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tabRatio="922" firstSheet="19" activeTab="27"/>
  </bookViews>
  <sheets>
    <sheet name="PEMBELIAN" sheetId="10" r:id="rId1"/>
    <sheet name="02012021" sheetId="1" r:id="rId2"/>
    <sheet name="03012021" sheetId="2" r:id="rId3"/>
    <sheet name="07012021" sheetId="12" r:id="rId4"/>
    <sheet name="08012021" sheetId="14" r:id="rId5"/>
    <sheet name="09012021" sheetId="4" r:id="rId6"/>
    <sheet name="10012021 (BANAT)" sheetId="9" r:id="rId7"/>
    <sheet name="10012021 (BANIN)" sheetId="17" r:id="rId8"/>
    <sheet name="11012021" sheetId="16" r:id="rId9"/>
    <sheet name="14012021" sheetId="23" r:id="rId10"/>
    <sheet name="15012021" sheetId="24" r:id="rId11"/>
    <sheet name="16012021" sheetId="25" r:id="rId12"/>
    <sheet name="18012021" sheetId="26" r:id="rId13"/>
    <sheet name="19012021" sheetId="27" r:id="rId14"/>
    <sheet name="22012021" sheetId="29" r:id="rId15"/>
    <sheet name="23012021" sheetId="28" r:id="rId16"/>
    <sheet name="24012021" sheetId="30" r:id="rId17"/>
    <sheet name="25012021" sheetId="33" r:id="rId18"/>
    <sheet name="26012021" sheetId="11" r:id="rId19"/>
    <sheet name="27012021" sheetId="34" r:id="rId20"/>
    <sheet name="28012021" sheetId="31" r:id="rId21"/>
    <sheet name="29012021" sheetId="35" r:id="rId22"/>
    <sheet name="30012021" sheetId="32" r:id="rId23"/>
    <sheet name="31012021" sheetId="36" r:id="rId24"/>
    <sheet name="DATA BARANG" sheetId="5" r:id="rId25"/>
    <sheet name="LAPORAN PENJUALAN" sheetId="7" r:id="rId26"/>
    <sheet name="STOK BARANG" sheetId="8" r:id="rId27"/>
    <sheet name="KAS" sheetId="3" r:id="rId28"/>
    <sheet name="DATA ANGGOTA" sheetId="6" r:id="rId29"/>
    <sheet name="DATA LENGKAP" sheetId="37" r:id="rId30"/>
  </sheets>
  <definedNames>
    <definedName name="_xlnm._FilterDatabase" localSheetId="2" hidden="1">'03012021'!$A$2:$I$48</definedName>
    <definedName name="_xlnm._FilterDatabase" localSheetId="29" hidden="1">'DATA LENGKAP'!$A$1:$U$1</definedName>
    <definedName name="KODEBARANG">'LAPORAN PENJUALAN'!$B$22:$C$32</definedName>
    <definedName name="PENJUALAN">'03012021'!$C$3:$G$48</definedName>
    <definedName name="PENJUALAN3">'09012021'!$A$2:$G$44</definedName>
    <definedName name="PENJULAN3">'09012021'!$A$2:$I$45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3" l="1"/>
  <c r="F55" i="3"/>
  <c r="D55" i="3"/>
  <c r="E307" i="8" l="1"/>
  <c r="E344" i="8" l="1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43" i="8"/>
  <c r="E259" i="8" l="1"/>
  <c r="M359" i="8"/>
  <c r="K359" i="8"/>
  <c r="C359" i="8"/>
  <c r="M358" i="8"/>
  <c r="K358" i="8"/>
  <c r="C358" i="8"/>
  <c r="M357" i="8"/>
  <c r="K357" i="8"/>
  <c r="C357" i="8"/>
  <c r="M356" i="8"/>
  <c r="K356" i="8"/>
  <c r="C356" i="8"/>
  <c r="M355" i="8"/>
  <c r="K355" i="8"/>
  <c r="C355" i="8"/>
  <c r="M354" i="8"/>
  <c r="K354" i="8"/>
  <c r="C354" i="8"/>
  <c r="M353" i="8"/>
  <c r="K353" i="8"/>
  <c r="C353" i="8"/>
  <c r="M352" i="8"/>
  <c r="K352" i="8"/>
  <c r="C352" i="8"/>
  <c r="M351" i="8"/>
  <c r="K351" i="8"/>
  <c r="C351" i="8"/>
  <c r="M350" i="8"/>
  <c r="K350" i="8"/>
  <c r="C350" i="8"/>
  <c r="M349" i="8"/>
  <c r="K349" i="8"/>
  <c r="C349" i="8"/>
  <c r="M348" i="8"/>
  <c r="K348" i="8"/>
  <c r="C348" i="8"/>
  <c r="M347" i="8"/>
  <c r="K347" i="8"/>
  <c r="C347" i="8"/>
  <c r="M346" i="8"/>
  <c r="K346" i="8"/>
  <c r="C346" i="8"/>
  <c r="M345" i="8"/>
  <c r="K345" i="8"/>
  <c r="C345" i="8"/>
  <c r="M344" i="8"/>
  <c r="K344" i="8"/>
  <c r="C344" i="8"/>
  <c r="M343" i="8"/>
  <c r="K343" i="8"/>
  <c r="C34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23" i="8"/>
  <c r="K336" i="8"/>
  <c r="K337" i="8"/>
  <c r="K338" i="8"/>
  <c r="K339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23" i="8"/>
  <c r="E336" i="8"/>
  <c r="E337" i="8"/>
  <c r="E338" i="8"/>
  <c r="E339" i="8"/>
  <c r="E323" i="8"/>
  <c r="E324" i="8"/>
  <c r="E325" i="8"/>
  <c r="E326" i="8"/>
  <c r="E327" i="8"/>
  <c r="E328" i="8"/>
  <c r="E329" i="8"/>
  <c r="E330" i="8"/>
  <c r="F330" i="8"/>
  <c r="E331" i="8"/>
  <c r="E332" i="8"/>
  <c r="E333" i="8"/>
  <c r="E334" i="8"/>
  <c r="E335" i="8"/>
  <c r="D336" i="8"/>
  <c r="D337" i="8"/>
  <c r="C336" i="8"/>
  <c r="C337" i="8"/>
  <c r="C338" i="8"/>
  <c r="C339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23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291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75" i="8"/>
  <c r="F266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43" i="8"/>
  <c r="M319" i="8"/>
  <c r="K319" i="8"/>
  <c r="C319" i="8"/>
  <c r="M318" i="8"/>
  <c r="K318" i="8"/>
  <c r="C318" i="8"/>
  <c r="M317" i="8"/>
  <c r="K317" i="8"/>
  <c r="C317" i="8"/>
  <c r="M316" i="8"/>
  <c r="K316" i="8"/>
  <c r="C316" i="8"/>
  <c r="M315" i="8"/>
  <c r="K315" i="8"/>
  <c r="C315" i="8"/>
  <c r="M314" i="8"/>
  <c r="K314" i="8"/>
  <c r="C314" i="8"/>
  <c r="M313" i="8"/>
  <c r="K313" i="8"/>
  <c r="C313" i="8"/>
  <c r="M312" i="8"/>
  <c r="K312" i="8"/>
  <c r="C312" i="8"/>
  <c r="M311" i="8"/>
  <c r="K311" i="8"/>
  <c r="C311" i="8"/>
  <c r="M310" i="8"/>
  <c r="K310" i="8"/>
  <c r="C310" i="8"/>
  <c r="M309" i="8"/>
  <c r="K309" i="8"/>
  <c r="C309" i="8"/>
  <c r="M308" i="8"/>
  <c r="K308" i="8"/>
  <c r="C308" i="8"/>
  <c r="M307" i="8"/>
  <c r="K307" i="8"/>
  <c r="C307" i="8"/>
  <c r="M303" i="8"/>
  <c r="K303" i="8"/>
  <c r="C303" i="8"/>
  <c r="M302" i="8"/>
  <c r="K302" i="8"/>
  <c r="C302" i="8"/>
  <c r="M301" i="8"/>
  <c r="K301" i="8"/>
  <c r="C301" i="8"/>
  <c r="M300" i="8"/>
  <c r="K300" i="8"/>
  <c r="C300" i="8"/>
  <c r="M299" i="8"/>
  <c r="K299" i="8"/>
  <c r="C299" i="8"/>
  <c r="M298" i="8"/>
  <c r="K298" i="8"/>
  <c r="C298" i="8"/>
  <c r="M297" i="8"/>
  <c r="K297" i="8"/>
  <c r="C297" i="8"/>
  <c r="M296" i="8"/>
  <c r="K296" i="8"/>
  <c r="C296" i="8"/>
  <c r="M295" i="8"/>
  <c r="K295" i="8"/>
  <c r="C295" i="8"/>
  <c r="M294" i="8"/>
  <c r="K294" i="8"/>
  <c r="C294" i="8"/>
  <c r="M293" i="8"/>
  <c r="K293" i="8"/>
  <c r="C293" i="8"/>
  <c r="M292" i="8"/>
  <c r="K292" i="8"/>
  <c r="C292" i="8"/>
  <c r="M291" i="8"/>
  <c r="K291" i="8"/>
  <c r="C291" i="8"/>
  <c r="G552" i="7"/>
  <c r="F324" i="8" s="1"/>
  <c r="G553" i="7"/>
  <c r="F325" i="8" s="1"/>
  <c r="G554" i="7"/>
  <c r="F326" i="8" s="1"/>
  <c r="G555" i="7"/>
  <c r="F327" i="8" s="1"/>
  <c r="G556" i="7"/>
  <c r="F328" i="8" s="1"/>
  <c r="G557" i="7"/>
  <c r="F329" i="8" s="1"/>
  <c r="G559" i="7"/>
  <c r="F331" i="8" s="1"/>
  <c r="G560" i="7"/>
  <c r="F332" i="8" s="1"/>
  <c r="G561" i="7"/>
  <c r="F333" i="8" s="1"/>
  <c r="G562" i="7"/>
  <c r="F334" i="8" s="1"/>
  <c r="G563" i="7"/>
  <c r="F335" i="8" s="1"/>
  <c r="G564" i="7"/>
  <c r="F336" i="8" s="1"/>
  <c r="G565" i="7"/>
  <c r="G566" i="7"/>
  <c r="G567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K596" i="7" s="1"/>
  <c r="H597" i="7"/>
  <c r="H598" i="7"/>
  <c r="K598" i="7" s="1"/>
  <c r="H582" i="7"/>
  <c r="G583" i="7"/>
  <c r="F344" i="8" s="1"/>
  <c r="G584" i="7"/>
  <c r="F345" i="8" s="1"/>
  <c r="G585" i="7"/>
  <c r="F346" i="8" s="1"/>
  <c r="G586" i="7"/>
  <c r="F347" i="8" s="1"/>
  <c r="G587" i="7"/>
  <c r="F348" i="8" s="1"/>
  <c r="G588" i="7"/>
  <c r="F349" i="8" s="1"/>
  <c r="G589" i="7"/>
  <c r="F350" i="8" s="1"/>
  <c r="G590" i="7"/>
  <c r="F351" i="8" s="1"/>
  <c r="G591" i="7"/>
  <c r="F352" i="8" s="1"/>
  <c r="G592" i="7"/>
  <c r="F353" i="8" s="1"/>
  <c r="G593" i="7"/>
  <c r="F354" i="8" s="1"/>
  <c r="G594" i="7"/>
  <c r="F355" i="8" s="1"/>
  <c r="G595" i="7"/>
  <c r="F356" i="8" s="1"/>
  <c r="G596" i="7"/>
  <c r="F357" i="8" s="1"/>
  <c r="G597" i="7"/>
  <c r="F358" i="8" s="1"/>
  <c r="G598" i="7"/>
  <c r="F359" i="8" s="1"/>
  <c r="G582" i="7"/>
  <c r="F343" i="8" s="1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J596" i="7" s="1"/>
  <c r="F597" i="7"/>
  <c r="F598" i="7"/>
  <c r="J598" i="7" s="1"/>
  <c r="F582" i="7"/>
  <c r="C595" i="7"/>
  <c r="C596" i="7"/>
  <c r="C597" i="7"/>
  <c r="C598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J564" i="7" s="1"/>
  <c r="F565" i="7"/>
  <c r="F566" i="7"/>
  <c r="F567" i="7"/>
  <c r="F551" i="7"/>
  <c r="C564" i="7"/>
  <c r="C565" i="7"/>
  <c r="C566" i="7"/>
  <c r="C567" i="7"/>
  <c r="G525" i="7"/>
  <c r="F308" i="8" s="1"/>
  <c r="G526" i="7"/>
  <c r="F309" i="8" s="1"/>
  <c r="G527" i="7"/>
  <c r="F310" i="8" s="1"/>
  <c r="G528" i="7"/>
  <c r="F311" i="8" s="1"/>
  <c r="G529" i="7"/>
  <c r="F312" i="8" s="1"/>
  <c r="G530" i="7"/>
  <c r="F313" i="8" s="1"/>
  <c r="G531" i="7"/>
  <c r="F314" i="8" s="1"/>
  <c r="G532" i="7"/>
  <c r="F315" i="8" s="1"/>
  <c r="G533" i="7"/>
  <c r="F316" i="8" s="1"/>
  <c r="G534" i="7"/>
  <c r="F317" i="8" s="1"/>
  <c r="G535" i="7"/>
  <c r="F318" i="8" s="1"/>
  <c r="G536" i="7"/>
  <c r="F319" i="8" s="1"/>
  <c r="G524" i="7"/>
  <c r="F307" i="8" s="1"/>
  <c r="G498" i="7"/>
  <c r="F292" i="8" s="1"/>
  <c r="G499" i="7"/>
  <c r="F293" i="8" s="1"/>
  <c r="G500" i="7"/>
  <c r="F294" i="8" s="1"/>
  <c r="G501" i="7"/>
  <c r="F295" i="8" s="1"/>
  <c r="G502" i="7"/>
  <c r="F296" i="8" s="1"/>
  <c r="G503" i="7"/>
  <c r="F297" i="8" s="1"/>
  <c r="G504" i="7"/>
  <c r="F298" i="8" s="1"/>
  <c r="G505" i="7"/>
  <c r="F299" i="8" s="1"/>
  <c r="G506" i="7"/>
  <c r="F300" i="8" s="1"/>
  <c r="G507" i="7"/>
  <c r="F301" i="8" s="1"/>
  <c r="G508" i="7"/>
  <c r="F302" i="8" s="1"/>
  <c r="G509" i="7"/>
  <c r="F303" i="8" s="1"/>
  <c r="G471" i="7"/>
  <c r="F228" i="8" s="1"/>
  <c r="G472" i="7"/>
  <c r="F277" i="8" s="1"/>
  <c r="G473" i="7"/>
  <c r="F230" i="8" s="1"/>
  <c r="G474" i="7"/>
  <c r="F279" i="8" s="1"/>
  <c r="G475" i="7"/>
  <c r="F232" i="8" s="1"/>
  <c r="G476" i="7"/>
  <c r="F281" i="8" s="1"/>
  <c r="G477" i="7"/>
  <c r="F234" i="8" s="1"/>
  <c r="G478" i="7"/>
  <c r="F283" i="8" s="1"/>
  <c r="G479" i="7"/>
  <c r="F236" i="8" s="1"/>
  <c r="G480" i="7"/>
  <c r="F285" i="8" s="1"/>
  <c r="G481" i="7"/>
  <c r="F238" i="8" s="1"/>
  <c r="G482" i="7"/>
  <c r="F287" i="8" s="1"/>
  <c r="G470" i="7"/>
  <c r="F275" i="8" s="1"/>
  <c r="G443" i="7"/>
  <c r="F260" i="8" s="1"/>
  <c r="G444" i="7"/>
  <c r="F261" i="8" s="1"/>
  <c r="G445" i="7"/>
  <c r="F262" i="8" s="1"/>
  <c r="G446" i="7"/>
  <c r="F263" i="8" s="1"/>
  <c r="G447" i="7"/>
  <c r="F264" i="8" s="1"/>
  <c r="G448" i="7"/>
  <c r="F265" i="8" s="1"/>
  <c r="G450" i="7"/>
  <c r="F267" i="8" s="1"/>
  <c r="G451" i="7"/>
  <c r="F268" i="8" s="1"/>
  <c r="G452" i="7"/>
  <c r="F269" i="8" s="1"/>
  <c r="G453" i="7"/>
  <c r="F270" i="8" s="1"/>
  <c r="G454" i="7"/>
  <c r="F271" i="8" s="1"/>
  <c r="G442" i="7"/>
  <c r="F259" i="8" s="1"/>
  <c r="G416" i="7"/>
  <c r="F244" i="8" s="1"/>
  <c r="G417" i="7"/>
  <c r="F245" i="8" s="1"/>
  <c r="G418" i="7"/>
  <c r="F246" i="8" s="1"/>
  <c r="G419" i="7"/>
  <c r="F247" i="8" s="1"/>
  <c r="G420" i="7"/>
  <c r="F248" i="8" s="1"/>
  <c r="G421" i="7"/>
  <c r="F249" i="8" s="1"/>
  <c r="G422" i="7"/>
  <c r="F250" i="8" s="1"/>
  <c r="G423" i="7"/>
  <c r="F251" i="8" s="1"/>
  <c r="G424" i="7"/>
  <c r="F252" i="8" s="1"/>
  <c r="G425" i="7"/>
  <c r="F253" i="8" s="1"/>
  <c r="G426" i="7"/>
  <c r="F254" i="8" s="1"/>
  <c r="G427" i="7"/>
  <c r="F255" i="8" s="1"/>
  <c r="G415" i="7"/>
  <c r="F243" i="8" s="1"/>
  <c r="F239" i="8" l="1"/>
  <c r="F237" i="8"/>
  <c r="F235" i="8"/>
  <c r="F233" i="8"/>
  <c r="F231" i="8"/>
  <c r="F229" i="8"/>
  <c r="F286" i="8"/>
  <c r="F284" i="8"/>
  <c r="F282" i="8"/>
  <c r="F280" i="8"/>
  <c r="F278" i="8"/>
  <c r="F276" i="8"/>
  <c r="J597" i="7"/>
  <c r="J595" i="7"/>
  <c r="K597" i="7"/>
  <c r="K595" i="7"/>
  <c r="J567" i="7"/>
  <c r="J565" i="7"/>
  <c r="J566" i="7"/>
  <c r="F338" i="8"/>
  <c r="G338" i="8" s="1"/>
  <c r="L338" i="8" s="1"/>
  <c r="D358" i="8" s="1"/>
  <c r="G358" i="8" s="1"/>
  <c r="L358" i="8" s="1"/>
  <c r="F339" i="8"/>
  <c r="G339" i="8" s="1"/>
  <c r="L339" i="8" s="1"/>
  <c r="D359" i="8" s="1"/>
  <c r="G359" i="8" s="1"/>
  <c r="L359" i="8" s="1"/>
  <c r="F337" i="8"/>
  <c r="G337" i="8" s="1"/>
  <c r="L337" i="8" s="1"/>
  <c r="D357" i="8" s="1"/>
  <c r="G357" i="8" s="1"/>
  <c r="L357" i="8" s="1"/>
  <c r="G336" i="8"/>
  <c r="L336" i="8" s="1"/>
  <c r="D356" i="8" s="1"/>
  <c r="G356" i="8" s="1"/>
  <c r="L356" i="8" s="1"/>
  <c r="I567" i="7"/>
  <c r="I565" i="7"/>
  <c r="K567" i="7"/>
  <c r="K566" i="7"/>
  <c r="K565" i="7"/>
  <c r="K564" i="7"/>
  <c r="I566" i="7"/>
  <c r="I564" i="7"/>
  <c r="D595" i="7" s="1"/>
  <c r="I595" i="7" s="1"/>
  <c r="H454" i="7"/>
  <c r="K454" i="7" s="1"/>
  <c r="F454" i="7"/>
  <c r="J454" i="7" s="1"/>
  <c r="C454" i="7"/>
  <c r="H453" i="7"/>
  <c r="K453" i="7" s="1"/>
  <c r="F453" i="7"/>
  <c r="J453" i="7" s="1"/>
  <c r="C453" i="7"/>
  <c r="H452" i="7"/>
  <c r="K452" i="7" s="1"/>
  <c r="F452" i="7"/>
  <c r="J452" i="7" s="1"/>
  <c r="C452" i="7"/>
  <c r="H451" i="7"/>
  <c r="K451" i="7" s="1"/>
  <c r="F451" i="7"/>
  <c r="J451" i="7" s="1"/>
  <c r="C451" i="7"/>
  <c r="H450" i="7"/>
  <c r="K450" i="7" s="1"/>
  <c r="F450" i="7"/>
  <c r="J450" i="7" s="1"/>
  <c r="C450" i="7"/>
  <c r="H449" i="7"/>
  <c r="K449" i="7" s="1"/>
  <c r="F449" i="7"/>
  <c r="J449" i="7" s="1"/>
  <c r="C449" i="7"/>
  <c r="H448" i="7"/>
  <c r="K448" i="7" s="1"/>
  <c r="F448" i="7"/>
  <c r="J448" i="7" s="1"/>
  <c r="C448" i="7"/>
  <c r="H447" i="7"/>
  <c r="K447" i="7" s="1"/>
  <c r="F447" i="7"/>
  <c r="J447" i="7" s="1"/>
  <c r="C447" i="7"/>
  <c r="H446" i="7"/>
  <c r="K446" i="7"/>
  <c r="F446" i="7"/>
  <c r="J446" i="7" s="1"/>
  <c r="C446" i="7"/>
  <c r="H445" i="7"/>
  <c r="K445" i="7" s="1"/>
  <c r="F445" i="7"/>
  <c r="J445" i="7" s="1"/>
  <c r="C445" i="7"/>
  <c r="H444" i="7"/>
  <c r="K444" i="7" s="1"/>
  <c r="F444" i="7"/>
  <c r="J444" i="7" s="1"/>
  <c r="C444" i="7"/>
  <c r="H443" i="7"/>
  <c r="K443" i="7" s="1"/>
  <c r="F443" i="7"/>
  <c r="J443" i="7" s="1"/>
  <c r="C443" i="7"/>
  <c r="H442" i="7"/>
  <c r="K442" i="7" s="1"/>
  <c r="F442" i="7"/>
  <c r="J442" i="7" s="1"/>
  <c r="C442" i="7"/>
  <c r="H427" i="7"/>
  <c r="K427" i="7" s="1"/>
  <c r="F427" i="7"/>
  <c r="J427" i="7" s="1"/>
  <c r="C427" i="7"/>
  <c r="H426" i="7"/>
  <c r="K426" i="7" s="1"/>
  <c r="F426" i="7"/>
  <c r="J426" i="7" s="1"/>
  <c r="C426" i="7"/>
  <c r="H425" i="7"/>
  <c r="K425" i="7" s="1"/>
  <c r="F425" i="7"/>
  <c r="J425" i="7" s="1"/>
  <c r="C425" i="7"/>
  <c r="H424" i="7"/>
  <c r="K424" i="7" s="1"/>
  <c r="F424" i="7"/>
  <c r="J424" i="7" s="1"/>
  <c r="C424" i="7"/>
  <c r="H423" i="7"/>
  <c r="K423" i="7" s="1"/>
  <c r="F423" i="7"/>
  <c r="J423" i="7" s="1"/>
  <c r="C423" i="7"/>
  <c r="H422" i="7"/>
  <c r="K422" i="7" s="1"/>
  <c r="F422" i="7"/>
  <c r="J422" i="7" s="1"/>
  <c r="C422" i="7"/>
  <c r="H421" i="7"/>
  <c r="K421" i="7" s="1"/>
  <c r="F421" i="7"/>
  <c r="J421" i="7" s="1"/>
  <c r="C421" i="7"/>
  <c r="H420" i="7"/>
  <c r="K420" i="7" s="1"/>
  <c r="F420" i="7"/>
  <c r="J420" i="7" s="1"/>
  <c r="C420" i="7"/>
  <c r="H419" i="7"/>
  <c r="K419" i="7" s="1"/>
  <c r="F419" i="7"/>
  <c r="C419" i="7"/>
  <c r="H418" i="7"/>
  <c r="K418" i="7" s="1"/>
  <c r="F418" i="7"/>
  <c r="C418" i="7"/>
  <c r="H417" i="7"/>
  <c r="K417" i="7" s="1"/>
  <c r="F417" i="7"/>
  <c r="C417" i="7"/>
  <c r="H416" i="7"/>
  <c r="K416" i="7"/>
  <c r="F416" i="7"/>
  <c r="C416" i="7"/>
  <c r="H415" i="7"/>
  <c r="K415" i="7" s="1"/>
  <c r="F415" i="7"/>
  <c r="C415" i="7"/>
  <c r="H400" i="7"/>
  <c r="G400" i="7"/>
  <c r="F400" i="7"/>
  <c r="C400" i="7"/>
  <c r="H399" i="7"/>
  <c r="G399" i="7"/>
  <c r="F399" i="7"/>
  <c r="C399" i="7"/>
  <c r="H398" i="7"/>
  <c r="G398" i="7"/>
  <c r="F398" i="7"/>
  <c r="C398" i="7"/>
  <c r="H397" i="7"/>
  <c r="G397" i="7"/>
  <c r="F397" i="7"/>
  <c r="C397" i="7"/>
  <c r="H396" i="7"/>
  <c r="G396" i="7"/>
  <c r="F396" i="7"/>
  <c r="C396" i="7"/>
  <c r="H395" i="7"/>
  <c r="G395" i="7"/>
  <c r="F395" i="7"/>
  <c r="C395" i="7"/>
  <c r="H394" i="7"/>
  <c r="G394" i="7"/>
  <c r="F394" i="7"/>
  <c r="C394" i="7"/>
  <c r="H393" i="7"/>
  <c r="G393" i="7"/>
  <c r="F393" i="7"/>
  <c r="C393" i="7"/>
  <c r="H392" i="7"/>
  <c r="G392" i="7"/>
  <c r="F392" i="7"/>
  <c r="C392" i="7"/>
  <c r="H391" i="7"/>
  <c r="G391" i="7"/>
  <c r="F391" i="7"/>
  <c r="C391" i="7"/>
  <c r="H390" i="7"/>
  <c r="G390" i="7"/>
  <c r="F390" i="7"/>
  <c r="C390" i="7"/>
  <c r="H389" i="7"/>
  <c r="G389" i="7"/>
  <c r="F389" i="7"/>
  <c r="C389" i="7"/>
  <c r="H388" i="7"/>
  <c r="G388" i="7"/>
  <c r="F388" i="7"/>
  <c r="C388" i="7"/>
  <c r="H536" i="7"/>
  <c r="K536" i="7" s="1"/>
  <c r="F536" i="7"/>
  <c r="C536" i="7"/>
  <c r="H535" i="7"/>
  <c r="F535" i="7"/>
  <c r="C535" i="7"/>
  <c r="H534" i="7"/>
  <c r="F534" i="7"/>
  <c r="J534" i="7" s="1"/>
  <c r="C534" i="7"/>
  <c r="H533" i="7"/>
  <c r="F533" i="7"/>
  <c r="C533" i="7"/>
  <c r="H532" i="7"/>
  <c r="F532" i="7"/>
  <c r="J532" i="7" s="1"/>
  <c r="C532" i="7"/>
  <c r="H531" i="7"/>
  <c r="F531" i="7"/>
  <c r="C531" i="7"/>
  <c r="H530" i="7"/>
  <c r="F530" i="7"/>
  <c r="J530" i="7" s="1"/>
  <c r="C530" i="7"/>
  <c r="H529" i="7"/>
  <c r="F529" i="7"/>
  <c r="C529" i="7"/>
  <c r="H528" i="7"/>
  <c r="F528" i="7"/>
  <c r="J528" i="7" s="1"/>
  <c r="C528" i="7"/>
  <c r="F527" i="7"/>
  <c r="C527" i="7"/>
  <c r="H526" i="7"/>
  <c r="F526" i="7"/>
  <c r="J526" i="7" s="1"/>
  <c r="C526" i="7"/>
  <c r="H525" i="7"/>
  <c r="F525" i="7"/>
  <c r="C525" i="7"/>
  <c r="H524" i="7"/>
  <c r="F524" i="7"/>
  <c r="J524" i="7" s="1"/>
  <c r="C524" i="7"/>
  <c r="I3" i="36"/>
  <c r="F3" i="36"/>
  <c r="G3" i="36" s="1"/>
  <c r="G4" i="36" s="1"/>
  <c r="D3" i="36"/>
  <c r="I4" i="11"/>
  <c r="I5" i="11"/>
  <c r="I6" i="11"/>
  <c r="I7" i="11"/>
  <c r="I8" i="11"/>
  <c r="I9" i="11"/>
  <c r="I10" i="11"/>
  <c r="I11" i="11"/>
  <c r="I3" i="11"/>
  <c r="I5" i="35"/>
  <c r="I6" i="35"/>
  <c r="I7" i="35"/>
  <c r="I8" i="35"/>
  <c r="I9" i="35"/>
  <c r="I10" i="35"/>
  <c r="I11" i="35"/>
  <c r="I12" i="35"/>
  <c r="I13" i="35"/>
  <c r="I14" i="35"/>
  <c r="I15" i="35"/>
  <c r="I16" i="35"/>
  <c r="I17" i="35"/>
  <c r="I18" i="35"/>
  <c r="I19" i="35"/>
  <c r="I20" i="35"/>
  <c r="I21" i="35"/>
  <c r="I22" i="35"/>
  <c r="I23" i="35"/>
  <c r="I4" i="35"/>
  <c r="F12" i="35"/>
  <c r="G12" i="35" s="1"/>
  <c r="F13" i="35"/>
  <c r="G13" i="35" s="1"/>
  <c r="F14" i="35"/>
  <c r="G14" i="35" s="1"/>
  <c r="F15" i="35"/>
  <c r="G15" i="35" s="1"/>
  <c r="F16" i="35"/>
  <c r="G16" i="35"/>
  <c r="F17" i="35"/>
  <c r="G17" i="35" s="1"/>
  <c r="F18" i="35"/>
  <c r="G18" i="35" s="1"/>
  <c r="F19" i="35"/>
  <c r="G19" i="35" s="1"/>
  <c r="F20" i="35"/>
  <c r="G20" i="35" s="1"/>
  <c r="F21" i="35"/>
  <c r="G21" i="35" s="1"/>
  <c r="F22" i="35"/>
  <c r="G22" i="35" s="1"/>
  <c r="F23" i="35"/>
  <c r="G23" i="35" s="1"/>
  <c r="D12" i="35"/>
  <c r="D13" i="35"/>
  <c r="D14" i="35"/>
  <c r="D15" i="35"/>
  <c r="D16" i="35"/>
  <c r="D17" i="35"/>
  <c r="D18" i="35"/>
  <c r="D19" i="35"/>
  <c r="D20" i="35"/>
  <c r="D21" i="35"/>
  <c r="D22" i="35"/>
  <c r="D23" i="35"/>
  <c r="F11" i="35"/>
  <c r="G11" i="35" s="1"/>
  <c r="D11" i="35"/>
  <c r="F10" i="35"/>
  <c r="G10" i="35" s="1"/>
  <c r="D10" i="35"/>
  <c r="F9" i="35"/>
  <c r="G9" i="35" s="1"/>
  <c r="D9" i="35"/>
  <c r="F8" i="35"/>
  <c r="G8" i="35" s="1"/>
  <c r="D8" i="35"/>
  <c r="F7" i="35"/>
  <c r="G7" i="35" s="1"/>
  <c r="D7" i="35"/>
  <c r="F6" i="35"/>
  <c r="G6" i="35" s="1"/>
  <c r="D6" i="35"/>
  <c r="F5" i="35"/>
  <c r="G5" i="35" s="1"/>
  <c r="D5" i="35"/>
  <c r="F4" i="35"/>
  <c r="G4" i="35" s="1"/>
  <c r="D4" i="35"/>
  <c r="I3" i="35"/>
  <c r="F3" i="35"/>
  <c r="G3" i="35" s="1"/>
  <c r="D3" i="35"/>
  <c r="I3" i="34"/>
  <c r="F3" i="34"/>
  <c r="G3" i="34" s="1"/>
  <c r="G4" i="34" s="1"/>
  <c r="D3" i="34"/>
  <c r="F8" i="33"/>
  <c r="G8" i="33" s="1"/>
  <c r="I8" i="33"/>
  <c r="F9" i="33"/>
  <c r="G9" i="33" s="1"/>
  <c r="I9" i="33"/>
  <c r="F10" i="33"/>
  <c r="G10" i="33" s="1"/>
  <c r="I10" i="33"/>
  <c r="F11" i="33"/>
  <c r="G11" i="33" s="1"/>
  <c r="I11" i="33"/>
  <c r="D8" i="33"/>
  <c r="D9" i="33"/>
  <c r="D10" i="33"/>
  <c r="D11" i="33"/>
  <c r="I6" i="32"/>
  <c r="I7" i="32"/>
  <c r="F6" i="32"/>
  <c r="G6" i="32" s="1"/>
  <c r="F7" i="32"/>
  <c r="G7" i="32" s="1"/>
  <c r="D6" i="32"/>
  <c r="D7" i="32"/>
  <c r="F4" i="32"/>
  <c r="F5" i="32"/>
  <c r="F8" i="32"/>
  <c r="F9" i="32"/>
  <c r="F10" i="32"/>
  <c r="F11" i="32"/>
  <c r="F12" i="32"/>
  <c r="F13" i="32"/>
  <c r="F14" i="32"/>
  <c r="F15" i="32"/>
  <c r="F16" i="32"/>
  <c r="F17" i="32"/>
  <c r="F18" i="32"/>
  <c r="G18" i="32" s="1"/>
  <c r="F19" i="32"/>
  <c r="F20" i="32"/>
  <c r="F21" i="32"/>
  <c r="F22" i="32"/>
  <c r="G22" i="32" s="1"/>
  <c r="F23" i="32"/>
  <c r="G23" i="32" s="1"/>
  <c r="F24" i="32"/>
  <c r="G24" i="32" s="1"/>
  <c r="F25" i="32"/>
  <c r="G25" i="32" s="1"/>
  <c r="F26" i="32"/>
  <c r="G26" i="32" s="1"/>
  <c r="F27" i="32"/>
  <c r="G27" i="32" s="1"/>
  <c r="F28" i="32"/>
  <c r="G28" i="32" s="1"/>
  <c r="F29" i="32"/>
  <c r="G29" i="32" s="1"/>
  <c r="F30" i="32"/>
  <c r="G30" i="32" s="1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3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3" i="32"/>
  <c r="I7" i="33"/>
  <c r="F7" i="33"/>
  <c r="G7" i="33" s="1"/>
  <c r="D7" i="33"/>
  <c r="I6" i="33"/>
  <c r="F6" i="33"/>
  <c r="G6" i="33" s="1"/>
  <c r="D6" i="33"/>
  <c r="I5" i="33"/>
  <c r="F5" i="33"/>
  <c r="G5" i="33" s="1"/>
  <c r="D5" i="33"/>
  <c r="I4" i="33"/>
  <c r="F4" i="33"/>
  <c r="G4" i="33" s="1"/>
  <c r="D4" i="33"/>
  <c r="I3" i="33"/>
  <c r="F3" i="33"/>
  <c r="G3" i="33" s="1"/>
  <c r="D3" i="33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17" i="32"/>
  <c r="G20" i="32"/>
  <c r="G21" i="32"/>
  <c r="I4" i="32"/>
  <c r="I5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" i="32"/>
  <c r="G14" i="32"/>
  <c r="G15" i="32"/>
  <c r="G16" i="32"/>
  <c r="G19" i="32"/>
  <c r="G24" i="35" l="1"/>
  <c r="G12" i="33"/>
  <c r="D596" i="7"/>
  <c r="I596" i="7" s="1"/>
  <c r="D597" i="7"/>
  <c r="I597" i="7" s="1"/>
  <c r="D598" i="7"/>
  <c r="I598" i="7" s="1"/>
  <c r="J388" i="7"/>
  <c r="J390" i="7"/>
  <c r="J392" i="7"/>
  <c r="J394" i="7"/>
  <c r="J396" i="7"/>
  <c r="J398" i="7"/>
  <c r="K400" i="7"/>
  <c r="K455" i="7"/>
  <c r="J389" i="7"/>
  <c r="J391" i="7"/>
  <c r="J393" i="7"/>
  <c r="J395" i="7"/>
  <c r="J397" i="7"/>
  <c r="J399" i="7"/>
  <c r="K428" i="7"/>
  <c r="K431" i="7" s="1"/>
  <c r="K458" i="7"/>
  <c r="J455" i="7"/>
  <c r="J415" i="7"/>
  <c r="J416" i="7"/>
  <c r="J417" i="7"/>
  <c r="J418" i="7"/>
  <c r="J419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J400" i="7"/>
  <c r="K525" i="7"/>
  <c r="J527" i="7"/>
  <c r="K527" i="7"/>
  <c r="K524" i="7"/>
  <c r="J525" i="7"/>
  <c r="K526" i="7"/>
  <c r="J529" i="7"/>
  <c r="J531" i="7"/>
  <c r="J533" i="7"/>
  <c r="K535" i="7"/>
  <c r="J536" i="7"/>
  <c r="K528" i="7"/>
  <c r="K529" i="7"/>
  <c r="K530" i="7"/>
  <c r="K531" i="7"/>
  <c r="K532" i="7"/>
  <c r="K533" i="7"/>
  <c r="K534" i="7"/>
  <c r="J535" i="7"/>
  <c r="I403" i="31"/>
  <c r="I404" i="31"/>
  <c r="I405" i="31"/>
  <c r="I406" i="31"/>
  <c r="I407" i="31"/>
  <c r="I408" i="31"/>
  <c r="I409" i="31"/>
  <c r="I4" i="31"/>
  <c r="I5" i="31"/>
  <c r="I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172" i="31"/>
  <c r="I173" i="31"/>
  <c r="I174" i="31"/>
  <c r="I175" i="31"/>
  <c r="I176" i="31"/>
  <c r="I177" i="31"/>
  <c r="I178" i="31"/>
  <c r="I179" i="31"/>
  <c r="I180" i="31"/>
  <c r="I181" i="31"/>
  <c r="I182" i="31"/>
  <c r="I183" i="31"/>
  <c r="I184" i="31"/>
  <c r="I185" i="31"/>
  <c r="I186" i="31"/>
  <c r="I187" i="31"/>
  <c r="I188" i="31"/>
  <c r="I189" i="31"/>
  <c r="I190" i="31"/>
  <c r="I191" i="31"/>
  <c r="I192" i="31"/>
  <c r="I193" i="31"/>
  <c r="I194" i="31"/>
  <c r="I195" i="31"/>
  <c r="I196" i="31"/>
  <c r="I197" i="31"/>
  <c r="I198" i="31"/>
  <c r="I199" i="31"/>
  <c r="I200" i="31"/>
  <c r="I201" i="31"/>
  <c r="I202" i="31"/>
  <c r="I203" i="31"/>
  <c r="I204" i="31"/>
  <c r="I205" i="31"/>
  <c r="I206" i="31"/>
  <c r="I207" i="31"/>
  <c r="I208" i="31"/>
  <c r="I209" i="31"/>
  <c r="I210" i="31"/>
  <c r="I211" i="31"/>
  <c r="I212" i="31"/>
  <c r="I213" i="31"/>
  <c r="I214" i="31"/>
  <c r="I215" i="31"/>
  <c r="I216" i="31"/>
  <c r="I217" i="31"/>
  <c r="I218" i="31"/>
  <c r="I219" i="31"/>
  <c r="I220" i="31"/>
  <c r="I221" i="31"/>
  <c r="I222" i="31"/>
  <c r="I223" i="31"/>
  <c r="I224" i="31"/>
  <c r="I225" i="31"/>
  <c r="I226" i="31"/>
  <c r="I227" i="31"/>
  <c r="I228" i="31"/>
  <c r="I229" i="31"/>
  <c r="I230" i="31"/>
  <c r="I231" i="31"/>
  <c r="I232" i="31"/>
  <c r="I233" i="31"/>
  <c r="I234" i="31"/>
  <c r="I235" i="31"/>
  <c r="I236" i="31"/>
  <c r="I237" i="31"/>
  <c r="I238" i="31"/>
  <c r="I239" i="31"/>
  <c r="I240" i="31"/>
  <c r="I241" i="31"/>
  <c r="I242" i="31"/>
  <c r="I243" i="31"/>
  <c r="I244" i="31"/>
  <c r="I245" i="31"/>
  <c r="I246" i="31"/>
  <c r="I247" i="31"/>
  <c r="I248" i="31"/>
  <c r="I249" i="31"/>
  <c r="I250" i="31"/>
  <c r="I251" i="31"/>
  <c r="I252" i="31"/>
  <c r="I253" i="31"/>
  <c r="I254" i="31"/>
  <c r="I255" i="31"/>
  <c r="I256" i="31"/>
  <c r="I257" i="31"/>
  <c r="I258" i="31"/>
  <c r="I259" i="31"/>
  <c r="I260" i="31"/>
  <c r="I261" i="31"/>
  <c r="I262" i="31"/>
  <c r="I263" i="31"/>
  <c r="I264" i="31"/>
  <c r="I265" i="31"/>
  <c r="I266" i="31"/>
  <c r="I267" i="31"/>
  <c r="I268" i="31"/>
  <c r="I269" i="31"/>
  <c r="I270" i="31"/>
  <c r="I271" i="31"/>
  <c r="I272" i="31"/>
  <c r="I273" i="31"/>
  <c r="I274" i="31"/>
  <c r="I275" i="31"/>
  <c r="I276" i="31"/>
  <c r="I277" i="31"/>
  <c r="I278" i="31"/>
  <c r="I279" i="31"/>
  <c r="I280" i="31"/>
  <c r="I281" i="31"/>
  <c r="I282" i="31"/>
  <c r="I283" i="31"/>
  <c r="I284" i="31"/>
  <c r="I285" i="31"/>
  <c r="I286" i="31"/>
  <c r="I287" i="31"/>
  <c r="I288" i="31"/>
  <c r="I289" i="31"/>
  <c r="I290" i="31"/>
  <c r="I291" i="31"/>
  <c r="I292" i="31"/>
  <c r="I293" i="31"/>
  <c r="I294" i="31"/>
  <c r="I295" i="31"/>
  <c r="I296" i="31"/>
  <c r="I297" i="31"/>
  <c r="I298" i="31"/>
  <c r="I299" i="31"/>
  <c r="I300" i="31"/>
  <c r="I301" i="31"/>
  <c r="I302" i="31"/>
  <c r="I303" i="31"/>
  <c r="I304" i="31"/>
  <c r="I305" i="31"/>
  <c r="I306" i="31"/>
  <c r="I307" i="31"/>
  <c r="I308" i="31"/>
  <c r="I309" i="31"/>
  <c r="I310" i="31"/>
  <c r="I311" i="31"/>
  <c r="I312" i="31"/>
  <c r="I313" i="31"/>
  <c r="I314" i="31"/>
  <c r="I315" i="31"/>
  <c r="I316" i="31"/>
  <c r="I317" i="31"/>
  <c r="I318" i="31"/>
  <c r="I319" i="31"/>
  <c r="I320" i="31"/>
  <c r="I321" i="31"/>
  <c r="I322" i="31"/>
  <c r="I323" i="31"/>
  <c r="I324" i="31"/>
  <c r="I325" i="31"/>
  <c r="I326" i="31"/>
  <c r="I327" i="31"/>
  <c r="I328" i="31"/>
  <c r="I329" i="31"/>
  <c r="I330" i="31"/>
  <c r="I331" i="31"/>
  <c r="I332" i="31"/>
  <c r="I333" i="31"/>
  <c r="I334" i="31"/>
  <c r="I335" i="31"/>
  <c r="I336" i="31"/>
  <c r="I337" i="31"/>
  <c r="I338" i="31"/>
  <c r="I339" i="31"/>
  <c r="I340" i="31"/>
  <c r="I341" i="31"/>
  <c r="I342" i="31"/>
  <c r="I343" i="31"/>
  <c r="I344" i="31"/>
  <c r="I345" i="31"/>
  <c r="I346" i="31"/>
  <c r="I347" i="31"/>
  <c r="I348" i="31"/>
  <c r="I349" i="31"/>
  <c r="I350" i="31"/>
  <c r="I351" i="31"/>
  <c r="I352" i="31"/>
  <c r="I353" i="31"/>
  <c r="I354" i="31"/>
  <c r="I355" i="31"/>
  <c r="I356" i="31"/>
  <c r="I357" i="31"/>
  <c r="I358" i="31"/>
  <c r="I359" i="31"/>
  <c r="I360" i="31"/>
  <c r="I361" i="31"/>
  <c r="I362" i="31"/>
  <c r="I363" i="31"/>
  <c r="I364" i="31"/>
  <c r="I365" i="31"/>
  <c r="I366" i="31"/>
  <c r="I367" i="31"/>
  <c r="I368" i="31"/>
  <c r="I369" i="31"/>
  <c r="I370" i="31"/>
  <c r="I371" i="31"/>
  <c r="I372" i="31"/>
  <c r="I373" i="31"/>
  <c r="I374" i="31"/>
  <c r="I375" i="31"/>
  <c r="I376" i="31"/>
  <c r="I377" i="31"/>
  <c r="I378" i="31"/>
  <c r="I379" i="31"/>
  <c r="I380" i="31"/>
  <c r="I381" i="31"/>
  <c r="I382" i="31"/>
  <c r="I383" i="31"/>
  <c r="I384" i="31"/>
  <c r="I385" i="31"/>
  <c r="I386" i="31"/>
  <c r="I387" i="31"/>
  <c r="I388" i="31"/>
  <c r="I389" i="31"/>
  <c r="I390" i="31"/>
  <c r="I391" i="31"/>
  <c r="I392" i="31"/>
  <c r="I393" i="31"/>
  <c r="I394" i="31"/>
  <c r="I395" i="31"/>
  <c r="I396" i="31"/>
  <c r="I397" i="31"/>
  <c r="I398" i="31"/>
  <c r="I399" i="31"/>
  <c r="I400" i="31"/>
  <c r="I401" i="31"/>
  <c r="I402" i="31"/>
  <c r="I3" i="31"/>
  <c r="I4" i="30"/>
  <c r="I5" i="30"/>
  <c r="I6" i="30"/>
  <c r="I7" i="30"/>
  <c r="I3" i="30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3" i="28"/>
  <c r="I3" i="27"/>
  <c r="I4" i="26"/>
  <c r="I5" i="26"/>
  <c r="I6" i="26"/>
  <c r="I7" i="26"/>
  <c r="I8" i="26"/>
  <c r="I9" i="26"/>
  <c r="I10" i="26"/>
  <c r="I11" i="26"/>
  <c r="I12" i="26"/>
  <c r="I13" i="26"/>
  <c r="I14" i="26"/>
  <c r="I3" i="26"/>
  <c r="I4" i="16"/>
  <c r="I5" i="16"/>
  <c r="I6" i="16"/>
  <c r="I7" i="16"/>
  <c r="I8" i="16"/>
  <c r="I9" i="16"/>
  <c r="I10" i="16"/>
  <c r="I11" i="16"/>
  <c r="I3" i="16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3" i="9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3" i="4"/>
  <c r="J401" i="7" l="1"/>
  <c r="K456" i="7"/>
  <c r="J428" i="7"/>
  <c r="K429" i="7" s="1"/>
  <c r="K401" i="7"/>
  <c r="J537" i="7"/>
  <c r="K537" i="7"/>
  <c r="K540" i="7" s="1"/>
  <c r="F41" i="28"/>
  <c r="G41" i="28" s="1"/>
  <c r="D41" i="28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M287" i="8"/>
  <c r="K287" i="8"/>
  <c r="C287" i="8"/>
  <c r="M286" i="8"/>
  <c r="K286" i="8"/>
  <c r="C286" i="8"/>
  <c r="M285" i="8"/>
  <c r="K285" i="8"/>
  <c r="C285" i="8"/>
  <c r="M284" i="8"/>
  <c r="K284" i="8"/>
  <c r="C284" i="8"/>
  <c r="M283" i="8"/>
  <c r="K283" i="8"/>
  <c r="C283" i="8"/>
  <c r="M282" i="8"/>
  <c r="K282" i="8"/>
  <c r="C282" i="8"/>
  <c r="M281" i="8"/>
  <c r="K281" i="8"/>
  <c r="C281" i="8"/>
  <c r="M280" i="8"/>
  <c r="K280" i="8"/>
  <c r="C280" i="8"/>
  <c r="M279" i="8"/>
  <c r="K279" i="8"/>
  <c r="C279" i="8"/>
  <c r="M278" i="8"/>
  <c r="K278" i="8"/>
  <c r="C278" i="8"/>
  <c r="M277" i="8"/>
  <c r="K277" i="8"/>
  <c r="C277" i="8"/>
  <c r="M276" i="8"/>
  <c r="K276" i="8"/>
  <c r="C276" i="8"/>
  <c r="M275" i="8"/>
  <c r="K275" i="8"/>
  <c r="C275" i="8"/>
  <c r="M271" i="8"/>
  <c r="K271" i="8"/>
  <c r="C271" i="8"/>
  <c r="M270" i="8"/>
  <c r="K270" i="8"/>
  <c r="C270" i="8"/>
  <c r="M269" i="8"/>
  <c r="K269" i="8"/>
  <c r="C269" i="8"/>
  <c r="M268" i="8"/>
  <c r="K268" i="8"/>
  <c r="C268" i="8"/>
  <c r="M267" i="8"/>
  <c r="K267" i="8"/>
  <c r="C267" i="8"/>
  <c r="M266" i="8"/>
  <c r="K266" i="8"/>
  <c r="C266" i="8"/>
  <c r="M265" i="8"/>
  <c r="K265" i="8"/>
  <c r="C265" i="8"/>
  <c r="M264" i="8"/>
  <c r="K264" i="8"/>
  <c r="C264" i="8"/>
  <c r="M263" i="8"/>
  <c r="K263" i="8"/>
  <c r="C263" i="8"/>
  <c r="M262" i="8"/>
  <c r="K262" i="8"/>
  <c r="C262" i="8"/>
  <c r="M261" i="8"/>
  <c r="K261" i="8"/>
  <c r="C261" i="8"/>
  <c r="M260" i="8"/>
  <c r="K260" i="8"/>
  <c r="C260" i="8"/>
  <c r="M259" i="8"/>
  <c r="K259" i="8"/>
  <c r="C259" i="8"/>
  <c r="M255" i="8"/>
  <c r="K255" i="8"/>
  <c r="C255" i="8"/>
  <c r="M254" i="8"/>
  <c r="K254" i="8"/>
  <c r="C254" i="8"/>
  <c r="M253" i="8"/>
  <c r="K253" i="8"/>
  <c r="C253" i="8"/>
  <c r="M252" i="8"/>
  <c r="K252" i="8"/>
  <c r="C252" i="8"/>
  <c r="M251" i="8"/>
  <c r="K251" i="8"/>
  <c r="C251" i="8"/>
  <c r="M250" i="8"/>
  <c r="K250" i="8"/>
  <c r="C250" i="8"/>
  <c r="M249" i="8"/>
  <c r="K249" i="8"/>
  <c r="C249" i="8"/>
  <c r="M248" i="8"/>
  <c r="K248" i="8"/>
  <c r="C248" i="8"/>
  <c r="M247" i="8"/>
  <c r="K247" i="8"/>
  <c r="C247" i="8"/>
  <c r="M246" i="8"/>
  <c r="K246" i="8"/>
  <c r="C246" i="8"/>
  <c r="M245" i="8"/>
  <c r="K245" i="8"/>
  <c r="C245" i="8"/>
  <c r="M244" i="8"/>
  <c r="K244" i="8"/>
  <c r="C244" i="8"/>
  <c r="M243" i="8"/>
  <c r="K243" i="8"/>
  <c r="C243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27" i="8"/>
  <c r="M239" i="8"/>
  <c r="K239" i="8"/>
  <c r="C239" i="8"/>
  <c r="M238" i="8"/>
  <c r="K238" i="8"/>
  <c r="C238" i="8"/>
  <c r="M237" i="8"/>
  <c r="K237" i="8"/>
  <c r="C237" i="8"/>
  <c r="M236" i="8"/>
  <c r="K236" i="8"/>
  <c r="C236" i="8"/>
  <c r="M235" i="8"/>
  <c r="K235" i="8"/>
  <c r="C235" i="8"/>
  <c r="M234" i="8"/>
  <c r="K234" i="8"/>
  <c r="C234" i="8"/>
  <c r="M233" i="8"/>
  <c r="K233" i="8"/>
  <c r="C233" i="8"/>
  <c r="M232" i="8"/>
  <c r="K232" i="8"/>
  <c r="C232" i="8"/>
  <c r="M231" i="8"/>
  <c r="K231" i="8"/>
  <c r="C231" i="8"/>
  <c r="M230" i="8"/>
  <c r="K230" i="8"/>
  <c r="C230" i="8"/>
  <c r="M229" i="8"/>
  <c r="K229" i="8"/>
  <c r="C229" i="8"/>
  <c r="M228" i="8"/>
  <c r="K228" i="8"/>
  <c r="C228" i="8"/>
  <c r="M227" i="8"/>
  <c r="K227" i="8"/>
  <c r="C227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11" i="8"/>
  <c r="M223" i="8"/>
  <c r="K223" i="8"/>
  <c r="C223" i="8"/>
  <c r="M222" i="8"/>
  <c r="K222" i="8"/>
  <c r="C222" i="8"/>
  <c r="M221" i="8"/>
  <c r="K221" i="8"/>
  <c r="C221" i="8"/>
  <c r="M220" i="8"/>
  <c r="K220" i="8"/>
  <c r="C220" i="8"/>
  <c r="M219" i="8"/>
  <c r="K219" i="8"/>
  <c r="C219" i="8"/>
  <c r="M218" i="8"/>
  <c r="K218" i="8"/>
  <c r="C218" i="8"/>
  <c r="M217" i="8"/>
  <c r="K217" i="8"/>
  <c r="C217" i="8"/>
  <c r="M216" i="8"/>
  <c r="K216" i="8"/>
  <c r="C216" i="8"/>
  <c r="M215" i="8"/>
  <c r="K215" i="8"/>
  <c r="C215" i="8"/>
  <c r="M214" i="8"/>
  <c r="K214" i="8"/>
  <c r="C214" i="8"/>
  <c r="M213" i="8"/>
  <c r="K213" i="8"/>
  <c r="C213" i="8"/>
  <c r="M212" i="8"/>
  <c r="K212" i="8"/>
  <c r="C212" i="8"/>
  <c r="M211" i="8"/>
  <c r="K211" i="8"/>
  <c r="C211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95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79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63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47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31" i="8"/>
  <c r="M207" i="8"/>
  <c r="K207" i="8"/>
  <c r="C207" i="8"/>
  <c r="M206" i="8"/>
  <c r="K206" i="8"/>
  <c r="C206" i="8"/>
  <c r="M205" i="8"/>
  <c r="K205" i="8"/>
  <c r="C205" i="8"/>
  <c r="M204" i="8"/>
  <c r="K204" i="8"/>
  <c r="C204" i="8"/>
  <c r="M203" i="8"/>
  <c r="K203" i="8"/>
  <c r="C203" i="8"/>
  <c r="M202" i="8"/>
  <c r="K202" i="8"/>
  <c r="C202" i="8"/>
  <c r="M201" i="8"/>
  <c r="K201" i="8"/>
  <c r="C201" i="8"/>
  <c r="M200" i="8"/>
  <c r="K200" i="8"/>
  <c r="C200" i="8"/>
  <c r="M199" i="8"/>
  <c r="K199" i="8"/>
  <c r="C199" i="8"/>
  <c r="M198" i="8"/>
  <c r="K198" i="8"/>
  <c r="C198" i="8"/>
  <c r="M197" i="8"/>
  <c r="K197" i="8"/>
  <c r="C197" i="8"/>
  <c r="M196" i="8"/>
  <c r="K196" i="8"/>
  <c r="C196" i="8"/>
  <c r="M195" i="8"/>
  <c r="K195" i="8"/>
  <c r="C195" i="8"/>
  <c r="F186" i="8"/>
  <c r="M191" i="8"/>
  <c r="K191" i="8"/>
  <c r="C191" i="8"/>
  <c r="M190" i="8"/>
  <c r="K190" i="8"/>
  <c r="C190" i="8"/>
  <c r="M189" i="8"/>
  <c r="K189" i="8"/>
  <c r="C189" i="8"/>
  <c r="M188" i="8"/>
  <c r="K188" i="8"/>
  <c r="C188" i="8"/>
  <c r="M187" i="8"/>
  <c r="K187" i="8"/>
  <c r="C187" i="8"/>
  <c r="M186" i="8"/>
  <c r="K186" i="8"/>
  <c r="C186" i="8"/>
  <c r="M185" i="8"/>
  <c r="K185" i="8"/>
  <c r="C185" i="8"/>
  <c r="M184" i="8"/>
  <c r="K184" i="8"/>
  <c r="C184" i="8"/>
  <c r="M183" i="8"/>
  <c r="K183" i="8"/>
  <c r="C183" i="8"/>
  <c r="M182" i="8"/>
  <c r="K182" i="8"/>
  <c r="C182" i="8"/>
  <c r="M181" i="8"/>
  <c r="K181" i="8"/>
  <c r="C181" i="8"/>
  <c r="M180" i="8"/>
  <c r="K180" i="8"/>
  <c r="C180" i="8"/>
  <c r="M179" i="8"/>
  <c r="K179" i="8"/>
  <c r="C179" i="8"/>
  <c r="M175" i="8"/>
  <c r="K175" i="8"/>
  <c r="C175" i="8"/>
  <c r="M174" i="8"/>
  <c r="K174" i="8"/>
  <c r="C174" i="8"/>
  <c r="M173" i="8"/>
  <c r="K173" i="8"/>
  <c r="C173" i="8"/>
  <c r="M172" i="8"/>
  <c r="K172" i="8"/>
  <c r="C172" i="8"/>
  <c r="M171" i="8"/>
  <c r="K171" i="8"/>
  <c r="C171" i="8"/>
  <c r="M170" i="8"/>
  <c r="K170" i="8"/>
  <c r="C170" i="8"/>
  <c r="M169" i="8"/>
  <c r="K169" i="8"/>
  <c r="C169" i="8"/>
  <c r="M168" i="8"/>
  <c r="K168" i="8"/>
  <c r="C168" i="8"/>
  <c r="M167" i="8"/>
  <c r="K167" i="8"/>
  <c r="C167" i="8"/>
  <c r="M166" i="8"/>
  <c r="K166" i="8"/>
  <c r="C166" i="8"/>
  <c r="M165" i="8"/>
  <c r="K165" i="8"/>
  <c r="C165" i="8"/>
  <c r="M164" i="8"/>
  <c r="K164" i="8"/>
  <c r="C164" i="8"/>
  <c r="M163" i="8"/>
  <c r="K163" i="8"/>
  <c r="C163" i="8"/>
  <c r="M159" i="8"/>
  <c r="K159" i="8"/>
  <c r="C159" i="8"/>
  <c r="M158" i="8"/>
  <c r="K158" i="8"/>
  <c r="C158" i="8"/>
  <c r="M157" i="8"/>
  <c r="K157" i="8"/>
  <c r="C157" i="8"/>
  <c r="M156" i="8"/>
  <c r="K156" i="8"/>
  <c r="C156" i="8"/>
  <c r="M155" i="8"/>
  <c r="K155" i="8"/>
  <c r="C155" i="8"/>
  <c r="M154" i="8"/>
  <c r="K154" i="8"/>
  <c r="C154" i="8"/>
  <c r="M153" i="8"/>
  <c r="K153" i="8"/>
  <c r="C153" i="8"/>
  <c r="M152" i="8"/>
  <c r="K152" i="8"/>
  <c r="C152" i="8"/>
  <c r="M151" i="8"/>
  <c r="K151" i="8"/>
  <c r="C151" i="8"/>
  <c r="M150" i="8"/>
  <c r="K150" i="8"/>
  <c r="C150" i="8"/>
  <c r="M149" i="8"/>
  <c r="K149" i="8"/>
  <c r="C149" i="8"/>
  <c r="M148" i="8"/>
  <c r="K148" i="8"/>
  <c r="C148" i="8"/>
  <c r="M147" i="8"/>
  <c r="K147" i="8"/>
  <c r="C147" i="8"/>
  <c r="G551" i="7"/>
  <c r="F323" i="8" s="1"/>
  <c r="G13" i="32"/>
  <c r="G12" i="32"/>
  <c r="G11" i="32"/>
  <c r="G10" i="32"/>
  <c r="G9" i="32"/>
  <c r="G8" i="32"/>
  <c r="G5" i="32"/>
  <c r="G4" i="32"/>
  <c r="G3" i="32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G403" i="31"/>
  <c r="G404" i="31"/>
  <c r="G405" i="31"/>
  <c r="G406" i="31"/>
  <c r="G407" i="31"/>
  <c r="G408" i="31"/>
  <c r="G409" i="31"/>
  <c r="D403" i="31"/>
  <c r="D404" i="31"/>
  <c r="D405" i="31"/>
  <c r="D406" i="31"/>
  <c r="D407" i="31"/>
  <c r="D408" i="31"/>
  <c r="D409" i="31"/>
  <c r="G497" i="7"/>
  <c r="F291" i="8" s="1"/>
  <c r="H509" i="7"/>
  <c r="F509" i="7"/>
  <c r="C509" i="7"/>
  <c r="H508" i="7"/>
  <c r="F508" i="7"/>
  <c r="C508" i="7"/>
  <c r="H507" i="7"/>
  <c r="F507" i="7"/>
  <c r="C507" i="7"/>
  <c r="H506" i="7"/>
  <c r="F506" i="7"/>
  <c r="C506" i="7"/>
  <c r="H505" i="7"/>
  <c r="F505" i="7"/>
  <c r="C505" i="7"/>
  <c r="H504" i="7"/>
  <c r="F504" i="7"/>
  <c r="C504" i="7"/>
  <c r="H503" i="7"/>
  <c r="F503" i="7"/>
  <c r="C503" i="7"/>
  <c r="H502" i="7"/>
  <c r="F502" i="7"/>
  <c r="C502" i="7"/>
  <c r="H501" i="7"/>
  <c r="F501" i="7"/>
  <c r="C501" i="7"/>
  <c r="F500" i="7"/>
  <c r="C500" i="7"/>
  <c r="H499" i="7"/>
  <c r="F499" i="7"/>
  <c r="J499" i="7" s="1"/>
  <c r="C499" i="7"/>
  <c r="H498" i="7"/>
  <c r="F498" i="7"/>
  <c r="C498" i="7"/>
  <c r="H497" i="7"/>
  <c r="F497" i="7"/>
  <c r="C497" i="7"/>
  <c r="D378" i="31"/>
  <c r="F378" i="31"/>
  <c r="G378" i="31" s="1"/>
  <c r="D379" i="31"/>
  <c r="F379" i="31"/>
  <c r="G379" i="31" s="1"/>
  <c r="D380" i="31"/>
  <c r="F380" i="31"/>
  <c r="G380" i="31" s="1"/>
  <c r="D381" i="31"/>
  <c r="F381" i="31"/>
  <c r="G381" i="31" s="1"/>
  <c r="D382" i="31"/>
  <c r="F382" i="31"/>
  <c r="G382" i="31" s="1"/>
  <c r="D383" i="31"/>
  <c r="F383" i="31"/>
  <c r="G383" i="31" s="1"/>
  <c r="D384" i="31"/>
  <c r="F384" i="31"/>
  <c r="G384" i="31" s="1"/>
  <c r="D385" i="31"/>
  <c r="F385" i="31"/>
  <c r="G385" i="31" s="1"/>
  <c r="D386" i="31"/>
  <c r="F386" i="31"/>
  <c r="G386" i="31" s="1"/>
  <c r="D387" i="31"/>
  <c r="F387" i="31"/>
  <c r="G387" i="31" s="1"/>
  <c r="D388" i="31"/>
  <c r="F388" i="31"/>
  <c r="G388" i="31" s="1"/>
  <c r="D389" i="31"/>
  <c r="F389" i="31"/>
  <c r="G389" i="31" s="1"/>
  <c r="D390" i="31"/>
  <c r="F390" i="31"/>
  <c r="G390" i="31" s="1"/>
  <c r="D391" i="31"/>
  <c r="F391" i="31"/>
  <c r="G391" i="31" s="1"/>
  <c r="D392" i="31"/>
  <c r="F392" i="31"/>
  <c r="G392" i="31" s="1"/>
  <c r="D393" i="31"/>
  <c r="F393" i="31"/>
  <c r="G393" i="31" s="1"/>
  <c r="D394" i="31"/>
  <c r="F394" i="31"/>
  <c r="G394" i="31" s="1"/>
  <c r="D395" i="31"/>
  <c r="F395" i="31"/>
  <c r="G395" i="31" s="1"/>
  <c r="D396" i="31"/>
  <c r="F396" i="31"/>
  <c r="G396" i="31" s="1"/>
  <c r="D397" i="31"/>
  <c r="F397" i="31"/>
  <c r="G397" i="31" s="1"/>
  <c r="D398" i="31"/>
  <c r="F398" i="31"/>
  <c r="G398" i="31" s="1"/>
  <c r="D399" i="31"/>
  <c r="F399" i="31"/>
  <c r="G399" i="31" s="1"/>
  <c r="D400" i="31"/>
  <c r="F400" i="31"/>
  <c r="G400" i="31" s="1"/>
  <c r="D401" i="31"/>
  <c r="F401" i="31"/>
  <c r="G401" i="31" s="1"/>
  <c r="D402" i="31"/>
  <c r="F402" i="31"/>
  <c r="G402" i="31" s="1"/>
  <c r="F8" i="31"/>
  <c r="G8" i="31" s="1"/>
  <c r="F9" i="31"/>
  <c r="G9" i="31" s="1"/>
  <c r="F10" i="31"/>
  <c r="G10" i="31" s="1"/>
  <c r="F11" i="31"/>
  <c r="G11" i="31" s="1"/>
  <c r="F12" i="31"/>
  <c r="G12" i="31" s="1"/>
  <c r="F13" i="31"/>
  <c r="G13" i="31" s="1"/>
  <c r="F14" i="31"/>
  <c r="G14" i="31" s="1"/>
  <c r="F15" i="31"/>
  <c r="G15" i="31" s="1"/>
  <c r="F16" i="31"/>
  <c r="G16" i="31" s="1"/>
  <c r="F17" i="31"/>
  <c r="G17" i="31" s="1"/>
  <c r="F18" i="31"/>
  <c r="G18" i="31" s="1"/>
  <c r="F19" i="31"/>
  <c r="G19" i="31" s="1"/>
  <c r="F20" i="31"/>
  <c r="G20" i="31" s="1"/>
  <c r="F21" i="31"/>
  <c r="G21" i="31" s="1"/>
  <c r="F22" i="31"/>
  <c r="G22" i="31" s="1"/>
  <c r="F23" i="31"/>
  <c r="G23" i="31" s="1"/>
  <c r="F24" i="31"/>
  <c r="G24" i="31" s="1"/>
  <c r="F25" i="31"/>
  <c r="G25" i="31" s="1"/>
  <c r="F26" i="31"/>
  <c r="G26" i="31" s="1"/>
  <c r="F27" i="31"/>
  <c r="G27" i="31" s="1"/>
  <c r="F28" i="31"/>
  <c r="G28" i="31" s="1"/>
  <c r="F29" i="31"/>
  <c r="G29" i="31" s="1"/>
  <c r="F30" i="31"/>
  <c r="G30" i="31" s="1"/>
  <c r="F31" i="31"/>
  <c r="G31" i="31" s="1"/>
  <c r="F32" i="31"/>
  <c r="G32" i="31" s="1"/>
  <c r="F33" i="31"/>
  <c r="G33" i="31" s="1"/>
  <c r="F34" i="31"/>
  <c r="G34" i="31" s="1"/>
  <c r="F35" i="31"/>
  <c r="G35" i="31" s="1"/>
  <c r="F36" i="31"/>
  <c r="G36" i="31" s="1"/>
  <c r="F37" i="31"/>
  <c r="G37" i="31" s="1"/>
  <c r="F38" i="31"/>
  <c r="G38" i="31" s="1"/>
  <c r="F39" i="31"/>
  <c r="G39" i="31" s="1"/>
  <c r="F40" i="31"/>
  <c r="G40" i="31" s="1"/>
  <c r="F41" i="31"/>
  <c r="G41" i="31" s="1"/>
  <c r="F42" i="31"/>
  <c r="G42" i="31" s="1"/>
  <c r="F43" i="31"/>
  <c r="G43" i="31" s="1"/>
  <c r="F44" i="31"/>
  <c r="G44" i="31" s="1"/>
  <c r="F45" i="31"/>
  <c r="G45" i="31" s="1"/>
  <c r="F46" i="31"/>
  <c r="G46" i="31" s="1"/>
  <c r="F47" i="31"/>
  <c r="G47" i="31" s="1"/>
  <c r="F48" i="31"/>
  <c r="G48" i="31" s="1"/>
  <c r="F49" i="31"/>
  <c r="G49" i="31" s="1"/>
  <c r="F50" i="31"/>
  <c r="G50" i="31" s="1"/>
  <c r="F51" i="31"/>
  <c r="G51" i="31" s="1"/>
  <c r="F52" i="31"/>
  <c r="G52" i="31" s="1"/>
  <c r="F53" i="31"/>
  <c r="G53" i="31" s="1"/>
  <c r="F54" i="31"/>
  <c r="G54" i="31" s="1"/>
  <c r="F55" i="31"/>
  <c r="G55" i="31" s="1"/>
  <c r="F56" i="31"/>
  <c r="G56" i="31" s="1"/>
  <c r="F57" i="31"/>
  <c r="G57" i="31" s="1"/>
  <c r="F58" i="31"/>
  <c r="G58" i="31" s="1"/>
  <c r="F59" i="31"/>
  <c r="G59" i="31" s="1"/>
  <c r="F60" i="31"/>
  <c r="G60" i="31" s="1"/>
  <c r="F61" i="31"/>
  <c r="G61" i="31" s="1"/>
  <c r="F62" i="31"/>
  <c r="G62" i="31" s="1"/>
  <c r="F63" i="31"/>
  <c r="G63" i="31" s="1"/>
  <c r="F64" i="31"/>
  <c r="G64" i="31" s="1"/>
  <c r="F65" i="31"/>
  <c r="G65" i="31" s="1"/>
  <c r="F66" i="31"/>
  <c r="G66" i="31" s="1"/>
  <c r="F67" i="31"/>
  <c r="G67" i="31" s="1"/>
  <c r="F68" i="31"/>
  <c r="G68" i="31" s="1"/>
  <c r="F69" i="31"/>
  <c r="G69" i="31" s="1"/>
  <c r="F70" i="31"/>
  <c r="G70" i="31" s="1"/>
  <c r="F71" i="31"/>
  <c r="G71" i="31" s="1"/>
  <c r="F72" i="31"/>
  <c r="G72" i="31" s="1"/>
  <c r="F73" i="31"/>
  <c r="G73" i="31" s="1"/>
  <c r="F74" i="31"/>
  <c r="G74" i="31" s="1"/>
  <c r="F75" i="31"/>
  <c r="G75" i="31" s="1"/>
  <c r="F76" i="31"/>
  <c r="G76" i="31" s="1"/>
  <c r="F77" i="31"/>
  <c r="G77" i="31" s="1"/>
  <c r="F78" i="31"/>
  <c r="G78" i="31" s="1"/>
  <c r="F79" i="31"/>
  <c r="G79" i="31" s="1"/>
  <c r="F80" i="31"/>
  <c r="G80" i="31" s="1"/>
  <c r="F81" i="31"/>
  <c r="G81" i="31" s="1"/>
  <c r="F82" i="31"/>
  <c r="G82" i="31" s="1"/>
  <c r="F83" i="31"/>
  <c r="G83" i="31" s="1"/>
  <c r="F84" i="31"/>
  <c r="G84" i="31" s="1"/>
  <c r="F85" i="31"/>
  <c r="G85" i="31" s="1"/>
  <c r="F86" i="31"/>
  <c r="G86" i="31" s="1"/>
  <c r="F87" i="31"/>
  <c r="G87" i="31" s="1"/>
  <c r="F88" i="31"/>
  <c r="G88" i="31" s="1"/>
  <c r="F89" i="31"/>
  <c r="G89" i="31" s="1"/>
  <c r="F90" i="31"/>
  <c r="G90" i="31" s="1"/>
  <c r="F91" i="31"/>
  <c r="G91" i="31" s="1"/>
  <c r="F92" i="31"/>
  <c r="G92" i="31" s="1"/>
  <c r="F93" i="31"/>
  <c r="G93" i="31" s="1"/>
  <c r="F94" i="31"/>
  <c r="G94" i="31" s="1"/>
  <c r="F95" i="31"/>
  <c r="G95" i="31" s="1"/>
  <c r="F96" i="31"/>
  <c r="G96" i="31" s="1"/>
  <c r="F97" i="31"/>
  <c r="G97" i="31" s="1"/>
  <c r="F98" i="31"/>
  <c r="G98" i="31" s="1"/>
  <c r="F99" i="31"/>
  <c r="G99" i="31" s="1"/>
  <c r="F100" i="31"/>
  <c r="G100" i="31" s="1"/>
  <c r="F101" i="31"/>
  <c r="G101" i="31" s="1"/>
  <c r="F102" i="31"/>
  <c r="G102" i="31" s="1"/>
  <c r="F103" i="31"/>
  <c r="G103" i="31" s="1"/>
  <c r="F104" i="31"/>
  <c r="G104" i="31" s="1"/>
  <c r="F105" i="31"/>
  <c r="G105" i="31" s="1"/>
  <c r="F106" i="31"/>
  <c r="G106" i="31" s="1"/>
  <c r="F107" i="31"/>
  <c r="G107" i="31" s="1"/>
  <c r="F108" i="31"/>
  <c r="G108" i="31" s="1"/>
  <c r="F109" i="31"/>
  <c r="G109" i="31" s="1"/>
  <c r="F110" i="31"/>
  <c r="G110" i="31" s="1"/>
  <c r="F111" i="31"/>
  <c r="G111" i="31" s="1"/>
  <c r="F112" i="31"/>
  <c r="G112" i="31" s="1"/>
  <c r="F113" i="31"/>
  <c r="G113" i="31" s="1"/>
  <c r="F114" i="31"/>
  <c r="G114" i="31" s="1"/>
  <c r="F115" i="31"/>
  <c r="G115" i="31" s="1"/>
  <c r="F116" i="31"/>
  <c r="G116" i="31" s="1"/>
  <c r="F117" i="31"/>
  <c r="G117" i="31" s="1"/>
  <c r="F118" i="31"/>
  <c r="G118" i="31" s="1"/>
  <c r="F119" i="31"/>
  <c r="G119" i="31" s="1"/>
  <c r="F120" i="31"/>
  <c r="G120" i="31" s="1"/>
  <c r="F121" i="31"/>
  <c r="G121" i="31" s="1"/>
  <c r="F122" i="31"/>
  <c r="G122" i="31" s="1"/>
  <c r="F123" i="31"/>
  <c r="G123" i="31" s="1"/>
  <c r="F124" i="31"/>
  <c r="G124" i="31" s="1"/>
  <c r="F125" i="31"/>
  <c r="G125" i="31" s="1"/>
  <c r="F126" i="31"/>
  <c r="G126" i="31" s="1"/>
  <c r="F127" i="31"/>
  <c r="G127" i="31" s="1"/>
  <c r="F128" i="31"/>
  <c r="G128" i="31" s="1"/>
  <c r="F129" i="31"/>
  <c r="G129" i="31" s="1"/>
  <c r="F130" i="31"/>
  <c r="G130" i="31" s="1"/>
  <c r="F131" i="31"/>
  <c r="G131" i="31" s="1"/>
  <c r="F132" i="31"/>
  <c r="G132" i="31" s="1"/>
  <c r="F133" i="31"/>
  <c r="G133" i="31" s="1"/>
  <c r="F134" i="31"/>
  <c r="G134" i="31" s="1"/>
  <c r="F135" i="31"/>
  <c r="G135" i="31" s="1"/>
  <c r="F136" i="31"/>
  <c r="G136" i="31" s="1"/>
  <c r="F137" i="31"/>
  <c r="G137" i="31" s="1"/>
  <c r="F138" i="31"/>
  <c r="G138" i="31" s="1"/>
  <c r="F139" i="31"/>
  <c r="G139" i="31" s="1"/>
  <c r="F140" i="31"/>
  <c r="G140" i="31" s="1"/>
  <c r="F141" i="31"/>
  <c r="G141" i="31" s="1"/>
  <c r="F142" i="31"/>
  <c r="G142" i="31" s="1"/>
  <c r="F143" i="31"/>
  <c r="G143" i="31" s="1"/>
  <c r="F144" i="31"/>
  <c r="G144" i="31" s="1"/>
  <c r="F145" i="31"/>
  <c r="G145" i="31" s="1"/>
  <c r="F146" i="31"/>
  <c r="G146" i="31" s="1"/>
  <c r="F147" i="31"/>
  <c r="G147" i="31" s="1"/>
  <c r="F148" i="31"/>
  <c r="G148" i="31" s="1"/>
  <c r="F149" i="31"/>
  <c r="G149" i="31" s="1"/>
  <c r="F150" i="31"/>
  <c r="G150" i="31" s="1"/>
  <c r="F151" i="31"/>
  <c r="G151" i="31" s="1"/>
  <c r="F152" i="31"/>
  <c r="G152" i="31" s="1"/>
  <c r="F153" i="31"/>
  <c r="G153" i="31" s="1"/>
  <c r="F154" i="31"/>
  <c r="G154" i="31" s="1"/>
  <c r="F155" i="31"/>
  <c r="G155" i="31" s="1"/>
  <c r="F156" i="31"/>
  <c r="G156" i="31" s="1"/>
  <c r="F157" i="31"/>
  <c r="G157" i="31" s="1"/>
  <c r="F158" i="31"/>
  <c r="G158" i="31" s="1"/>
  <c r="F159" i="31"/>
  <c r="G159" i="31" s="1"/>
  <c r="F160" i="31"/>
  <c r="G160" i="31" s="1"/>
  <c r="F161" i="31"/>
  <c r="G161" i="31" s="1"/>
  <c r="F162" i="31"/>
  <c r="G162" i="31" s="1"/>
  <c r="F163" i="31"/>
  <c r="G163" i="31" s="1"/>
  <c r="F164" i="31"/>
  <c r="G164" i="31" s="1"/>
  <c r="F165" i="31"/>
  <c r="G165" i="31" s="1"/>
  <c r="F166" i="31"/>
  <c r="G166" i="31" s="1"/>
  <c r="F167" i="31"/>
  <c r="G167" i="31" s="1"/>
  <c r="F168" i="31"/>
  <c r="G168" i="31" s="1"/>
  <c r="F169" i="31"/>
  <c r="G169" i="31" s="1"/>
  <c r="F170" i="31"/>
  <c r="G170" i="31" s="1"/>
  <c r="F171" i="31"/>
  <c r="G171" i="31" s="1"/>
  <c r="F172" i="31"/>
  <c r="G172" i="31" s="1"/>
  <c r="F173" i="31"/>
  <c r="G173" i="31" s="1"/>
  <c r="F174" i="31"/>
  <c r="G174" i="31" s="1"/>
  <c r="F175" i="31"/>
  <c r="G175" i="31" s="1"/>
  <c r="F176" i="31"/>
  <c r="G176" i="31" s="1"/>
  <c r="F177" i="31"/>
  <c r="G177" i="31" s="1"/>
  <c r="F178" i="31"/>
  <c r="G178" i="31" s="1"/>
  <c r="F179" i="31"/>
  <c r="G179" i="31" s="1"/>
  <c r="F180" i="31"/>
  <c r="G180" i="31" s="1"/>
  <c r="F181" i="31"/>
  <c r="G181" i="31" s="1"/>
  <c r="F182" i="31"/>
  <c r="G182" i="31" s="1"/>
  <c r="F183" i="31"/>
  <c r="G183" i="31" s="1"/>
  <c r="F184" i="31"/>
  <c r="G184" i="31" s="1"/>
  <c r="F185" i="31"/>
  <c r="G185" i="31" s="1"/>
  <c r="F186" i="31"/>
  <c r="G186" i="31" s="1"/>
  <c r="F187" i="31"/>
  <c r="G187" i="31" s="1"/>
  <c r="F188" i="31"/>
  <c r="G188" i="31" s="1"/>
  <c r="F189" i="31"/>
  <c r="G189" i="31" s="1"/>
  <c r="F190" i="31"/>
  <c r="G190" i="31" s="1"/>
  <c r="F191" i="31"/>
  <c r="G191" i="31" s="1"/>
  <c r="F192" i="31"/>
  <c r="G192" i="31" s="1"/>
  <c r="F193" i="31"/>
  <c r="G193" i="31" s="1"/>
  <c r="F194" i="31"/>
  <c r="G194" i="31" s="1"/>
  <c r="F195" i="31"/>
  <c r="G195" i="31" s="1"/>
  <c r="F196" i="31"/>
  <c r="G196" i="31" s="1"/>
  <c r="F197" i="31"/>
  <c r="G197" i="31" s="1"/>
  <c r="F198" i="31"/>
  <c r="G198" i="31" s="1"/>
  <c r="F199" i="31"/>
  <c r="G199" i="31" s="1"/>
  <c r="F200" i="31"/>
  <c r="G200" i="31" s="1"/>
  <c r="F201" i="31"/>
  <c r="G201" i="31" s="1"/>
  <c r="F202" i="31"/>
  <c r="G202" i="31" s="1"/>
  <c r="F203" i="31"/>
  <c r="G203" i="31" s="1"/>
  <c r="F204" i="31"/>
  <c r="G204" i="31" s="1"/>
  <c r="F205" i="31"/>
  <c r="G205" i="31" s="1"/>
  <c r="F206" i="31"/>
  <c r="G206" i="31" s="1"/>
  <c r="F207" i="31"/>
  <c r="G207" i="31" s="1"/>
  <c r="F208" i="31"/>
  <c r="G208" i="31" s="1"/>
  <c r="F209" i="31"/>
  <c r="G209" i="31" s="1"/>
  <c r="F210" i="31"/>
  <c r="G210" i="31" s="1"/>
  <c r="F211" i="31"/>
  <c r="G211" i="31" s="1"/>
  <c r="F212" i="31"/>
  <c r="G212" i="31" s="1"/>
  <c r="F213" i="31"/>
  <c r="G213" i="31" s="1"/>
  <c r="F214" i="31"/>
  <c r="G214" i="31" s="1"/>
  <c r="F215" i="31"/>
  <c r="G215" i="31" s="1"/>
  <c r="F216" i="31"/>
  <c r="G216" i="31" s="1"/>
  <c r="F217" i="31"/>
  <c r="G217" i="31" s="1"/>
  <c r="F218" i="31"/>
  <c r="G218" i="31" s="1"/>
  <c r="F219" i="31"/>
  <c r="G219" i="31" s="1"/>
  <c r="F220" i="31"/>
  <c r="G220" i="31" s="1"/>
  <c r="F221" i="31"/>
  <c r="G221" i="31" s="1"/>
  <c r="F222" i="31"/>
  <c r="G222" i="31" s="1"/>
  <c r="F223" i="31"/>
  <c r="G223" i="31" s="1"/>
  <c r="F224" i="31"/>
  <c r="G224" i="31" s="1"/>
  <c r="F225" i="31"/>
  <c r="G225" i="31" s="1"/>
  <c r="F226" i="31"/>
  <c r="G226" i="31" s="1"/>
  <c r="F227" i="31"/>
  <c r="G227" i="31" s="1"/>
  <c r="F228" i="31"/>
  <c r="G228" i="31" s="1"/>
  <c r="F229" i="31"/>
  <c r="G229" i="31" s="1"/>
  <c r="F230" i="31"/>
  <c r="G230" i="31" s="1"/>
  <c r="F231" i="31"/>
  <c r="G231" i="31" s="1"/>
  <c r="F232" i="31"/>
  <c r="G232" i="31" s="1"/>
  <c r="F233" i="31"/>
  <c r="G233" i="31" s="1"/>
  <c r="F234" i="31"/>
  <c r="G234" i="31" s="1"/>
  <c r="F235" i="31"/>
  <c r="G235" i="31" s="1"/>
  <c r="F236" i="31"/>
  <c r="G236" i="31" s="1"/>
  <c r="F237" i="31"/>
  <c r="G237" i="31" s="1"/>
  <c r="F238" i="31"/>
  <c r="G238" i="31" s="1"/>
  <c r="F239" i="31"/>
  <c r="G239" i="31" s="1"/>
  <c r="F240" i="31"/>
  <c r="G240" i="31" s="1"/>
  <c r="F241" i="31"/>
  <c r="G241" i="31" s="1"/>
  <c r="F242" i="31"/>
  <c r="G242" i="31" s="1"/>
  <c r="F243" i="31"/>
  <c r="G243" i="31" s="1"/>
  <c r="F244" i="31"/>
  <c r="G244" i="31" s="1"/>
  <c r="F245" i="31"/>
  <c r="G245" i="31" s="1"/>
  <c r="F246" i="31"/>
  <c r="G246" i="31" s="1"/>
  <c r="F247" i="31"/>
  <c r="G247" i="31" s="1"/>
  <c r="F248" i="31"/>
  <c r="G248" i="31" s="1"/>
  <c r="F249" i="31"/>
  <c r="G249" i="31" s="1"/>
  <c r="F250" i="31"/>
  <c r="G250" i="31" s="1"/>
  <c r="F251" i="31"/>
  <c r="G251" i="31" s="1"/>
  <c r="F252" i="31"/>
  <c r="G252" i="31" s="1"/>
  <c r="F253" i="31"/>
  <c r="G253" i="31" s="1"/>
  <c r="F254" i="31"/>
  <c r="G254" i="31" s="1"/>
  <c r="F255" i="31"/>
  <c r="G255" i="31" s="1"/>
  <c r="F256" i="31"/>
  <c r="G256" i="31" s="1"/>
  <c r="F257" i="31"/>
  <c r="G257" i="31" s="1"/>
  <c r="F258" i="31"/>
  <c r="G258" i="31" s="1"/>
  <c r="F259" i="31"/>
  <c r="G259" i="31" s="1"/>
  <c r="F260" i="31"/>
  <c r="G260" i="31" s="1"/>
  <c r="F261" i="31"/>
  <c r="G261" i="31" s="1"/>
  <c r="F262" i="31"/>
  <c r="G262" i="31" s="1"/>
  <c r="F263" i="31"/>
  <c r="G263" i="31" s="1"/>
  <c r="F264" i="31"/>
  <c r="G264" i="31" s="1"/>
  <c r="F265" i="31"/>
  <c r="G265" i="31" s="1"/>
  <c r="F266" i="31"/>
  <c r="G266" i="31" s="1"/>
  <c r="F267" i="31"/>
  <c r="G267" i="31" s="1"/>
  <c r="F268" i="31"/>
  <c r="G268" i="31" s="1"/>
  <c r="F269" i="31"/>
  <c r="G269" i="31" s="1"/>
  <c r="F270" i="31"/>
  <c r="G270" i="31" s="1"/>
  <c r="F271" i="31"/>
  <c r="G271" i="31" s="1"/>
  <c r="F272" i="31"/>
  <c r="G272" i="31" s="1"/>
  <c r="F273" i="31"/>
  <c r="G273" i="31" s="1"/>
  <c r="F274" i="31"/>
  <c r="G274" i="31" s="1"/>
  <c r="F275" i="31"/>
  <c r="G275" i="31" s="1"/>
  <c r="F276" i="31"/>
  <c r="G276" i="31" s="1"/>
  <c r="F277" i="31"/>
  <c r="G277" i="31" s="1"/>
  <c r="F278" i="31"/>
  <c r="G278" i="31" s="1"/>
  <c r="F279" i="31"/>
  <c r="G279" i="31" s="1"/>
  <c r="F280" i="31"/>
  <c r="G280" i="31" s="1"/>
  <c r="F281" i="31"/>
  <c r="G281" i="31" s="1"/>
  <c r="F282" i="31"/>
  <c r="G282" i="31" s="1"/>
  <c r="F283" i="31"/>
  <c r="G283" i="31" s="1"/>
  <c r="F284" i="31"/>
  <c r="G284" i="31" s="1"/>
  <c r="F285" i="31"/>
  <c r="G285" i="31" s="1"/>
  <c r="F286" i="31"/>
  <c r="G286" i="31" s="1"/>
  <c r="F287" i="31"/>
  <c r="G287" i="31" s="1"/>
  <c r="F288" i="31"/>
  <c r="G288" i="31" s="1"/>
  <c r="F289" i="31"/>
  <c r="G289" i="31" s="1"/>
  <c r="F290" i="31"/>
  <c r="G290" i="31" s="1"/>
  <c r="F291" i="31"/>
  <c r="G291" i="31" s="1"/>
  <c r="F292" i="31"/>
  <c r="G292" i="31" s="1"/>
  <c r="F293" i="31"/>
  <c r="G293" i="31" s="1"/>
  <c r="F294" i="31"/>
  <c r="G294" i="31" s="1"/>
  <c r="F295" i="31"/>
  <c r="G295" i="31" s="1"/>
  <c r="F296" i="31"/>
  <c r="G296" i="31" s="1"/>
  <c r="F297" i="31"/>
  <c r="G297" i="31" s="1"/>
  <c r="F298" i="31"/>
  <c r="G298" i="31" s="1"/>
  <c r="F299" i="31"/>
  <c r="G299" i="31" s="1"/>
  <c r="F300" i="31"/>
  <c r="G300" i="31" s="1"/>
  <c r="F301" i="31"/>
  <c r="G301" i="31" s="1"/>
  <c r="F302" i="31"/>
  <c r="G302" i="31" s="1"/>
  <c r="F303" i="31"/>
  <c r="G303" i="31" s="1"/>
  <c r="F304" i="31"/>
  <c r="G304" i="31" s="1"/>
  <c r="F305" i="31"/>
  <c r="G305" i="31" s="1"/>
  <c r="F306" i="31"/>
  <c r="G306" i="31" s="1"/>
  <c r="F307" i="31"/>
  <c r="G307" i="31" s="1"/>
  <c r="F308" i="31"/>
  <c r="G308" i="31" s="1"/>
  <c r="F309" i="31"/>
  <c r="G309" i="31" s="1"/>
  <c r="F310" i="31"/>
  <c r="G310" i="31" s="1"/>
  <c r="F311" i="31"/>
  <c r="G311" i="31" s="1"/>
  <c r="F312" i="31"/>
  <c r="G312" i="31" s="1"/>
  <c r="F313" i="31"/>
  <c r="G313" i="31" s="1"/>
  <c r="F314" i="31"/>
  <c r="G314" i="31" s="1"/>
  <c r="F315" i="31"/>
  <c r="G315" i="31" s="1"/>
  <c r="F316" i="31"/>
  <c r="G316" i="31" s="1"/>
  <c r="F317" i="31"/>
  <c r="G317" i="31" s="1"/>
  <c r="F318" i="31"/>
  <c r="G318" i="31" s="1"/>
  <c r="F319" i="31"/>
  <c r="G319" i="31" s="1"/>
  <c r="F320" i="31"/>
  <c r="G320" i="31" s="1"/>
  <c r="F321" i="31"/>
  <c r="G321" i="31" s="1"/>
  <c r="F322" i="31"/>
  <c r="G322" i="31" s="1"/>
  <c r="F323" i="31"/>
  <c r="G323" i="31" s="1"/>
  <c r="F324" i="31"/>
  <c r="G324" i="31" s="1"/>
  <c r="F325" i="31"/>
  <c r="G325" i="31" s="1"/>
  <c r="F326" i="31"/>
  <c r="G326" i="31" s="1"/>
  <c r="F327" i="31"/>
  <c r="G327" i="31" s="1"/>
  <c r="F328" i="31"/>
  <c r="G328" i="31" s="1"/>
  <c r="F329" i="31"/>
  <c r="G329" i="31" s="1"/>
  <c r="F330" i="31"/>
  <c r="G330" i="31" s="1"/>
  <c r="F331" i="31"/>
  <c r="G331" i="31" s="1"/>
  <c r="F332" i="31"/>
  <c r="G332" i="31" s="1"/>
  <c r="F333" i="31"/>
  <c r="G333" i="31" s="1"/>
  <c r="F334" i="31"/>
  <c r="G334" i="31" s="1"/>
  <c r="F335" i="31"/>
  <c r="G335" i="31" s="1"/>
  <c r="F336" i="31"/>
  <c r="G336" i="31" s="1"/>
  <c r="F337" i="31"/>
  <c r="G337" i="31" s="1"/>
  <c r="F338" i="31"/>
  <c r="G338" i="31" s="1"/>
  <c r="F339" i="31"/>
  <c r="G339" i="31" s="1"/>
  <c r="F340" i="31"/>
  <c r="G340" i="31" s="1"/>
  <c r="F341" i="31"/>
  <c r="G341" i="31" s="1"/>
  <c r="F342" i="31"/>
  <c r="G342" i="31" s="1"/>
  <c r="F343" i="31"/>
  <c r="G343" i="31" s="1"/>
  <c r="F344" i="31"/>
  <c r="G344" i="31" s="1"/>
  <c r="F345" i="31"/>
  <c r="G345" i="31" s="1"/>
  <c r="F346" i="31"/>
  <c r="G346" i="31" s="1"/>
  <c r="F347" i="31"/>
  <c r="G347" i="31" s="1"/>
  <c r="F348" i="31"/>
  <c r="G348" i="31" s="1"/>
  <c r="F349" i="31"/>
  <c r="G349" i="31" s="1"/>
  <c r="F350" i="31"/>
  <c r="G350" i="31" s="1"/>
  <c r="F351" i="31"/>
  <c r="G351" i="31" s="1"/>
  <c r="F352" i="31"/>
  <c r="G352" i="31" s="1"/>
  <c r="F353" i="31"/>
  <c r="G353" i="31" s="1"/>
  <c r="F354" i="31"/>
  <c r="G354" i="31" s="1"/>
  <c r="F355" i="31"/>
  <c r="G355" i="31" s="1"/>
  <c r="F356" i="31"/>
  <c r="G356" i="31" s="1"/>
  <c r="F357" i="31"/>
  <c r="G357" i="31" s="1"/>
  <c r="F358" i="31"/>
  <c r="G358" i="31" s="1"/>
  <c r="F359" i="31"/>
  <c r="G359" i="31" s="1"/>
  <c r="F360" i="31"/>
  <c r="G360" i="31" s="1"/>
  <c r="F361" i="31"/>
  <c r="G361" i="31" s="1"/>
  <c r="F362" i="31"/>
  <c r="G362" i="31" s="1"/>
  <c r="F363" i="31"/>
  <c r="G363" i="31" s="1"/>
  <c r="F364" i="31"/>
  <c r="G364" i="31" s="1"/>
  <c r="F365" i="31"/>
  <c r="G365" i="31" s="1"/>
  <c r="F366" i="31"/>
  <c r="G366" i="31" s="1"/>
  <c r="F367" i="31"/>
  <c r="G367" i="31" s="1"/>
  <c r="F368" i="31"/>
  <c r="G368" i="31" s="1"/>
  <c r="F369" i="31"/>
  <c r="G369" i="31" s="1"/>
  <c r="F370" i="31"/>
  <c r="G370" i="31" s="1"/>
  <c r="F371" i="31"/>
  <c r="G371" i="31" s="1"/>
  <c r="F372" i="31"/>
  <c r="G372" i="31" s="1"/>
  <c r="F373" i="31"/>
  <c r="G373" i="31" s="1"/>
  <c r="F374" i="31"/>
  <c r="G374" i="31" s="1"/>
  <c r="F375" i="31"/>
  <c r="G375" i="31" s="1"/>
  <c r="F376" i="31"/>
  <c r="G376" i="31" s="1"/>
  <c r="F377" i="31"/>
  <c r="G377" i="31" s="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F7" i="31"/>
  <c r="G7" i="31" s="1"/>
  <c r="D7" i="31"/>
  <c r="F6" i="31"/>
  <c r="G6" i="31" s="1"/>
  <c r="D6" i="31"/>
  <c r="F5" i="31"/>
  <c r="G5" i="31" s="1"/>
  <c r="D5" i="31"/>
  <c r="F4" i="31"/>
  <c r="G4" i="31" s="1"/>
  <c r="D4" i="31"/>
  <c r="F3" i="31"/>
  <c r="G3" i="31" s="1"/>
  <c r="D3" i="31"/>
  <c r="G47" i="32" l="1"/>
  <c r="K404" i="7"/>
  <c r="K402" i="7"/>
  <c r="K538" i="7"/>
  <c r="K560" i="7"/>
  <c r="K562" i="7"/>
  <c r="K555" i="7"/>
  <c r="K557" i="7"/>
  <c r="K559" i="7"/>
  <c r="K561" i="7"/>
  <c r="K563" i="7"/>
  <c r="K553" i="7"/>
  <c r="J552" i="7"/>
  <c r="J554" i="7"/>
  <c r="J556" i="7"/>
  <c r="J558" i="7"/>
  <c r="J498" i="7"/>
  <c r="J500" i="7"/>
  <c r="J502" i="7"/>
  <c r="J504" i="7"/>
  <c r="J506" i="7"/>
  <c r="J503" i="7"/>
  <c r="J507" i="7"/>
  <c r="J508" i="7"/>
  <c r="J505" i="7"/>
  <c r="J501" i="7"/>
  <c r="K551" i="7"/>
  <c r="K509" i="7"/>
  <c r="J497" i="7"/>
  <c r="K552" i="7"/>
  <c r="K554" i="7"/>
  <c r="K556" i="7"/>
  <c r="K558" i="7"/>
  <c r="J551" i="7"/>
  <c r="J553" i="7"/>
  <c r="J555" i="7"/>
  <c r="J557" i="7"/>
  <c r="J559" i="7"/>
  <c r="J560" i="7"/>
  <c r="J561" i="7"/>
  <c r="J562" i="7"/>
  <c r="J563" i="7"/>
  <c r="G410" i="31"/>
  <c r="K497" i="7"/>
  <c r="K498" i="7"/>
  <c r="K499" i="7"/>
  <c r="K500" i="7"/>
  <c r="K501" i="7"/>
  <c r="K502" i="7"/>
  <c r="K503" i="7"/>
  <c r="K504" i="7"/>
  <c r="K505" i="7"/>
  <c r="K506" i="7"/>
  <c r="K507" i="7"/>
  <c r="K508" i="7"/>
  <c r="J509" i="7"/>
  <c r="F7" i="30"/>
  <c r="G7" i="30"/>
  <c r="D7" i="30"/>
  <c r="J568" i="7" l="1"/>
  <c r="K568" i="7"/>
  <c r="J510" i="7"/>
  <c r="K571" i="7"/>
  <c r="K510" i="7"/>
  <c r="F227" i="8"/>
  <c r="H482" i="7"/>
  <c r="K482" i="7" s="1"/>
  <c r="F482" i="7"/>
  <c r="C482" i="7"/>
  <c r="H481" i="7"/>
  <c r="K481" i="7" s="1"/>
  <c r="F481" i="7"/>
  <c r="C481" i="7"/>
  <c r="H480" i="7"/>
  <c r="K480" i="7" s="1"/>
  <c r="F480" i="7"/>
  <c r="C480" i="7"/>
  <c r="H479" i="7"/>
  <c r="K479" i="7" s="1"/>
  <c r="F479" i="7"/>
  <c r="C479" i="7"/>
  <c r="H478" i="7"/>
  <c r="K478" i="7" s="1"/>
  <c r="F478" i="7"/>
  <c r="C478" i="7"/>
  <c r="H477" i="7"/>
  <c r="K477" i="7" s="1"/>
  <c r="F477" i="7"/>
  <c r="C477" i="7"/>
  <c r="H476" i="7"/>
  <c r="K476" i="7" s="1"/>
  <c r="F476" i="7"/>
  <c r="C476" i="7"/>
  <c r="H475" i="7"/>
  <c r="K475" i="7" s="1"/>
  <c r="F475" i="7"/>
  <c r="C475" i="7"/>
  <c r="H474" i="7"/>
  <c r="K474" i="7" s="1"/>
  <c r="F474" i="7"/>
  <c r="C474" i="7"/>
  <c r="H473" i="7"/>
  <c r="K473" i="7" s="1"/>
  <c r="F473" i="7"/>
  <c r="C473" i="7"/>
  <c r="H472" i="7"/>
  <c r="F472" i="7"/>
  <c r="J472" i="7" s="1"/>
  <c r="C472" i="7"/>
  <c r="H471" i="7"/>
  <c r="K471" i="7" s="1"/>
  <c r="F471" i="7"/>
  <c r="C471" i="7"/>
  <c r="H470" i="7"/>
  <c r="F470" i="7"/>
  <c r="C470" i="7"/>
  <c r="F6" i="30"/>
  <c r="G6" i="30" s="1"/>
  <c r="D6" i="30"/>
  <c r="F5" i="30"/>
  <c r="G5" i="30" s="1"/>
  <c r="D5" i="30"/>
  <c r="F4" i="30"/>
  <c r="G4" i="30" s="1"/>
  <c r="D4" i="30"/>
  <c r="F3" i="30"/>
  <c r="G3" i="30" s="1"/>
  <c r="G8" i="30" s="1"/>
  <c r="D3" i="30"/>
  <c r="G362" i="7"/>
  <c r="F212" i="8" s="1"/>
  <c r="G363" i="7"/>
  <c r="F213" i="8" s="1"/>
  <c r="G364" i="7"/>
  <c r="F214" i="8" s="1"/>
  <c r="G365" i="7"/>
  <c r="F215" i="8" s="1"/>
  <c r="G366" i="7"/>
  <c r="F216" i="8" s="1"/>
  <c r="G367" i="7"/>
  <c r="F217" i="8" s="1"/>
  <c r="G368" i="7"/>
  <c r="F218" i="8" s="1"/>
  <c r="G369" i="7"/>
  <c r="F219" i="8" s="1"/>
  <c r="G370" i="7"/>
  <c r="F220" i="8" s="1"/>
  <c r="G371" i="7"/>
  <c r="F221" i="8" s="1"/>
  <c r="G372" i="7"/>
  <c r="F222" i="8" s="1"/>
  <c r="G373" i="7"/>
  <c r="F223" i="8" s="1"/>
  <c r="F37" i="28"/>
  <c r="G37" i="28" s="1"/>
  <c r="F38" i="28"/>
  <c r="G38" i="28" s="1"/>
  <c r="F39" i="28"/>
  <c r="G39" i="28" s="1"/>
  <c r="F40" i="28"/>
  <c r="G40" i="28" s="1"/>
  <c r="D37" i="28"/>
  <c r="D38" i="28"/>
  <c r="D39" i="28"/>
  <c r="D40" i="28"/>
  <c r="K470" i="7" l="1"/>
  <c r="K569" i="7"/>
  <c r="K513" i="7"/>
  <c r="K511" i="7"/>
  <c r="K472" i="7"/>
  <c r="K483" i="7" s="1"/>
  <c r="J470" i="7"/>
  <c r="J471" i="7"/>
  <c r="J473" i="7"/>
  <c r="J474" i="7"/>
  <c r="J475" i="7"/>
  <c r="J476" i="7"/>
  <c r="J477" i="7"/>
  <c r="J478" i="7"/>
  <c r="J479" i="7"/>
  <c r="J480" i="7"/>
  <c r="J481" i="7"/>
  <c r="J482" i="7"/>
  <c r="F35" i="28"/>
  <c r="G35" i="28" s="1"/>
  <c r="F36" i="28"/>
  <c r="G36" i="28" s="1"/>
  <c r="D35" i="28"/>
  <c r="D36" i="28"/>
  <c r="D33" i="28"/>
  <c r="F33" i="28"/>
  <c r="G33" i="28" s="1"/>
  <c r="D34" i="28"/>
  <c r="F34" i="28"/>
  <c r="G34" i="28" s="1"/>
  <c r="F27" i="28"/>
  <c r="G27" i="28" s="1"/>
  <c r="F28" i="28"/>
  <c r="G28" i="28" s="1"/>
  <c r="F29" i="28"/>
  <c r="G29" i="28" s="1"/>
  <c r="F30" i="28"/>
  <c r="G30" i="28" s="1"/>
  <c r="F31" i="28"/>
  <c r="G31" i="28" s="1"/>
  <c r="F32" i="28"/>
  <c r="G32" i="28" s="1"/>
  <c r="D27" i="28"/>
  <c r="D28" i="28"/>
  <c r="D29" i="28"/>
  <c r="D30" i="28"/>
  <c r="D31" i="28"/>
  <c r="D32" i="28"/>
  <c r="F25" i="28"/>
  <c r="G25" i="28" s="1"/>
  <c r="F26" i="28"/>
  <c r="G26" i="28" s="1"/>
  <c r="D25" i="28"/>
  <c r="D26" i="28"/>
  <c r="F22" i="28"/>
  <c r="G22" i="28" s="1"/>
  <c r="F23" i="28"/>
  <c r="G23" i="28" s="1"/>
  <c r="F24" i="28"/>
  <c r="G24" i="28" s="1"/>
  <c r="D22" i="28"/>
  <c r="D23" i="28"/>
  <c r="D24" i="28"/>
  <c r="F20" i="28"/>
  <c r="G20" i="28" s="1"/>
  <c r="F21" i="28"/>
  <c r="G21" i="28" s="1"/>
  <c r="D20" i="28"/>
  <c r="D21" i="28"/>
  <c r="F19" i="28"/>
  <c r="G19" i="28" s="1"/>
  <c r="D19" i="28"/>
  <c r="D4" i="28"/>
  <c r="F4" i="28"/>
  <c r="G4" i="28" s="1"/>
  <c r="D16" i="28"/>
  <c r="D17" i="28"/>
  <c r="D18" i="28"/>
  <c r="F15" i="28"/>
  <c r="G15" i="28" s="1"/>
  <c r="F16" i="28"/>
  <c r="G16" i="28" s="1"/>
  <c r="F17" i="28"/>
  <c r="G17" i="28" s="1"/>
  <c r="F18" i="28"/>
  <c r="G18" i="28" s="1"/>
  <c r="D15" i="28"/>
  <c r="D14" i="28"/>
  <c r="F10" i="28"/>
  <c r="G10" i="28" s="1"/>
  <c r="F11" i="28"/>
  <c r="G11" i="28" s="1"/>
  <c r="F12" i="28"/>
  <c r="G12" i="28" s="1"/>
  <c r="F13" i="28"/>
  <c r="G13" i="28" s="1"/>
  <c r="F14" i="28"/>
  <c r="G14" i="28" s="1"/>
  <c r="D10" i="28"/>
  <c r="D11" i="28"/>
  <c r="D12" i="28"/>
  <c r="D13" i="28"/>
  <c r="F9" i="28"/>
  <c r="G9" i="28" s="1"/>
  <c r="D9" i="28"/>
  <c r="F8" i="28"/>
  <c r="G8" i="28" s="1"/>
  <c r="D8" i="28"/>
  <c r="D7" i="28"/>
  <c r="F7" i="28"/>
  <c r="G7" i="28" s="1"/>
  <c r="F6" i="28"/>
  <c r="G6" i="28" s="1"/>
  <c r="D6" i="28"/>
  <c r="F5" i="28"/>
  <c r="G5" i="28" s="1"/>
  <c r="D5" i="28"/>
  <c r="G361" i="7"/>
  <c r="F211" i="8" s="1"/>
  <c r="G335" i="7"/>
  <c r="F196" i="8" s="1"/>
  <c r="G336" i="7"/>
  <c r="F197" i="8" s="1"/>
  <c r="G337" i="7"/>
  <c r="F198" i="8" s="1"/>
  <c r="G338" i="7"/>
  <c r="F199" i="8" s="1"/>
  <c r="G339" i="7"/>
  <c r="F200" i="8" s="1"/>
  <c r="G340" i="7"/>
  <c r="F201" i="8" s="1"/>
  <c r="G341" i="7"/>
  <c r="F202" i="8" s="1"/>
  <c r="G342" i="7"/>
  <c r="F203" i="8" s="1"/>
  <c r="G343" i="7"/>
  <c r="F204" i="8" s="1"/>
  <c r="G344" i="7"/>
  <c r="F205" i="8" s="1"/>
  <c r="G345" i="7"/>
  <c r="F206" i="8" s="1"/>
  <c r="G346" i="7"/>
  <c r="F207" i="8" s="1"/>
  <c r="G334" i="7"/>
  <c r="F195" i="8" s="1"/>
  <c r="G308" i="7"/>
  <c r="G309" i="7"/>
  <c r="G310" i="7"/>
  <c r="G311" i="7"/>
  <c r="G312" i="7"/>
  <c r="G313" i="7"/>
  <c r="G314" i="7"/>
  <c r="G315" i="7"/>
  <c r="G316" i="7"/>
  <c r="G317" i="7"/>
  <c r="G318" i="7"/>
  <c r="G319" i="7"/>
  <c r="G307" i="7"/>
  <c r="G281" i="7"/>
  <c r="F180" i="8" s="1"/>
  <c r="G282" i="7"/>
  <c r="F181" i="8" s="1"/>
  <c r="G283" i="7"/>
  <c r="F182" i="8" s="1"/>
  <c r="G284" i="7"/>
  <c r="F183" i="8" s="1"/>
  <c r="G285" i="7"/>
  <c r="F184" i="8" s="1"/>
  <c r="G286" i="7"/>
  <c r="F185" i="8" s="1"/>
  <c r="G288" i="7"/>
  <c r="F187" i="8" s="1"/>
  <c r="G289" i="7"/>
  <c r="F188" i="8" s="1"/>
  <c r="G290" i="7"/>
  <c r="F189" i="8" s="1"/>
  <c r="G291" i="7"/>
  <c r="F190" i="8" s="1"/>
  <c r="G292" i="7"/>
  <c r="F191" i="8" s="1"/>
  <c r="G280" i="7"/>
  <c r="F179" i="8" s="1"/>
  <c r="I4" i="29"/>
  <c r="I5" i="29"/>
  <c r="I6" i="29"/>
  <c r="I7" i="29"/>
  <c r="I8" i="29"/>
  <c r="I9" i="29"/>
  <c r="D9" i="29"/>
  <c r="D8" i="29"/>
  <c r="D7" i="29"/>
  <c r="D6" i="29"/>
  <c r="D5" i="29"/>
  <c r="D4" i="29"/>
  <c r="I3" i="29"/>
  <c r="G3" i="29"/>
  <c r="G22" i="29" s="1"/>
  <c r="D3" i="29"/>
  <c r="H373" i="7"/>
  <c r="F373" i="7"/>
  <c r="C373" i="7"/>
  <c r="H372" i="7"/>
  <c r="F372" i="7"/>
  <c r="C372" i="7"/>
  <c r="H371" i="7"/>
  <c r="K371" i="7" s="1"/>
  <c r="F371" i="7"/>
  <c r="C371" i="7"/>
  <c r="H370" i="7"/>
  <c r="F370" i="7"/>
  <c r="C370" i="7"/>
  <c r="H369" i="7"/>
  <c r="F369" i="7"/>
  <c r="C369" i="7"/>
  <c r="H368" i="7"/>
  <c r="F368" i="7"/>
  <c r="C368" i="7"/>
  <c r="H367" i="7"/>
  <c r="F367" i="7"/>
  <c r="C367" i="7"/>
  <c r="H366" i="7"/>
  <c r="F366" i="7"/>
  <c r="C366" i="7"/>
  <c r="H365" i="7"/>
  <c r="F365" i="7"/>
  <c r="C365" i="7"/>
  <c r="H364" i="7"/>
  <c r="F364" i="7"/>
  <c r="C364" i="7"/>
  <c r="H363" i="7"/>
  <c r="K363" i="7" s="1"/>
  <c r="F363" i="7"/>
  <c r="C363" i="7"/>
  <c r="H362" i="7"/>
  <c r="F362" i="7"/>
  <c r="C362" i="7"/>
  <c r="H361" i="7"/>
  <c r="F361" i="7"/>
  <c r="C361" i="7"/>
  <c r="F3" i="28"/>
  <c r="G3" i="28" s="1"/>
  <c r="D3" i="28"/>
  <c r="H346" i="7"/>
  <c r="F346" i="7"/>
  <c r="C346" i="7"/>
  <c r="H345" i="7"/>
  <c r="F345" i="7"/>
  <c r="C345" i="7"/>
  <c r="H344" i="7"/>
  <c r="F344" i="7"/>
  <c r="C344" i="7"/>
  <c r="H343" i="7"/>
  <c r="F343" i="7"/>
  <c r="C343" i="7"/>
  <c r="H342" i="7"/>
  <c r="F342" i="7"/>
  <c r="C342" i="7"/>
  <c r="H341" i="7"/>
  <c r="F341" i="7"/>
  <c r="C341" i="7"/>
  <c r="H340" i="7"/>
  <c r="F340" i="7"/>
  <c r="C340" i="7"/>
  <c r="F339" i="7"/>
  <c r="C339" i="7"/>
  <c r="F338" i="7"/>
  <c r="C338" i="7"/>
  <c r="H337" i="7"/>
  <c r="F337" i="7"/>
  <c r="C337" i="7"/>
  <c r="H336" i="7"/>
  <c r="F336" i="7"/>
  <c r="C336" i="7"/>
  <c r="H335" i="7"/>
  <c r="F335" i="7"/>
  <c r="C335" i="7"/>
  <c r="H334" i="7"/>
  <c r="F334" i="7"/>
  <c r="C334" i="7"/>
  <c r="F3" i="27"/>
  <c r="G3" i="27" s="1"/>
  <c r="D3" i="27"/>
  <c r="F14" i="26"/>
  <c r="G14" i="26" s="1"/>
  <c r="D14" i="26"/>
  <c r="H319" i="7"/>
  <c r="F319" i="7"/>
  <c r="C319" i="7"/>
  <c r="H318" i="7"/>
  <c r="F318" i="7"/>
  <c r="C318" i="7"/>
  <c r="H317" i="7"/>
  <c r="F317" i="7"/>
  <c r="C317" i="7"/>
  <c r="H316" i="7"/>
  <c r="F316" i="7"/>
  <c r="C316" i="7"/>
  <c r="H315" i="7"/>
  <c r="F315" i="7"/>
  <c r="C315" i="7"/>
  <c r="H314" i="7"/>
  <c r="F314" i="7"/>
  <c r="C314" i="7"/>
  <c r="H313" i="7"/>
  <c r="F313" i="7"/>
  <c r="C313" i="7"/>
  <c r="H312" i="7"/>
  <c r="F312" i="7"/>
  <c r="C312" i="7"/>
  <c r="H311" i="7"/>
  <c r="F311" i="7"/>
  <c r="C311" i="7"/>
  <c r="H310" i="7"/>
  <c r="F310" i="7"/>
  <c r="C310" i="7"/>
  <c r="H309" i="7"/>
  <c r="F309" i="7"/>
  <c r="C309" i="7"/>
  <c r="H308" i="7"/>
  <c r="F308" i="7"/>
  <c r="C308" i="7"/>
  <c r="H307" i="7"/>
  <c r="F307" i="7"/>
  <c r="C307" i="7"/>
  <c r="F13" i="26"/>
  <c r="G13" i="26" s="1"/>
  <c r="D13" i="26"/>
  <c r="F12" i="26"/>
  <c r="G12" i="26" s="1"/>
  <c r="D12" i="26"/>
  <c r="F11" i="26"/>
  <c r="G11" i="26" s="1"/>
  <c r="D11" i="26"/>
  <c r="F10" i="26"/>
  <c r="G10" i="26" s="1"/>
  <c r="D10" i="26"/>
  <c r="F9" i="26"/>
  <c r="G9" i="26" s="1"/>
  <c r="D9" i="26"/>
  <c r="F8" i="26"/>
  <c r="G8" i="26" s="1"/>
  <c r="D8" i="26"/>
  <c r="F7" i="26"/>
  <c r="G7" i="26" s="1"/>
  <c r="D7" i="26"/>
  <c r="F6" i="26"/>
  <c r="G6" i="26" s="1"/>
  <c r="D6" i="26"/>
  <c r="F5" i="26"/>
  <c r="G5" i="26" s="1"/>
  <c r="D5" i="26"/>
  <c r="F4" i="26"/>
  <c r="G4" i="26" s="1"/>
  <c r="D4" i="26"/>
  <c r="F3" i="26"/>
  <c r="G3" i="26" s="1"/>
  <c r="D3" i="26"/>
  <c r="H292" i="7"/>
  <c r="F292" i="7"/>
  <c r="C292" i="7"/>
  <c r="H291" i="7"/>
  <c r="F291" i="7"/>
  <c r="C291" i="7"/>
  <c r="H290" i="7"/>
  <c r="F290" i="7"/>
  <c r="C290" i="7"/>
  <c r="H289" i="7"/>
  <c r="F289" i="7"/>
  <c r="C289" i="7"/>
  <c r="H288" i="7"/>
  <c r="F288" i="7"/>
  <c r="C288" i="7"/>
  <c r="H287" i="7"/>
  <c r="F287" i="7"/>
  <c r="C287" i="7"/>
  <c r="H286" i="7"/>
  <c r="F286" i="7"/>
  <c r="C286" i="7"/>
  <c r="H285" i="7"/>
  <c r="F285" i="7"/>
  <c r="C285" i="7"/>
  <c r="H284" i="7"/>
  <c r="F284" i="7"/>
  <c r="C284" i="7"/>
  <c r="H283" i="7"/>
  <c r="F283" i="7"/>
  <c r="C283" i="7"/>
  <c r="H282" i="7"/>
  <c r="F282" i="7"/>
  <c r="C282" i="7"/>
  <c r="H281" i="7"/>
  <c r="F281" i="7"/>
  <c r="C281" i="7"/>
  <c r="H280" i="7"/>
  <c r="F280" i="7"/>
  <c r="C280" i="7"/>
  <c r="G15" i="26" l="1"/>
  <c r="K340" i="7"/>
  <c r="G42" i="28"/>
  <c r="J307" i="7"/>
  <c r="K308" i="7"/>
  <c r="K310" i="7"/>
  <c r="K312" i="7"/>
  <c r="K314" i="7"/>
  <c r="K316" i="7"/>
  <c r="K336" i="7"/>
  <c r="K338" i="7"/>
  <c r="K309" i="7"/>
  <c r="K311" i="7"/>
  <c r="K313" i="7"/>
  <c r="K315" i="7"/>
  <c r="J334" i="7"/>
  <c r="K335" i="7"/>
  <c r="K337" i="7"/>
  <c r="K318" i="7"/>
  <c r="K342" i="7"/>
  <c r="K344" i="7"/>
  <c r="K346" i="7"/>
  <c r="J317" i="7"/>
  <c r="J339" i="7"/>
  <c r="J341" i="7"/>
  <c r="K307" i="7"/>
  <c r="J308" i="7"/>
  <c r="J310" i="7"/>
  <c r="J312" i="7"/>
  <c r="J314" i="7"/>
  <c r="J316" i="7"/>
  <c r="J318" i="7"/>
  <c r="J336" i="7"/>
  <c r="J338" i="7"/>
  <c r="J340" i="7"/>
  <c r="K345" i="7"/>
  <c r="J309" i="7"/>
  <c r="J313" i="7"/>
  <c r="K317" i="7"/>
  <c r="K319" i="7"/>
  <c r="K334" i="7"/>
  <c r="J335" i="7"/>
  <c r="J337" i="7"/>
  <c r="K339" i="7"/>
  <c r="K341" i="7"/>
  <c r="K343" i="7"/>
  <c r="K486" i="7"/>
  <c r="J483" i="7"/>
  <c r="K484" i="7" s="1"/>
  <c r="J361" i="7"/>
  <c r="K365" i="7"/>
  <c r="K367" i="7"/>
  <c r="K369" i="7"/>
  <c r="J363" i="7"/>
  <c r="K361" i="7"/>
  <c r="J364" i="7"/>
  <c r="J365" i="7"/>
  <c r="K373" i="7"/>
  <c r="J281" i="7"/>
  <c r="J283" i="7"/>
  <c r="J285" i="7"/>
  <c r="J287" i="7"/>
  <c r="J289" i="7"/>
  <c r="J291" i="7"/>
  <c r="J280" i="7"/>
  <c r="J282" i="7"/>
  <c r="J284" i="7"/>
  <c r="J286" i="7"/>
  <c r="J288" i="7"/>
  <c r="J290" i="7"/>
  <c r="K292" i="7"/>
  <c r="K372" i="7"/>
  <c r="K370" i="7"/>
  <c r="K368" i="7"/>
  <c r="K366" i="7"/>
  <c r="K364" i="7"/>
  <c r="K362" i="7"/>
  <c r="J362" i="7"/>
  <c r="J366" i="7"/>
  <c r="J367" i="7"/>
  <c r="J368" i="7"/>
  <c r="J369" i="7"/>
  <c r="J370" i="7"/>
  <c r="J371" i="7"/>
  <c r="J372" i="7"/>
  <c r="J373" i="7"/>
  <c r="J342" i="7"/>
  <c r="J343" i="7"/>
  <c r="J344" i="7"/>
  <c r="J345" i="7"/>
  <c r="J346" i="7"/>
  <c r="G4" i="27"/>
  <c r="J311" i="7"/>
  <c r="J315" i="7"/>
  <c r="J31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J292" i="7"/>
  <c r="D105" i="7"/>
  <c r="G254" i="7"/>
  <c r="F164" i="8" s="1"/>
  <c r="G255" i="7"/>
  <c r="F165" i="8" s="1"/>
  <c r="G256" i="7"/>
  <c r="F166" i="8" s="1"/>
  <c r="G257" i="7"/>
  <c r="F167" i="8" s="1"/>
  <c r="G258" i="7"/>
  <c r="F168" i="8" s="1"/>
  <c r="G259" i="7"/>
  <c r="F169" i="8" s="1"/>
  <c r="G260" i="7"/>
  <c r="F170" i="8" s="1"/>
  <c r="G261" i="7"/>
  <c r="F171" i="8" s="1"/>
  <c r="G262" i="7"/>
  <c r="F172" i="8" s="1"/>
  <c r="G263" i="7"/>
  <c r="F173" i="8" s="1"/>
  <c r="G264" i="7"/>
  <c r="F174" i="8" s="1"/>
  <c r="G265" i="7"/>
  <c r="F175" i="8" s="1"/>
  <c r="G253" i="7"/>
  <c r="F163" i="8" s="1"/>
  <c r="H265" i="7"/>
  <c r="K265" i="7" s="1"/>
  <c r="F265" i="7"/>
  <c r="C265" i="7"/>
  <c r="H264" i="7"/>
  <c r="F264" i="7"/>
  <c r="C264" i="7"/>
  <c r="H263" i="7"/>
  <c r="K263" i="7" s="1"/>
  <c r="F263" i="7"/>
  <c r="C263" i="7"/>
  <c r="H262" i="7"/>
  <c r="F262" i="7"/>
  <c r="C262" i="7"/>
  <c r="H261" i="7"/>
  <c r="K261" i="7" s="1"/>
  <c r="F261" i="7"/>
  <c r="C261" i="7"/>
  <c r="H260" i="7"/>
  <c r="F260" i="7"/>
  <c r="C260" i="7"/>
  <c r="H259" i="7"/>
  <c r="K259" i="7" s="1"/>
  <c r="F259" i="7"/>
  <c r="C259" i="7"/>
  <c r="H258" i="7"/>
  <c r="F258" i="7"/>
  <c r="C258" i="7"/>
  <c r="H257" i="7"/>
  <c r="K257" i="7" s="1"/>
  <c r="F257" i="7"/>
  <c r="C257" i="7"/>
  <c r="H256" i="7"/>
  <c r="F256" i="7"/>
  <c r="C256" i="7"/>
  <c r="H255" i="7"/>
  <c r="K255" i="7" s="1"/>
  <c r="F255" i="7"/>
  <c r="C255" i="7"/>
  <c r="H254" i="7"/>
  <c r="F254" i="7"/>
  <c r="C254" i="7"/>
  <c r="H253" i="7"/>
  <c r="F253" i="7"/>
  <c r="C253" i="7"/>
  <c r="G227" i="7"/>
  <c r="F148" i="8" s="1"/>
  <c r="G228" i="7"/>
  <c r="F149" i="8" s="1"/>
  <c r="G229" i="7"/>
  <c r="F150" i="8" s="1"/>
  <c r="G230" i="7"/>
  <c r="F151" i="8" s="1"/>
  <c r="G231" i="7"/>
  <c r="F152" i="8" s="1"/>
  <c r="G232" i="7"/>
  <c r="F153" i="8" s="1"/>
  <c r="G233" i="7"/>
  <c r="F154" i="8" s="1"/>
  <c r="G234" i="7"/>
  <c r="F155" i="8" s="1"/>
  <c r="G235" i="7"/>
  <c r="F156" i="8" s="1"/>
  <c r="G236" i="7"/>
  <c r="F157" i="8" s="1"/>
  <c r="G237" i="7"/>
  <c r="G238" i="7"/>
  <c r="F159" i="8" s="1"/>
  <c r="G226" i="7"/>
  <c r="F147" i="8" s="1"/>
  <c r="H238" i="7"/>
  <c r="K238" i="7" s="1"/>
  <c r="F238" i="7"/>
  <c r="C238" i="7"/>
  <c r="H237" i="7"/>
  <c r="F237" i="7"/>
  <c r="C237" i="7"/>
  <c r="H236" i="7"/>
  <c r="F236" i="7"/>
  <c r="C236" i="7"/>
  <c r="H235" i="7"/>
  <c r="F235" i="7"/>
  <c r="C235" i="7"/>
  <c r="H234" i="7"/>
  <c r="F234" i="7"/>
  <c r="C234" i="7"/>
  <c r="H233" i="7"/>
  <c r="F233" i="7"/>
  <c r="C233" i="7"/>
  <c r="H232" i="7"/>
  <c r="F232" i="7"/>
  <c r="C232" i="7"/>
  <c r="H231" i="7"/>
  <c r="F231" i="7"/>
  <c r="C231" i="7"/>
  <c r="H230" i="7"/>
  <c r="F230" i="7"/>
  <c r="C230" i="7"/>
  <c r="H229" i="7"/>
  <c r="F229" i="7"/>
  <c r="C229" i="7"/>
  <c r="H228" i="7"/>
  <c r="F228" i="7"/>
  <c r="C228" i="7"/>
  <c r="H227" i="7"/>
  <c r="F227" i="7"/>
  <c r="C227" i="7"/>
  <c r="H226" i="7"/>
  <c r="F226" i="7"/>
  <c r="C226" i="7"/>
  <c r="G200" i="7"/>
  <c r="F132" i="8" s="1"/>
  <c r="G201" i="7"/>
  <c r="F133" i="8" s="1"/>
  <c r="G202" i="7"/>
  <c r="F134" i="8" s="1"/>
  <c r="G203" i="7"/>
  <c r="F135" i="8" s="1"/>
  <c r="G204" i="7"/>
  <c r="F136" i="8" s="1"/>
  <c r="G205" i="7"/>
  <c r="F137" i="8" s="1"/>
  <c r="G206" i="7"/>
  <c r="F138" i="8" s="1"/>
  <c r="G207" i="7"/>
  <c r="F139" i="8" s="1"/>
  <c r="G208" i="7"/>
  <c r="F140" i="8" s="1"/>
  <c r="G209" i="7"/>
  <c r="F141" i="8" s="1"/>
  <c r="G210" i="7"/>
  <c r="F142" i="8" s="1"/>
  <c r="G211" i="7"/>
  <c r="F143" i="8" s="1"/>
  <c r="G199" i="7"/>
  <c r="F131" i="8" s="1"/>
  <c r="F4" i="25"/>
  <c r="G4" i="25" s="1"/>
  <c r="F5" i="25"/>
  <c r="G5" i="25" s="1"/>
  <c r="F6" i="25"/>
  <c r="G6" i="25" s="1"/>
  <c r="F7" i="25"/>
  <c r="G7" i="25" s="1"/>
  <c r="F8" i="25"/>
  <c r="G8" i="25" s="1"/>
  <c r="F9" i="25"/>
  <c r="G9" i="25" s="1"/>
  <c r="F10" i="25"/>
  <c r="G10" i="25" s="1"/>
  <c r="F11" i="25"/>
  <c r="G11" i="25" s="1"/>
  <c r="F12" i="25"/>
  <c r="G12" i="25" s="1"/>
  <c r="F13" i="25"/>
  <c r="G13" i="25" s="1"/>
  <c r="D13" i="25"/>
  <c r="D12" i="25"/>
  <c r="J227" i="7" l="1"/>
  <c r="J229" i="7"/>
  <c r="J231" i="7"/>
  <c r="J233" i="7"/>
  <c r="J235" i="7"/>
  <c r="J228" i="7"/>
  <c r="J230" i="7"/>
  <c r="J232" i="7"/>
  <c r="J234" i="7"/>
  <c r="J236" i="7"/>
  <c r="J237" i="7"/>
  <c r="F158" i="8"/>
  <c r="J255" i="7"/>
  <c r="J257" i="7"/>
  <c r="J259" i="7"/>
  <c r="J261" i="7"/>
  <c r="J263" i="7"/>
  <c r="J265" i="7"/>
  <c r="K347" i="7"/>
  <c r="K350" i="7" s="1"/>
  <c r="K320" i="7"/>
  <c r="K323" i="7" s="1"/>
  <c r="K264" i="7"/>
  <c r="J226" i="7"/>
  <c r="J239" i="7" s="1"/>
  <c r="K253" i="7"/>
  <c r="J254" i="7"/>
  <c r="J256" i="7"/>
  <c r="J258" i="7"/>
  <c r="J260" i="7"/>
  <c r="J262" i="7"/>
  <c r="J264" i="7"/>
  <c r="J293" i="7"/>
  <c r="J253" i="7"/>
  <c r="K254" i="7"/>
  <c r="K256" i="7"/>
  <c r="K258" i="7"/>
  <c r="K260" i="7"/>
  <c r="K262" i="7"/>
  <c r="K293" i="7"/>
  <c r="J320" i="7"/>
  <c r="K321" i="7" s="1"/>
  <c r="K374" i="7"/>
  <c r="K377" i="7" s="1"/>
  <c r="J374" i="7"/>
  <c r="J347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J238" i="7"/>
  <c r="I13" i="25"/>
  <c r="I12" i="25"/>
  <c r="I11" i="25"/>
  <c r="D11" i="25"/>
  <c r="I10" i="25"/>
  <c r="D10" i="25"/>
  <c r="I9" i="25"/>
  <c r="D9" i="25"/>
  <c r="I8" i="25"/>
  <c r="D8" i="25"/>
  <c r="I7" i="25"/>
  <c r="D7" i="25"/>
  <c r="I6" i="25"/>
  <c r="D6" i="25"/>
  <c r="I5" i="25"/>
  <c r="D5" i="25"/>
  <c r="I4" i="25"/>
  <c r="D4" i="25"/>
  <c r="I3" i="25"/>
  <c r="F3" i="25"/>
  <c r="G3" i="25" s="1"/>
  <c r="D3" i="25"/>
  <c r="I17" i="24"/>
  <c r="I18" i="24"/>
  <c r="I19" i="24"/>
  <c r="F4" i="24"/>
  <c r="G4" i="24" s="1"/>
  <c r="F5" i="24"/>
  <c r="G5" i="24" s="1"/>
  <c r="F6" i="24"/>
  <c r="F7" i="24"/>
  <c r="G7" i="24" s="1"/>
  <c r="F8" i="24"/>
  <c r="G8" i="24" s="1"/>
  <c r="F9" i="24"/>
  <c r="G9" i="24" s="1"/>
  <c r="F10" i="24"/>
  <c r="F11" i="24"/>
  <c r="G11" i="24" s="1"/>
  <c r="F12" i="24"/>
  <c r="G12" i="24" s="1"/>
  <c r="F13" i="24"/>
  <c r="G13" i="24" s="1"/>
  <c r="F14" i="24"/>
  <c r="F15" i="24"/>
  <c r="G15" i="24" s="1"/>
  <c r="F16" i="24"/>
  <c r="G16" i="24" s="1"/>
  <c r="F17" i="24"/>
  <c r="G17" i="24" s="1"/>
  <c r="F18" i="24"/>
  <c r="F19" i="24"/>
  <c r="F3" i="24"/>
  <c r="G3" i="24" s="1"/>
  <c r="G19" i="24"/>
  <c r="D19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3" i="24"/>
  <c r="G14" i="24"/>
  <c r="G18" i="24"/>
  <c r="I16" i="24"/>
  <c r="I15" i="24"/>
  <c r="I14" i="24"/>
  <c r="I13" i="24"/>
  <c r="I12" i="24"/>
  <c r="I11" i="24"/>
  <c r="I10" i="24"/>
  <c r="G10" i="24"/>
  <c r="I9" i="24"/>
  <c r="I8" i="24"/>
  <c r="I7" i="24"/>
  <c r="I6" i="24"/>
  <c r="G6" i="24"/>
  <c r="I5" i="24"/>
  <c r="I4" i="24"/>
  <c r="I3" i="24"/>
  <c r="D9" i="23"/>
  <c r="F9" i="23"/>
  <c r="G9" i="23" s="1"/>
  <c r="I9" i="23"/>
  <c r="I12" i="23"/>
  <c r="I13" i="23"/>
  <c r="I14" i="23"/>
  <c r="I15" i="23"/>
  <c r="I16" i="23"/>
  <c r="F12" i="23"/>
  <c r="G12" i="23" s="1"/>
  <c r="F13" i="23"/>
  <c r="G13" i="23" s="1"/>
  <c r="F14" i="23"/>
  <c r="G14" i="23" s="1"/>
  <c r="F15" i="23"/>
  <c r="G15" i="23" s="1"/>
  <c r="F16" i="23"/>
  <c r="G16" i="23" s="1"/>
  <c r="D12" i="23"/>
  <c r="D13" i="23"/>
  <c r="D14" i="23"/>
  <c r="D15" i="23"/>
  <c r="D16" i="23"/>
  <c r="F4" i="23"/>
  <c r="F5" i="23"/>
  <c r="F6" i="23"/>
  <c r="F7" i="23"/>
  <c r="F8" i="23"/>
  <c r="F10" i="23"/>
  <c r="F11" i="23"/>
  <c r="F3" i="23"/>
  <c r="D4" i="23"/>
  <c r="D5" i="23"/>
  <c r="D6" i="23"/>
  <c r="D7" i="23"/>
  <c r="D8" i="23"/>
  <c r="D10" i="23"/>
  <c r="D11" i="23"/>
  <c r="D3" i="23"/>
  <c r="G4" i="23"/>
  <c r="G5" i="23"/>
  <c r="G6" i="23"/>
  <c r="G7" i="23"/>
  <c r="G8" i="23"/>
  <c r="G10" i="23"/>
  <c r="G11" i="23"/>
  <c r="I11" i="23"/>
  <c r="I10" i="23"/>
  <c r="I8" i="23"/>
  <c r="I7" i="23"/>
  <c r="I6" i="23"/>
  <c r="I5" i="23"/>
  <c r="I4" i="23"/>
  <c r="I3" i="23"/>
  <c r="G3" i="23"/>
  <c r="G17" i="23" l="1"/>
  <c r="G20" i="24"/>
  <c r="K239" i="7"/>
  <c r="K348" i="7"/>
  <c r="J266" i="7"/>
  <c r="K266" i="7"/>
  <c r="K269" i="7" s="1"/>
  <c r="K375" i="7"/>
  <c r="K296" i="7"/>
  <c r="K294" i="7"/>
  <c r="G14" i="25"/>
  <c r="M143" i="8"/>
  <c r="K143" i="8"/>
  <c r="M142" i="8"/>
  <c r="K142" i="8"/>
  <c r="M141" i="8"/>
  <c r="K141" i="8"/>
  <c r="M140" i="8"/>
  <c r="K140" i="8"/>
  <c r="M139" i="8"/>
  <c r="K139" i="8"/>
  <c r="M138" i="8"/>
  <c r="K138" i="8"/>
  <c r="M137" i="8"/>
  <c r="K137" i="8"/>
  <c r="M136" i="8"/>
  <c r="K136" i="8"/>
  <c r="M135" i="8"/>
  <c r="K135" i="8"/>
  <c r="M134" i="8"/>
  <c r="K134" i="8"/>
  <c r="M133" i="8"/>
  <c r="K133" i="8"/>
  <c r="M132" i="8"/>
  <c r="K132" i="8"/>
  <c r="M131" i="8"/>
  <c r="K131" i="8"/>
  <c r="C143" i="8"/>
  <c r="C127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K127" i="8"/>
  <c r="M127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D127" i="8"/>
  <c r="M126" i="8"/>
  <c r="K126" i="8"/>
  <c r="M125" i="8"/>
  <c r="K125" i="8"/>
  <c r="M124" i="8"/>
  <c r="K124" i="8"/>
  <c r="M123" i="8"/>
  <c r="K123" i="8"/>
  <c r="M122" i="8"/>
  <c r="K122" i="8"/>
  <c r="M121" i="8"/>
  <c r="K121" i="8"/>
  <c r="M120" i="8"/>
  <c r="K120" i="8"/>
  <c r="M119" i="8"/>
  <c r="K119" i="8"/>
  <c r="M118" i="8"/>
  <c r="K118" i="8"/>
  <c r="M117" i="8"/>
  <c r="K117" i="8"/>
  <c r="M116" i="8"/>
  <c r="K116" i="8"/>
  <c r="M115" i="8"/>
  <c r="K115" i="8"/>
  <c r="F122" i="8"/>
  <c r="E115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M111" i="8"/>
  <c r="K111" i="8"/>
  <c r="M110" i="8"/>
  <c r="K110" i="8"/>
  <c r="M109" i="8"/>
  <c r="K109" i="8"/>
  <c r="M108" i="8"/>
  <c r="K108" i="8"/>
  <c r="M107" i="8"/>
  <c r="K107" i="8"/>
  <c r="M106" i="8"/>
  <c r="K106" i="8"/>
  <c r="M105" i="8"/>
  <c r="K105" i="8"/>
  <c r="M104" i="8"/>
  <c r="K104" i="8"/>
  <c r="M103" i="8"/>
  <c r="K103" i="8"/>
  <c r="M102" i="8"/>
  <c r="K102" i="8"/>
  <c r="M101" i="8"/>
  <c r="K101" i="8"/>
  <c r="M100" i="8"/>
  <c r="K100" i="8"/>
  <c r="E101" i="8"/>
  <c r="E102" i="8"/>
  <c r="E103" i="8"/>
  <c r="E104" i="8"/>
  <c r="E105" i="8"/>
  <c r="E106" i="8"/>
  <c r="E107" i="8"/>
  <c r="E108" i="8"/>
  <c r="E109" i="8"/>
  <c r="E110" i="8"/>
  <c r="E111" i="8"/>
  <c r="E100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M96" i="8"/>
  <c r="K96" i="8"/>
  <c r="M95" i="8"/>
  <c r="K95" i="8"/>
  <c r="M94" i="8"/>
  <c r="K94" i="8"/>
  <c r="M93" i="8"/>
  <c r="K93" i="8"/>
  <c r="M92" i="8"/>
  <c r="K92" i="8"/>
  <c r="M91" i="8"/>
  <c r="K91" i="8"/>
  <c r="M90" i="8"/>
  <c r="K90" i="8"/>
  <c r="M89" i="8"/>
  <c r="K89" i="8"/>
  <c r="M88" i="8"/>
  <c r="K88" i="8"/>
  <c r="M87" i="8"/>
  <c r="K87" i="8"/>
  <c r="M86" i="8"/>
  <c r="K86" i="8"/>
  <c r="M85" i="8"/>
  <c r="K85" i="8"/>
  <c r="F92" i="8"/>
  <c r="D81" i="8"/>
  <c r="D96" i="8"/>
  <c r="C96" i="8"/>
  <c r="E96" i="8"/>
  <c r="E86" i="8"/>
  <c r="E87" i="8"/>
  <c r="E88" i="8"/>
  <c r="E89" i="8"/>
  <c r="E90" i="8"/>
  <c r="E91" i="8"/>
  <c r="E92" i="8"/>
  <c r="E93" i="8"/>
  <c r="E94" i="8"/>
  <c r="E95" i="8"/>
  <c r="E85" i="8"/>
  <c r="C95" i="8"/>
  <c r="C94" i="8"/>
  <c r="C93" i="8"/>
  <c r="C92" i="8"/>
  <c r="C91" i="8"/>
  <c r="C90" i="8"/>
  <c r="C89" i="8"/>
  <c r="C88" i="8"/>
  <c r="C87" i="8"/>
  <c r="C86" i="8"/>
  <c r="C85" i="8"/>
  <c r="M81" i="8"/>
  <c r="K81" i="8"/>
  <c r="F78" i="8"/>
  <c r="E72" i="8"/>
  <c r="E73" i="8"/>
  <c r="E74" i="8"/>
  <c r="E75" i="8"/>
  <c r="E76" i="8"/>
  <c r="E77" i="8"/>
  <c r="E78" i="8"/>
  <c r="E79" i="8"/>
  <c r="E80" i="8"/>
  <c r="E81" i="8"/>
  <c r="E71" i="8"/>
  <c r="C81" i="8"/>
  <c r="C71" i="8"/>
  <c r="C72" i="8"/>
  <c r="C73" i="8"/>
  <c r="C74" i="8"/>
  <c r="C75" i="8"/>
  <c r="C76" i="8"/>
  <c r="M67" i="8"/>
  <c r="K67" i="8"/>
  <c r="M66" i="8"/>
  <c r="K66" i="8"/>
  <c r="M65" i="8"/>
  <c r="K65" i="8"/>
  <c r="M64" i="8"/>
  <c r="K64" i="8"/>
  <c r="M63" i="8"/>
  <c r="K63" i="8"/>
  <c r="M62" i="8"/>
  <c r="K62" i="8"/>
  <c r="M61" i="8"/>
  <c r="K61" i="8"/>
  <c r="M60" i="8"/>
  <c r="K60" i="8"/>
  <c r="M59" i="8"/>
  <c r="K59" i="8"/>
  <c r="M58" i="8"/>
  <c r="K58" i="8"/>
  <c r="E59" i="8"/>
  <c r="E60" i="8"/>
  <c r="E61" i="8"/>
  <c r="E62" i="8"/>
  <c r="E63" i="8"/>
  <c r="E64" i="8"/>
  <c r="E65" i="8"/>
  <c r="E66" i="8"/>
  <c r="E67" i="8"/>
  <c r="E58" i="8"/>
  <c r="C67" i="8"/>
  <c r="C66" i="8"/>
  <c r="C65" i="8"/>
  <c r="C64" i="8"/>
  <c r="C63" i="8"/>
  <c r="C62" i="8"/>
  <c r="C61" i="8"/>
  <c r="C60" i="8"/>
  <c r="C59" i="8"/>
  <c r="C58" i="8"/>
  <c r="E46" i="8"/>
  <c r="E47" i="8"/>
  <c r="E48" i="8"/>
  <c r="E49" i="8"/>
  <c r="E50" i="8"/>
  <c r="E51" i="8"/>
  <c r="E52" i="8"/>
  <c r="E53" i="8"/>
  <c r="E54" i="8"/>
  <c r="E45" i="8"/>
  <c r="M54" i="8"/>
  <c r="K54" i="8"/>
  <c r="M53" i="8"/>
  <c r="K53" i="8"/>
  <c r="M52" i="8"/>
  <c r="K52" i="8"/>
  <c r="M51" i="8"/>
  <c r="K51" i="8"/>
  <c r="M50" i="8"/>
  <c r="K50" i="8"/>
  <c r="M49" i="8"/>
  <c r="K49" i="8"/>
  <c r="M48" i="8"/>
  <c r="K48" i="8"/>
  <c r="M47" i="8"/>
  <c r="K47" i="8"/>
  <c r="M46" i="8"/>
  <c r="K46" i="8"/>
  <c r="M45" i="8"/>
  <c r="K45" i="8"/>
  <c r="C54" i="8"/>
  <c r="C53" i="8"/>
  <c r="C52" i="8"/>
  <c r="C51" i="8"/>
  <c r="C50" i="8"/>
  <c r="C49" i="8"/>
  <c r="C48" i="8"/>
  <c r="C47" i="8"/>
  <c r="C46" i="8"/>
  <c r="C45" i="8"/>
  <c r="F39" i="8"/>
  <c r="E33" i="8"/>
  <c r="E34" i="8"/>
  <c r="E35" i="8"/>
  <c r="E36" i="8"/>
  <c r="E37" i="8"/>
  <c r="E38" i="8"/>
  <c r="E39" i="8"/>
  <c r="E40" i="8"/>
  <c r="E41" i="8"/>
  <c r="E32" i="8"/>
  <c r="F26" i="8"/>
  <c r="F23" i="8"/>
  <c r="F24" i="8"/>
  <c r="F25" i="8"/>
  <c r="D27" i="8"/>
  <c r="D28" i="8"/>
  <c r="G17" i="10"/>
  <c r="H17" i="10" s="1"/>
  <c r="G18" i="10"/>
  <c r="H18" i="10" s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2" i="10"/>
  <c r="H2" i="10" s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" i="10"/>
  <c r="F4" i="7"/>
  <c r="E20" i="8" s="1"/>
  <c r="F20" i="8" s="1"/>
  <c r="F5" i="7"/>
  <c r="E21" i="8" s="1"/>
  <c r="F21" i="8" s="1"/>
  <c r="F6" i="7"/>
  <c r="E22" i="8" s="1"/>
  <c r="F22" i="8" s="1"/>
  <c r="F7" i="7"/>
  <c r="E28" i="8" s="1"/>
  <c r="F8" i="7"/>
  <c r="E27" i="8" s="1"/>
  <c r="F3" i="7"/>
  <c r="E19" i="8" s="1"/>
  <c r="F19" i="8" s="1"/>
  <c r="K267" i="7" l="1"/>
  <c r="F27" i="8"/>
  <c r="K242" i="7"/>
  <c r="K240" i="7"/>
  <c r="F28" i="8"/>
  <c r="H211" i="7"/>
  <c r="K211" i="7" s="1"/>
  <c r="F211" i="7"/>
  <c r="C211" i="7"/>
  <c r="H210" i="7"/>
  <c r="K210" i="7" s="1"/>
  <c r="F210" i="7"/>
  <c r="C210" i="7"/>
  <c r="H209" i="7"/>
  <c r="K209" i="7" s="1"/>
  <c r="F209" i="7"/>
  <c r="C209" i="7"/>
  <c r="H208" i="7"/>
  <c r="K208" i="7" s="1"/>
  <c r="F208" i="7"/>
  <c r="C208" i="7"/>
  <c r="H207" i="7"/>
  <c r="K207" i="7" s="1"/>
  <c r="F207" i="7"/>
  <c r="C207" i="7"/>
  <c r="H206" i="7"/>
  <c r="K206" i="7" s="1"/>
  <c r="F206" i="7"/>
  <c r="J206" i="7" s="1"/>
  <c r="C206" i="7"/>
  <c r="H205" i="7"/>
  <c r="F205" i="7"/>
  <c r="J205" i="7" s="1"/>
  <c r="C205" i="7"/>
  <c r="H204" i="7"/>
  <c r="F204" i="7"/>
  <c r="J204" i="7" s="1"/>
  <c r="C204" i="7"/>
  <c r="H203" i="7"/>
  <c r="K203" i="7" s="1"/>
  <c r="F203" i="7"/>
  <c r="J203" i="7" s="1"/>
  <c r="C203" i="7"/>
  <c r="H202" i="7"/>
  <c r="K202" i="7" s="1"/>
  <c r="F202" i="7"/>
  <c r="J202" i="7" s="1"/>
  <c r="C202" i="7"/>
  <c r="H201" i="7"/>
  <c r="K201" i="7" s="1"/>
  <c r="F201" i="7"/>
  <c r="J201" i="7" s="1"/>
  <c r="C201" i="7"/>
  <c r="H200" i="7"/>
  <c r="K200" i="7" s="1"/>
  <c r="F200" i="7"/>
  <c r="J200" i="7" s="1"/>
  <c r="C200" i="7"/>
  <c r="H199" i="7"/>
  <c r="K199" i="7" s="1"/>
  <c r="F199" i="7"/>
  <c r="J199" i="7" s="1"/>
  <c r="C199" i="7"/>
  <c r="K594" i="7"/>
  <c r="C594" i="7"/>
  <c r="K593" i="7"/>
  <c r="C593" i="7"/>
  <c r="C592" i="7"/>
  <c r="K591" i="7"/>
  <c r="C591" i="7"/>
  <c r="K590" i="7"/>
  <c r="C590" i="7"/>
  <c r="K589" i="7"/>
  <c r="J589" i="7"/>
  <c r="C589" i="7"/>
  <c r="C588" i="7"/>
  <c r="J587" i="7"/>
  <c r="C587" i="7"/>
  <c r="J586" i="7"/>
  <c r="C586" i="7"/>
  <c r="J585" i="7"/>
  <c r="C585" i="7"/>
  <c r="C584" i="7"/>
  <c r="J583" i="7"/>
  <c r="C583" i="7"/>
  <c r="J582" i="7"/>
  <c r="C582" i="7"/>
  <c r="D184" i="7"/>
  <c r="G121" i="7"/>
  <c r="F86" i="8" s="1"/>
  <c r="G122" i="7"/>
  <c r="F87" i="8" s="1"/>
  <c r="G123" i="7"/>
  <c r="F88" i="8" s="1"/>
  <c r="G124" i="7"/>
  <c r="F89" i="8" s="1"/>
  <c r="G125" i="7"/>
  <c r="F90" i="8" s="1"/>
  <c r="G126" i="7"/>
  <c r="F91" i="8" s="1"/>
  <c r="G128" i="7"/>
  <c r="F93" i="8" s="1"/>
  <c r="G129" i="7"/>
  <c r="F94" i="8" s="1"/>
  <c r="G130" i="7"/>
  <c r="F95" i="8" s="1"/>
  <c r="G131" i="7"/>
  <c r="F96" i="8" s="1"/>
  <c r="G96" i="8" s="1"/>
  <c r="L96" i="8" s="1"/>
  <c r="D111" i="8" s="1"/>
  <c r="G120" i="7"/>
  <c r="F85" i="8" s="1"/>
  <c r="D131" i="7"/>
  <c r="J591" i="7" l="1"/>
  <c r="J593" i="7"/>
  <c r="I131" i="7"/>
  <c r="D157" i="7" s="1"/>
  <c r="J592" i="7"/>
  <c r="K592" i="7"/>
  <c r="J588" i="7"/>
  <c r="J584" i="7"/>
  <c r="K204" i="7"/>
  <c r="K205" i="7"/>
  <c r="J207" i="7"/>
  <c r="J208" i="7"/>
  <c r="J209" i="7"/>
  <c r="J210" i="7"/>
  <c r="J211" i="7"/>
  <c r="J590" i="7"/>
  <c r="K582" i="7"/>
  <c r="K583" i="7"/>
  <c r="K588" i="7"/>
  <c r="J594" i="7"/>
  <c r="K584" i="7"/>
  <c r="K585" i="7"/>
  <c r="K586" i="7"/>
  <c r="K587" i="7"/>
  <c r="J599" i="7" l="1"/>
  <c r="K212" i="7"/>
  <c r="K215" i="7" s="1"/>
  <c r="J212" i="7"/>
  <c r="K599" i="7"/>
  <c r="K213" i="7" l="1"/>
  <c r="K602" i="7"/>
  <c r="K600" i="7"/>
  <c r="H173" i="7"/>
  <c r="H174" i="7"/>
  <c r="H175" i="7"/>
  <c r="H176" i="7"/>
  <c r="H177" i="7"/>
  <c r="H178" i="7"/>
  <c r="H179" i="7"/>
  <c r="K179" i="7" s="1"/>
  <c r="H180" i="7"/>
  <c r="H181" i="7"/>
  <c r="H182" i="7"/>
  <c r="H183" i="7"/>
  <c r="H184" i="7"/>
  <c r="H172" i="7"/>
  <c r="G173" i="7"/>
  <c r="F116" i="8" s="1"/>
  <c r="G174" i="7"/>
  <c r="F117" i="8" s="1"/>
  <c r="G175" i="7"/>
  <c r="F118" i="8" s="1"/>
  <c r="G176" i="7"/>
  <c r="F119" i="8" s="1"/>
  <c r="G177" i="7"/>
  <c r="F120" i="8" s="1"/>
  <c r="G178" i="7"/>
  <c r="F121" i="8" s="1"/>
  <c r="G180" i="7"/>
  <c r="F123" i="8" s="1"/>
  <c r="G181" i="7"/>
  <c r="F124" i="8" s="1"/>
  <c r="G182" i="7"/>
  <c r="F125" i="8" s="1"/>
  <c r="G183" i="7"/>
  <c r="F126" i="8" s="1"/>
  <c r="G184" i="7"/>
  <c r="F127" i="8" s="1"/>
  <c r="G127" i="8" s="1"/>
  <c r="L127" i="8" s="1"/>
  <c r="D143" i="8" s="1"/>
  <c r="G143" i="8" s="1"/>
  <c r="L143" i="8" s="1"/>
  <c r="D159" i="8" s="1"/>
  <c r="G159" i="8" s="1"/>
  <c r="L159" i="8" s="1"/>
  <c r="D175" i="8" s="1"/>
  <c r="G175" i="8" s="1"/>
  <c r="L175" i="8" s="1"/>
  <c r="D191" i="8" s="1"/>
  <c r="G191" i="8" s="1"/>
  <c r="L191" i="8" s="1"/>
  <c r="D207" i="8" s="1"/>
  <c r="G207" i="8" s="1"/>
  <c r="L207" i="8" s="1"/>
  <c r="D223" i="8" s="1"/>
  <c r="G223" i="8" s="1"/>
  <c r="L223" i="8" s="1"/>
  <c r="D239" i="8" s="1"/>
  <c r="G239" i="8" s="1"/>
  <c r="L239" i="8" s="1"/>
  <c r="D255" i="8" s="1"/>
  <c r="G255" i="8" s="1"/>
  <c r="L255" i="8" s="1"/>
  <c r="D271" i="8" s="1"/>
  <c r="G271" i="8" s="1"/>
  <c r="L271" i="8" s="1"/>
  <c r="D287" i="8" s="1"/>
  <c r="G287" i="8" s="1"/>
  <c r="L287" i="8" s="1"/>
  <c r="D303" i="8" s="1"/>
  <c r="G303" i="8" s="1"/>
  <c r="L303" i="8" s="1"/>
  <c r="D319" i="8" s="1"/>
  <c r="G319" i="8" s="1"/>
  <c r="L319" i="8" s="1"/>
  <c r="D335" i="8" s="1"/>
  <c r="G335" i="8" s="1"/>
  <c r="L335" i="8" s="1"/>
  <c r="D355" i="8" s="1"/>
  <c r="G355" i="8" s="1"/>
  <c r="L355" i="8" s="1"/>
  <c r="F173" i="7"/>
  <c r="F174" i="7"/>
  <c r="F175" i="7"/>
  <c r="F176" i="7"/>
  <c r="F177" i="7"/>
  <c r="F178" i="7"/>
  <c r="F179" i="7"/>
  <c r="J179" i="7" s="1"/>
  <c r="F180" i="7"/>
  <c r="F181" i="7"/>
  <c r="F182" i="7"/>
  <c r="F183" i="7"/>
  <c r="F184" i="7"/>
  <c r="F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72" i="7"/>
  <c r="G172" i="7"/>
  <c r="F115" i="8" s="1"/>
  <c r="G147" i="7"/>
  <c r="F101" i="8" s="1"/>
  <c r="G148" i="7"/>
  <c r="G149" i="7"/>
  <c r="F103" i="8" s="1"/>
  <c r="G150" i="7"/>
  <c r="F104" i="8" s="1"/>
  <c r="G151" i="7"/>
  <c r="F105" i="8" s="1"/>
  <c r="G152" i="7"/>
  <c r="F106" i="8" s="1"/>
  <c r="G153" i="7"/>
  <c r="F107" i="8" s="1"/>
  <c r="G154" i="7"/>
  <c r="G155" i="7"/>
  <c r="F109" i="8" s="1"/>
  <c r="G156" i="7"/>
  <c r="F110" i="8" s="1"/>
  <c r="G157" i="7"/>
  <c r="F111" i="8" s="1"/>
  <c r="G111" i="8" s="1"/>
  <c r="L111" i="8" s="1"/>
  <c r="D126" i="8" s="1"/>
  <c r="G146" i="7"/>
  <c r="H157" i="7"/>
  <c r="K157" i="7" s="1"/>
  <c r="F157" i="7"/>
  <c r="I157" i="7"/>
  <c r="D183" i="7" s="1"/>
  <c r="C157" i="7"/>
  <c r="H156" i="7"/>
  <c r="F156" i="7"/>
  <c r="C156" i="7"/>
  <c r="H155" i="7"/>
  <c r="F155" i="7"/>
  <c r="C155" i="7"/>
  <c r="H154" i="7"/>
  <c r="F154" i="7"/>
  <c r="C154" i="7"/>
  <c r="H153" i="7"/>
  <c r="F153" i="7"/>
  <c r="J153" i="7" s="1"/>
  <c r="C153" i="7"/>
  <c r="H152" i="7"/>
  <c r="F152" i="7"/>
  <c r="C152" i="7"/>
  <c r="H151" i="7"/>
  <c r="F151" i="7"/>
  <c r="C151" i="7"/>
  <c r="H150" i="7"/>
  <c r="F150" i="7"/>
  <c r="C150" i="7"/>
  <c r="H149" i="7"/>
  <c r="F149" i="7"/>
  <c r="C149" i="7"/>
  <c r="H148" i="7"/>
  <c r="F148" i="7"/>
  <c r="C148" i="7"/>
  <c r="H147" i="7"/>
  <c r="F147" i="7"/>
  <c r="C147" i="7"/>
  <c r="H146" i="7"/>
  <c r="F146" i="7"/>
  <c r="C146" i="7"/>
  <c r="G96" i="7"/>
  <c r="F72" i="8" s="1"/>
  <c r="G97" i="7"/>
  <c r="F73" i="8" s="1"/>
  <c r="G98" i="7"/>
  <c r="F74" i="8" s="1"/>
  <c r="G99" i="7"/>
  <c r="F75" i="8" s="1"/>
  <c r="G100" i="7"/>
  <c r="F76" i="8" s="1"/>
  <c r="G101" i="7"/>
  <c r="F77" i="8" s="1"/>
  <c r="G103" i="7"/>
  <c r="F79" i="8" s="1"/>
  <c r="G104" i="7"/>
  <c r="F80" i="8" s="1"/>
  <c r="G105" i="7"/>
  <c r="F81" i="8" s="1"/>
  <c r="G81" i="8" s="1"/>
  <c r="L81" i="8" s="1"/>
  <c r="D95" i="8" s="1"/>
  <c r="G95" i="8" s="1"/>
  <c r="L95" i="8" s="1"/>
  <c r="D110" i="8" s="1"/>
  <c r="G72" i="7"/>
  <c r="G73" i="7"/>
  <c r="F60" i="8" s="1"/>
  <c r="G74" i="7"/>
  <c r="F61" i="8" s="1"/>
  <c r="G75" i="7"/>
  <c r="F62" i="8" s="1"/>
  <c r="G76" i="7"/>
  <c r="F63" i="8" s="1"/>
  <c r="G77" i="7"/>
  <c r="F64" i="8" s="1"/>
  <c r="G78" i="7"/>
  <c r="G79" i="7"/>
  <c r="F66" i="8" s="1"/>
  <c r="G80" i="7"/>
  <c r="G71" i="7"/>
  <c r="F58" i="8" s="1"/>
  <c r="H80" i="7"/>
  <c r="F80" i="7"/>
  <c r="C80" i="7"/>
  <c r="H79" i="7"/>
  <c r="F79" i="7"/>
  <c r="C79" i="7"/>
  <c r="H78" i="7"/>
  <c r="F78" i="7"/>
  <c r="C78" i="7"/>
  <c r="H77" i="7"/>
  <c r="F77" i="7"/>
  <c r="C77" i="7"/>
  <c r="H76" i="7"/>
  <c r="F76" i="7"/>
  <c r="C76" i="7"/>
  <c r="H75" i="7"/>
  <c r="F75" i="7"/>
  <c r="C75" i="7"/>
  <c r="H74" i="7"/>
  <c r="F74" i="7"/>
  <c r="C74" i="7"/>
  <c r="H73" i="7"/>
  <c r="F73" i="7"/>
  <c r="C73" i="7"/>
  <c r="H72" i="7"/>
  <c r="F72" i="7"/>
  <c r="C72" i="7"/>
  <c r="H71" i="7"/>
  <c r="F71" i="7"/>
  <c r="C71" i="7"/>
  <c r="H48" i="7"/>
  <c r="H49" i="7"/>
  <c r="H50" i="7"/>
  <c r="H51" i="7"/>
  <c r="H52" i="7"/>
  <c r="H53" i="7"/>
  <c r="H54" i="7"/>
  <c r="H55" i="7"/>
  <c r="H56" i="7"/>
  <c r="G48" i="7"/>
  <c r="F46" i="8" s="1"/>
  <c r="G49" i="7"/>
  <c r="F47" i="8" s="1"/>
  <c r="G50" i="7"/>
  <c r="F48" i="8" s="1"/>
  <c r="G51" i="7"/>
  <c r="F49" i="8" s="1"/>
  <c r="G52" i="7"/>
  <c r="F50" i="8" s="1"/>
  <c r="G53" i="7"/>
  <c r="F51" i="8" s="1"/>
  <c r="G54" i="7"/>
  <c r="F52" i="8" s="1"/>
  <c r="G55" i="7"/>
  <c r="F53" i="8" s="1"/>
  <c r="G56" i="7"/>
  <c r="F54" i="8" s="1"/>
  <c r="G47" i="7"/>
  <c r="F45" i="8" s="1"/>
  <c r="F56" i="7"/>
  <c r="C56" i="7"/>
  <c r="F55" i="7"/>
  <c r="C55" i="7"/>
  <c r="F54" i="7"/>
  <c r="J54" i="7" s="1"/>
  <c r="C54" i="7"/>
  <c r="F53" i="7"/>
  <c r="C53" i="7"/>
  <c r="F52" i="7"/>
  <c r="C52" i="7"/>
  <c r="F51" i="7"/>
  <c r="C51" i="7"/>
  <c r="F50" i="7"/>
  <c r="C50" i="7"/>
  <c r="F49" i="7"/>
  <c r="C49" i="7"/>
  <c r="F48" i="7"/>
  <c r="C48" i="7"/>
  <c r="H47" i="7"/>
  <c r="F47" i="7"/>
  <c r="C47" i="7"/>
  <c r="I10" i="17"/>
  <c r="F10" i="17"/>
  <c r="G10" i="17" s="1"/>
  <c r="D10" i="17"/>
  <c r="I9" i="17"/>
  <c r="F9" i="17"/>
  <c r="G9" i="17" s="1"/>
  <c r="D9" i="17"/>
  <c r="I8" i="17"/>
  <c r="F8" i="17"/>
  <c r="G8" i="17" s="1"/>
  <c r="D8" i="17"/>
  <c r="I7" i="17"/>
  <c r="F7" i="17"/>
  <c r="G7" i="17" s="1"/>
  <c r="D7" i="17"/>
  <c r="I6" i="17"/>
  <c r="F6" i="17"/>
  <c r="G6" i="17" s="1"/>
  <c r="D6" i="17"/>
  <c r="I5" i="17"/>
  <c r="F5" i="17"/>
  <c r="G5" i="17" s="1"/>
  <c r="D5" i="17"/>
  <c r="I4" i="17"/>
  <c r="F4" i="17"/>
  <c r="G4" i="17" s="1"/>
  <c r="D4" i="17"/>
  <c r="I3" i="17"/>
  <c r="F3" i="17"/>
  <c r="G3" i="17" s="1"/>
  <c r="D3" i="17"/>
  <c r="F11" i="16"/>
  <c r="G11" i="16" s="1"/>
  <c r="D11" i="16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3" i="16"/>
  <c r="G3" i="16" s="1"/>
  <c r="D4" i="16"/>
  <c r="D5" i="16"/>
  <c r="D6" i="16"/>
  <c r="D7" i="16"/>
  <c r="D8" i="16"/>
  <c r="D9" i="16"/>
  <c r="D10" i="16"/>
  <c r="D3" i="16"/>
  <c r="I10" i="14"/>
  <c r="F10" i="14"/>
  <c r="G10" i="14" s="1"/>
  <c r="D10" i="14"/>
  <c r="I9" i="14"/>
  <c r="F9" i="14"/>
  <c r="G9" i="14" s="1"/>
  <c r="D9" i="14"/>
  <c r="I8" i="14"/>
  <c r="F8" i="14"/>
  <c r="G8" i="14" s="1"/>
  <c r="D8" i="14"/>
  <c r="I7" i="14"/>
  <c r="F7" i="14"/>
  <c r="G7" i="14" s="1"/>
  <c r="D7" i="14"/>
  <c r="I6" i="14"/>
  <c r="F6" i="14"/>
  <c r="G6" i="14" s="1"/>
  <c r="D6" i="14"/>
  <c r="I5" i="14"/>
  <c r="F5" i="14"/>
  <c r="G5" i="14" s="1"/>
  <c r="D5" i="14"/>
  <c r="I4" i="14"/>
  <c r="F4" i="14"/>
  <c r="G4" i="14" s="1"/>
  <c r="D4" i="14"/>
  <c r="I3" i="14"/>
  <c r="F3" i="14"/>
  <c r="G3" i="14" s="1"/>
  <c r="G11" i="14" s="1"/>
  <c r="F16" i="3" s="1"/>
  <c r="D3" i="14"/>
  <c r="I10" i="12"/>
  <c r="I4" i="12"/>
  <c r="I5" i="12"/>
  <c r="I6" i="12"/>
  <c r="I7" i="12"/>
  <c r="I8" i="12"/>
  <c r="I9" i="12"/>
  <c r="F43" i="1"/>
  <c r="G43" i="1" s="1"/>
  <c r="I43" i="1"/>
  <c r="F44" i="1"/>
  <c r="G44" i="1" s="1"/>
  <c r="I44" i="1"/>
  <c r="F45" i="1"/>
  <c r="G45" i="1"/>
  <c r="I45" i="1"/>
  <c r="F46" i="1"/>
  <c r="G46" i="1" s="1"/>
  <c r="I46" i="1"/>
  <c r="F47" i="1"/>
  <c r="G47" i="1" s="1"/>
  <c r="I47" i="1"/>
  <c r="F48" i="1"/>
  <c r="G48" i="1" s="1"/>
  <c r="I48" i="1"/>
  <c r="F49" i="1"/>
  <c r="G49" i="1" s="1"/>
  <c r="I49" i="1"/>
  <c r="F50" i="1"/>
  <c r="G50" i="1" s="1"/>
  <c r="I50" i="1"/>
  <c r="F51" i="1"/>
  <c r="G51" i="1" s="1"/>
  <c r="I51" i="1"/>
  <c r="D43" i="1"/>
  <c r="D44" i="1"/>
  <c r="D45" i="1"/>
  <c r="D46" i="1"/>
  <c r="D47" i="1"/>
  <c r="D48" i="1"/>
  <c r="D49" i="1"/>
  <c r="D50" i="1"/>
  <c r="D51" i="1"/>
  <c r="F35" i="1"/>
  <c r="G35" i="1" s="1"/>
  <c r="I35" i="1"/>
  <c r="F36" i="1"/>
  <c r="G36" i="1" s="1"/>
  <c r="I36" i="1"/>
  <c r="F37" i="1"/>
  <c r="G37" i="1" s="1"/>
  <c r="I37" i="1"/>
  <c r="F38" i="1"/>
  <c r="G38" i="1" s="1"/>
  <c r="I38" i="1"/>
  <c r="F39" i="1"/>
  <c r="G39" i="1" s="1"/>
  <c r="I39" i="1"/>
  <c r="F40" i="1"/>
  <c r="G40" i="1" s="1"/>
  <c r="I40" i="1"/>
  <c r="F41" i="1"/>
  <c r="G41" i="1" s="1"/>
  <c r="I41" i="1"/>
  <c r="D35" i="1"/>
  <c r="D36" i="1"/>
  <c r="D37" i="1"/>
  <c r="D38" i="1"/>
  <c r="D39" i="1"/>
  <c r="D40" i="1"/>
  <c r="D41" i="1"/>
  <c r="F29" i="1"/>
  <c r="G29" i="1" s="1"/>
  <c r="I29" i="1"/>
  <c r="F30" i="1"/>
  <c r="G30" i="1" s="1"/>
  <c r="I30" i="1"/>
  <c r="F31" i="1"/>
  <c r="G31" i="1" s="1"/>
  <c r="I31" i="1"/>
  <c r="F32" i="1"/>
  <c r="G32" i="1" s="1"/>
  <c r="I32" i="1"/>
  <c r="F33" i="1"/>
  <c r="G33" i="1" s="1"/>
  <c r="I33" i="1"/>
  <c r="D29" i="1"/>
  <c r="D30" i="1"/>
  <c r="D31" i="1"/>
  <c r="D32" i="1"/>
  <c r="D33" i="1"/>
  <c r="F20" i="1"/>
  <c r="G20" i="1" s="1"/>
  <c r="I20" i="1"/>
  <c r="F21" i="1"/>
  <c r="G21" i="1" s="1"/>
  <c r="I21" i="1"/>
  <c r="F22" i="1"/>
  <c r="G22" i="1" s="1"/>
  <c r="I22" i="1"/>
  <c r="F23" i="1"/>
  <c r="G23" i="1" s="1"/>
  <c r="I23" i="1"/>
  <c r="F24" i="1"/>
  <c r="G24" i="1" s="1"/>
  <c r="I24" i="1"/>
  <c r="F25" i="1"/>
  <c r="G25" i="1" s="1"/>
  <c r="I25" i="1"/>
  <c r="F26" i="1"/>
  <c r="G26" i="1" s="1"/>
  <c r="I26" i="1"/>
  <c r="F27" i="1"/>
  <c r="G27" i="1" s="1"/>
  <c r="I27" i="1"/>
  <c r="D20" i="1"/>
  <c r="D21" i="1"/>
  <c r="D22" i="1"/>
  <c r="D23" i="1"/>
  <c r="D24" i="1"/>
  <c r="D25" i="1"/>
  <c r="D26" i="1"/>
  <c r="D27" i="1"/>
  <c r="F12" i="1"/>
  <c r="G12" i="1" s="1"/>
  <c r="I12" i="1"/>
  <c r="F13" i="1"/>
  <c r="G13" i="1" s="1"/>
  <c r="I13" i="1"/>
  <c r="F14" i="1"/>
  <c r="G14" i="1" s="1"/>
  <c r="I14" i="1"/>
  <c r="F15" i="1"/>
  <c r="G15" i="1" s="1"/>
  <c r="I15" i="1"/>
  <c r="F16" i="1"/>
  <c r="G16" i="1" s="1"/>
  <c r="I16" i="1"/>
  <c r="F17" i="1"/>
  <c r="G17" i="1" s="1"/>
  <c r="I17" i="1"/>
  <c r="F18" i="1"/>
  <c r="G18" i="1" s="1"/>
  <c r="I18" i="1"/>
  <c r="D12" i="1"/>
  <c r="D13" i="1"/>
  <c r="D14" i="1"/>
  <c r="D15" i="1"/>
  <c r="D16" i="1"/>
  <c r="D17" i="1"/>
  <c r="D18" i="1"/>
  <c r="I5" i="1"/>
  <c r="I6" i="1"/>
  <c r="I7" i="1"/>
  <c r="I8" i="1"/>
  <c r="I9" i="1"/>
  <c r="I10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D5" i="1"/>
  <c r="D6" i="1"/>
  <c r="D7" i="1"/>
  <c r="D8" i="1"/>
  <c r="D9" i="1"/>
  <c r="D10" i="1"/>
  <c r="I4" i="1"/>
  <c r="I11" i="1"/>
  <c r="I19" i="1"/>
  <c r="I28" i="1"/>
  <c r="I34" i="1"/>
  <c r="I42" i="1"/>
  <c r="F4" i="1"/>
  <c r="F11" i="1"/>
  <c r="F19" i="1"/>
  <c r="F28" i="1"/>
  <c r="F34" i="1"/>
  <c r="G34" i="1" s="1"/>
  <c r="F42" i="1"/>
  <c r="G4" i="1"/>
  <c r="G11" i="1"/>
  <c r="G19" i="1"/>
  <c r="G28" i="1"/>
  <c r="G42" i="1"/>
  <c r="F3" i="1"/>
  <c r="D42" i="1"/>
  <c r="D34" i="1"/>
  <c r="D28" i="1"/>
  <c r="D19" i="1"/>
  <c r="D11" i="1"/>
  <c r="D4" i="1"/>
  <c r="F10" i="12"/>
  <c r="G10" i="12" s="1"/>
  <c r="D10" i="12"/>
  <c r="F9" i="12"/>
  <c r="G9" i="12" s="1"/>
  <c r="D9" i="12"/>
  <c r="F8" i="12"/>
  <c r="G8" i="12" s="1"/>
  <c r="D8" i="12"/>
  <c r="F7" i="12"/>
  <c r="G7" i="12" s="1"/>
  <c r="D7" i="12"/>
  <c r="F6" i="12"/>
  <c r="G6" i="12" s="1"/>
  <c r="D6" i="12"/>
  <c r="F5" i="12"/>
  <c r="G5" i="12" s="1"/>
  <c r="D5" i="12"/>
  <c r="F4" i="12"/>
  <c r="G4" i="12" s="1"/>
  <c r="D4" i="12"/>
  <c r="I3" i="12"/>
  <c r="F3" i="12"/>
  <c r="G3" i="12" s="1"/>
  <c r="D3" i="12"/>
  <c r="D3" i="11"/>
  <c r="F3" i="11"/>
  <c r="G3" i="11" s="1"/>
  <c r="F11" i="11"/>
  <c r="G11" i="11" s="1"/>
  <c r="D11" i="11"/>
  <c r="F10" i="11"/>
  <c r="G10" i="11" s="1"/>
  <c r="D10" i="11"/>
  <c r="F9" i="11"/>
  <c r="G9" i="11" s="1"/>
  <c r="D9" i="11"/>
  <c r="F8" i="11"/>
  <c r="G8" i="11" s="1"/>
  <c r="D8" i="11"/>
  <c r="F7" i="11"/>
  <c r="G7" i="11" s="1"/>
  <c r="D7" i="11"/>
  <c r="F6" i="11"/>
  <c r="G6" i="11" s="1"/>
  <c r="D6" i="11"/>
  <c r="F5" i="11"/>
  <c r="G5" i="11" s="1"/>
  <c r="D5" i="11"/>
  <c r="F4" i="11"/>
  <c r="G4" i="11" s="1"/>
  <c r="D4" i="1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3" i="4"/>
  <c r="F25" i="9"/>
  <c r="G25" i="9" s="1"/>
  <c r="D25" i="9"/>
  <c r="F4" i="9"/>
  <c r="G4" i="9" s="1"/>
  <c r="F5" i="9"/>
  <c r="G5" i="9" s="1"/>
  <c r="F6" i="9"/>
  <c r="G6" i="9" s="1"/>
  <c r="F7" i="9"/>
  <c r="G7" i="9" s="1"/>
  <c r="F8" i="9"/>
  <c r="G8" i="9" s="1"/>
  <c r="F9" i="9"/>
  <c r="G9" i="9" s="1"/>
  <c r="F10" i="9"/>
  <c r="G10" i="9" s="1"/>
  <c r="F11" i="9"/>
  <c r="G11" i="9" s="1"/>
  <c r="F12" i="9"/>
  <c r="G12" i="9" s="1"/>
  <c r="F13" i="9"/>
  <c r="G13" i="9" s="1"/>
  <c r="F14" i="9"/>
  <c r="G14" i="9" s="1"/>
  <c r="F15" i="9"/>
  <c r="G15" i="9" s="1"/>
  <c r="F16" i="9"/>
  <c r="G16" i="9" s="1"/>
  <c r="F17" i="9"/>
  <c r="G17" i="9" s="1"/>
  <c r="F18" i="9"/>
  <c r="G18" i="9" s="1"/>
  <c r="F19" i="9"/>
  <c r="G19" i="9" s="1"/>
  <c r="F20" i="9"/>
  <c r="G20" i="9" s="1"/>
  <c r="F21" i="9"/>
  <c r="G21" i="9" s="1"/>
  <c r="F22" i="9"/>
  <c r="G22" i="9" s="1"/>
  <c r="F23" i="9"/>
  <c r="G23" i="9" s="1"/>
  <c r="F24" i="9"/>
  <c r="G24" i="9" s="1"/>
  <c r="F3" i="9"/>
  <c r="G3" i="9" s="1"/>
  <c r="H25" i="7"/>
  <c r="H26" i="7"/>
  <c r="H27" i="7"/>
  <c r="H28" i="7"/>
  <c r="H29" i="7"/>
  <c r="H30" i="7"/>
  <c r="H31" i="7"/>
  <c r="H32" i="7"/>
  <c r="H23" i="7"/>
  <c r="F24" i="7"/>
  <c r="F25" i="7"/>
  <c r="F26" i="7"/>
  <c r="F27" i="7"/>
  <c r="F28" i="7"/>
  <c r="F29" i="7"/>
  <c r="F30" i="7"/>
  <c r="F31" i="7"/>
  <c r="F32" i="7"/>
  <c r="F23" i="7"/>
  <c r="G4" i="7"/>
  <c r="G5" i="7"/>
  <c r="G6" i="7"/>
  <c r="G7" i="7"/>
  <c r="G8" i="7"/>
  <c r="G3" i="7"/>
  <c r="E4" i="7"/>
  <c r="E5" i="7"/>
  <c r="E6" i="7"/>
  <c r="E7" i="7"/>
  <c r="E8" i="7"/>
  <c r="E3" i="7"/>
  <c r="H96" i="7"/>
  <c r="H97" i="7"/>
  <c r="H98" i="7"/>
  <c r="H99" i="7"/>
  <c r="H100" i="7"/>
  <c r="H101" i="7"/>
  <c r="H102" i="7"/>
  <c r="H103" i="7"/>
  <c r="H104" i="7"/>
  <c r="H105" i="7"/>
  <c r="H95" i="7"/>
  <c r="F96" i="7"/>
  <c r="F97" i="7"/>
  <c r="F98" i="7"/>
  <c r="F99" i="7"/>
  <c r="F100" i="7"/>
  <c r="F101" i="7"/>
  <c r="F102" i="7"/>
  <c r="F103" i="7"/>
  <c r="F104" i="7"/>
  <c r="F105" i="7"/>
  <c r="F95" i="7"/>
  <c r="F121" i="7"/>
  <c r="F122" i="7"/>
  <c r="F123" i="7"/>
  <c r="F124" i="7"/>
  <c r="F125" i="7"/>
  <c r="F126" i="7"/>
  <c r="F127" i="7"/>
  <c r="F128" i="7"/>
  <c r="F129" i="7"/>
  <c r="J129" i="7" s="1"/>
  <c r="F130" i="7"/>
  <c r="F131" i="7"/>
  <c r="J131" i="7" s="1"/>
  <c r="F120" i="7"/>
  <c r="H121" i="7"/>
  <c r="H122" i="7"/>
  <c r="H123" i="7"/>
  <c r="H124" i="7"/>
  <c r="H125" i="7"/>
  <c r="H126" i="7"/>
  <c r="H127" i="7"/>
  <c r="K127" i="7" s="1"/>
  <c r="H128" i="7"/>
  <c r="H129" i="7"/>
  <c r="H130" i="7"/>
  <c r="H131" i="7"/>
  <c r="H120" i="7"/>
  <c r="M80" i="8"/>
  <c r="K80" i="8"/>
  <c r="M79" i="8"/>
  <c r="K79" i="8"/>
  <c r="M78" i="8"/>
  <c r="K78" i="8"/>
  <c r="M77" i="8"/>
  <c r="K77" i="8"/>
  <c r="M76" i="8"/>
  <c r="K76" i="8"/>
  <c r="M75" i="8"/>
  <c r="K75" i="8"/>
  <c r="M74" i="8"/>
  <c r="K74" i="8"/>
  <c r="M73" i="8"/>
  <c r="K73" i="8"/>
  <c r="M72" i="8"/>
  <c r="K72" i="8"/>
  <c r="M71" i="8"/>
  <c r="K71" i="8"/>
  <c r="M33" i="8"/>
  <c r="M34" i="8"/>
  <c r="M35" i="8"/>
  <c r="M36" i="8"/>
  <c r="M37" i="8"/>
  <c r="M38" i="8"/>
  <c r="M39" i="8"/>
  <c r="M40" i="8"/>
  <c r="M41" i="8"/>
  <c r="M32" i="8"/>
  <c r="M20" i="8"/>
  <c r="M21" i="8"/>
  <c r="M22" i="8"/>
  <c r="M23" i="8"/>
  <c r="M24" i="8"/>
  <c r="M25" i="8"/>
  <c r="M26" i="8"/>
  <c r="M27" i="8"/>
  <c r="M28" i="8"/>
  <c r="M19" i="8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G43" i="2"/>
  <c r="F44" i="2"/>
  <c r="G44" i="2" s="1"/>
  <c r="F45" i="2"/>
  <c r="G45" i="2" s="1"/>
  <c r="F46" i="2"/>
  <c r="G46" i="2" s="1"/>
  <c r="F47" i="2"/>
  <c r="G47" i="2" s="1"/>
  <c r="F48" i="2"/>
  <c r="G48" i="2" s="1"/>
  <c r="F3" i="2"/>
  <c r="H16" i="10"/>
  <c r="H15" i="10"/>
  <c r="H3" i="10"/>
  <c r="H4" i="10"/>
  <c r="H5" i="10"/>
  <c r="H6" i="10"/>
  <c r="H7" i="10"/>
  <c r="H8" i="10"/>
  <c r="H9" i="10"/>
  <c r="H10" i="10"/>
  <c r="H11" i="10"/>
  <c r="H12" i="10"/>
  <c r="H13" i="10"/>
  <c r="H14" i="10"/>
  <c r="C131" i="7"/>
  <c r="D24" i="9"/>
  <c r="D2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4" i="9"/>
  <c r="D3" i="9"/>
  <c r="C130" i="7"/>
  <c r="C129" i="7"/>
  <c r="C128" i="7"/>
  <c r="C127" i="7"/>
  <c r="C126" i="7"/>
  <c r="C125" i="7"/>
  <c r="C124" i="7"/>
  <c r="C123" i="7"/>
  <c r="C122" i="7"/>
  <c r="C121" i="7"/>
  <c r="C120" i="7"/>
  <c r="G11" i="17" l="1"/>
  <c r="F26" i="3" s="1"/>
  <c r="G12" i="11"/>
  <c r="K147" i="7"/>
  <c r="K149" i="7"/>
  <c r="K151" i="7"/>
  <c r="K152" i="7"/>
  <c r="J147" i="7"/>
  <c r="J149" i="7"/>
  <c r="J151" i="7"/>
  <c r="K153" i="7"/>
  <c r="K155" i="7"/>
  <c r="J73" i="7"/>
  <c r="G110" i="8"/>
  <c r="L110" i="8" s="1"/>
  <c r="D125" i="8" s="1"/>
  <c r="G125" i="8" s="1"/>
  <c r="L125" i="8" s="1"/>
  <c r="D141" i="8" s="1"/>
  <c r="G141" i="8" s="1"/>
  <c r="L141" i="8" s="1"/>
  <c r="D157" i="8" s="1"/>
  <c r="G157" i="8" s="1"/>
  <c r="L157" i="8" s="1"/>
  <c r="D173" i="8" s="1"/>
  <c r="G173" i="8" s="1"/>
  <c r="L173" i="8" s="1"/>
  <c r="D189" i="8" s="1"/>
  <c r="G189" i="8" s="1"/>
  <c r="L189" i="8" s="1"/>
  <c r="D205" i="8" s="1"/>
  <c r="G205" i="8" s="1"/>
  <c r="L205" i="8" s="1"/>
  <c r="D221" i="8" s="1"/>
  <c r="G221" i="8" s="1"/>
  <c r="L221" i="8" s="1"/>
  <c r="D237" i="8" s="1"/>
  <c r="G237" i="8" s="1"/>
  <c r="L237" i="8" s="1"/>
  <c r="D253" i="8" s="1"/>
  <c r="G253" i="8" s="1"/>
  <c r="L253" i="8" s="1"/>
  <c r="D269" i="8" s="1"/>
  <c r="G269" i="8" s="1"/>
  <c r="L269" i="8" s="1"/>
  <c r="D285" i="8" s="1"/>
  <c r="G285" i="8" s="1"/>
  <c r="L285" i="8" s="1"/>
  <c r="D301" i="8" s="1"/>
  <c r="G301" i="8" s="1"/>
  <c r="L301" i="8" s="1"/>
  <c r="D317" i="8" s="1"/>
  <c r="G317" i="8" s="1"/>
  <c r="L317" i="8" s="1"/>
  <c r="D333" i="8" s="1"/>
  <c r="G333" i="8" s="1"/>
  <c r="L333" i="8" s="1"/>
  <c r="D353" i="8" s="1"/>
  <c r="G353" i="8" s="1"/>
  <c r="L353" i="8" s="1"/>
  <c r="I183" i="7"/>
  <c r="G126" i="8"/>
  <c r="L126" i="8" s="1"/>
  <c r="D142" i="8" s="1"/>
  <c r="G142" i="8" s="1"/>
  <c r="L142" i="8" s="1"/>
  <c r="D158" i="8" s="1"/>
  <c r="G158" i="8" s="1"/>
  <c r="L158" i="8" s="1"/>
  <c r="D174" i="8" s="1"/>
  <c r="G174" i="8" s="1"/>
  <c r="L174" i="8" s="1"/>
  <c r="D190" i="8" s="1"/>
  <c r="G190" i="8" s="1"/>
  <c r="L190" i="8" s="1"/>
  <c r="D206" i="8" s="1"/>
  <c r="G206" i="8" s="1"/>
  <c r="L206" i="8" s="1"/>
  <c r="D222" i="8" s="1"/>
  <c r="G222" i="8" s="1"/>
  <c r="L222" i="8" s="1"/>
  <c r="D238" i="8" s="1"/>
  <c r="G238" i="8" s="1"/>
  <c r="L238" i="8" s="1"/>
  <c r="D254" i="8" s="1"/>
  <c r="G254" i="8" s="1"/>
  <c r="L254" i="8" s="1"/>
  <c r="D270" i="8" s="1"/>
  <c r="G270" i="8" s="1"/>
  <c r="L270" i="8" s="1"/>
  <c r="D286" i="8" s="1"/>
  <c r="G286" i="8" s="1"/>
  <c r="L286" i="8" s="1"/>
  <c r="D302" i="8" s="1"/>
  <c r="G302" i="8" s="1"/>
  <c r="L302" i="8" s="1"/>
  <c r="D318" i="8" s="1"/>
  <c r="G318" i="8" s="1"/>
  <c r="L318" i="8" s="1"/>
  <c r="D334" i="8" s="1"/>
  <c r="G334" i="8" s="1"/>
  <c r="L334" i="8" s="1"/>
  <c r="D354" i="8" s="1"/>
  <c r="G354" i="8" s="1"/>
  <c r="L354" i="8" s="1"/>
  <c r="K172" i="7"/>
  <c r="K146" i="7"/>
  <c r="F100" i="8"/>
  <c r="K154" i="7"/>
  <c r="F108" i="8"/>
  <c r="K148" i="7"/>
  <c r="F102" i="8"/>
  <c r="K178" i="7"/>
  <c r="K176" i="7"/>
  <c r="K174" i="7"/>
  <c r="J80" i="7"/>
  <c r="F67" i="8"/>
  <c r="J78" i="7"/>
  <c r="F65" i="8"/>
  <c r="J72" i="7"/>
  <c r="F59" i="8"/>
  <c r="J172" i="7"/>
  <c r="K183" i="7"/>
  <c r="J178" i="7"/>
  <c r="J176" i="7"/>
  <c r="J174" i="7"/>
  <c r="J183" i="7"/>
  <c r="J181" i="7"/>
  <c r="G12" i="16"/>
  <c r="F28" i="3" s="1"/>
  <c r="J184" i="7"/>
  <c r="J182" i="7"/>
  <c r="J180" i="7"/>
  <c r="J177" i="7"/>
  <c r="J175" i="7"/>
  <c r="J173" i="7"/>
  <c r="K181" i="7"/>
  <c r="K150" i="7"/>
  <c r="I184" i="7"/>
  <c r="K184" i="7"/>
  <c r="K182" i="7"/>
  <c r="K180" i="7"/>
  <c r="K177" i="7"/>
  <c r="K175" i="7"/>
  <c r="K173" i="7"/>
  <c r="K52" i="7"/>
  <c r="J74" i="7"/>
  <c r="J76" i="7"/>
  <c r="J71" i="7"/>
  <c r="J79" i="7"/>
  <c r="J77" i="7"/>
  <c r="J75" i="7"/>
  <c r="K156" i="7"/>
  <c r="J146" i="7"/>
  <c r="J148" i="7"/>
  <c r="J150" i="7"/>
  <c r="J152" i="7"/>
  <c r="J154" i="7"/>
  <c r="J155" i="7"/>
  <c r="J156" i="7"/>
  <c r="J157" i="7"/>
  <c r="K71" i="7"/>
  <c r="K72" i="7"/>
  <c r="K73" i="7"/>
  <c r="K74" i="7"/>
  <c r="K75" i="7"/>
  <c r="K76" i="7"/>
  <c r="K77" i="7"/>
  <c r="K78" i="7"/>
  <c r="K79" i="7"/>
  <c r="K80" i="7"/>
  <c r="K47" i="7"/>
  <c r="J53" i="7"/>
  <c r="J55" i="7"/>
  <c r="K56" i="7"/>
  <c r="K48" i="7"/>
  <c r="J125" i="7"/>
  <c r="J123" i="7"/>
  <c r="J121" i="7"/>
  <c r="J47" i="7"/>
  <c r="J49" i="7"/>
  <c r="J51" i="7"/>
  <c r="K54" i="7"/>
  <c r="K126" i="7"/>
  <c r="K124" i="7"/>
  <c r="J48" i="7"/>
  <c r="J50" i="7"/>
  <c r="J52" i="7"/>
  <c r="J56" i="7"/>
  <c r="K55" i="7"/>
  <c r="K53" i="7"/>
  <c r="K51" i="7"/>
  <c r="K49" i="7"/>
  <c r="K50" i="7"/>
  <c r="G26" i="9"/>
  <c r="F25" i="3" s="1"/>
  <c r="G11" i="12"/>
  <c r="F13" i="3" s="1"/>
  <c r="K131" i="7"/>
  <c r="K120" i="7"/>
  <c r="K122" i="7"/>
  <c r="J130" i="7"/>
  <c r="J128" i="7"/>
  <c r="K121" i="7"/>
  <c r="K123" i="7"/>
  <c r="K125" i="7"/>
  <c r="K128" i="7"/>
  <c r="K129" i="7"/>
  <c r="K130" i="7"/>
  <c r="J120" i="7"/>
  <c r="J122" i="7"/>
  <c r="J124" i="7"/>
  <c r="J126" i="7"/>
  <c r="J127" i="7"/>
  <c r="D11" i="4"/>
  <c r="D9" i="4"/>
  <c r="D7" i="4"/>
  <c r="D5" i="4"/>
  <c r="D8" i="4"/>
  <c r="D45" i="4"/>
  <c r="D38" i="4"/>
  <c r="D31" i="4"/>
  <c r="D28" i="4"/>
  <c r="D23" i="4"/>
  <c r="D22" i="4"/>
  <c r="D18" i="4"/>
  <c r="D17" i="4"/>
  <c r="D14" i="4"/>
  <c r="D211" i="7" l="1"/>
  <c r="I211" i="7" s="1"/>
  <c r="D238" i="7" s="1"/>
  <c r="I238" i="7" s="1"/>
  <c r="D265" i="7" s="1"/>
  <c r="I265" i="7" s="1"/>
  <c r="D292" i="7" s="1"/>
  <c r="I292" i="7" s="1"/>
  <c r="D319" i="7" s="1"/>
  <c r="I319" i="7" s="1"/>
  <c r="D346" i="7" s="1"/>
  <c r="I346" i="7" s="1"/>
  <c r="D373" i="7" s="1"/>
  <c r="I373" i="7" s="1"/>
  <c r="D400" i="7" s="1"/>
  <c r="I400" i="7" s="1"/>
  <c r="D427" i="7" s="1"/>
  <c r="I427" i="7" s="1"/>
  <c r="D454" i="7" s="1"/>
  <c r="I454" i="7" s="1"/>
  <c r="D482" i="7" s="1"/>
  <c r="I482" i="7" s="1"/>
  <c r="D210" i="7"/>
  <c r="I210" i="7" s="1"/>
  <c r="D237" i="7" s="1"/>
  <c r="I237" i="7" s="1"/>
  <c r="D264" i="7" s="1"/>
  <c r="I264" i="7" s="1"/>
  <c r="D291" i="7" s="1"/>
  <c r="I291" i="7" s="1"/>
  <c r="D318" i="7" s="1"/>
  <c r="I318" i="7" s="1"/>
  <c r="D345" i="7" s="1"/>
  <c r="I345" i="7" s="1"/>
  <c r="D372" i="7" s="1"/>
  <c r="I372" i="7" s="1"/>
  <c r="D399" i="7" s="1"/>
  <c r="I399" i="7" s="1"/>
  <c r="D426" i="7" s="1"/>
  <c r="I426" i="7" s="1"/>
  <c r="D453" i="7" s="1"/>
  <c r="I453" i="7" s="1"/>
  <c r="D481" i="7" s="1"/>
  <c r="I481" i="7" s="1"/>
  <c r="K158" i="7"/>
  <c r="K161" i="7" s="1"/>
  <c r="K185" i="7"/>
  <c r="J81" i="7"/>
  <c r="J185" i="7"/>
  <c r="J57" i="7"/>
  <c r="K188" i="7"/>
  <c r="J158" i="7"/>
  <c r="K81" i="7"/>
  <c r="K57" i="7"/>
  <c r="K60" i="7" s="1"/>
  <c r="J132" i="7"/>
  <c r="K132" i="7"/>
  <c r="I32" i="2"/>
  <c r="I33" i="2"/>
  <c r="I34" i="2"/>
  <c r="D34" i="2"/>
  <c r="D32" i="2"/>
  <c r="D31" i="2"/>
  <c r="G24" i="7"/>
  <c r="F33" i="8" s="1"/>
  <c r="G25" i="7"/>
  <c r="F34" i="8" s="1"/>
  <c r="G26" i="7"/>
  <c r="F35" i="8" s="1"/>
  <c r="G27" i="7"/>
  <c r="G28" i="7"/>
  <c r="F37" i="8" s="1"/>
  <c r="G29" i="7"/>
  <c r="F38" i="8" s="1"/>
  <c r="G31" i="7"/>
  <c r="F40" i="8" s="1"/>
  <c r="G32" i="7"/>
  <c r="F41" i="8" s="1"/>
  <c r="I36" i="2"/>
  <c r="I37" i="2"/>
  <c r="D36" i="2"/>
  <c r="D37" i="2"/>
  <c r="I19" i="2"/>
  <c r="I20" i="2"/>
  <c r="I21" i="2"/>
  <c r="I22" i="2"/>
  <c r="I23" i="2"/>
  <c r="I24" i="2"/>
  <c r="I25" i="2"/>
  <c r="I26" i="2"/>
  <c r="I27" i="2"/>
  <c r="I29" i="2"/>
  <c r="I30" i="2"/>
  <c r="D29" i="2"/>
  <c r="D30" i="2"/>
  <c r="D19" i="2"/>
  <c r="D20" i="2"/>
  <c r="D21" i="2"/>
  <c r="D22" i="2"/>
  <c r="D23" i="2"/>
  <c r="D24" i="2"/>
  <c r="D25" i="2"/>
  <c r="D26" i="2"/>
  <c r="D27" i="2"/>
  <c r="I9" i="2"/>
  <c r="I10" i="2"/>
  <c r="I11" i="2"/>
  <c r="I12" i="2"/>
  <c r="I13" i="2"/>
  <c r="I14" i="2"/>
  <c r="I15" i="2"/>
  <c r="I16" i="2"/>
  <c r="I17" i="2"/>
  <c r="D9" i="2"/>
  <c r="D10" i="2"/>
  <c r="D11" i="2"/>
  <c r="D12" i="2"/>
  <c r="D13" i="2"/>
  <c r="D14" i="2"/>
  <c r="D15" i="2"/>
  <c r="D16" i="2"/>
  <c r="D17" i="2"/>
  <c r="G95" i="7"/>
  <c r="F71" i="8" s="1"/>
  <c r="K33" i="4"/>
  <c r="K35" i="4" s="1"/>
  <c r="C80" i="8"/>
  <c r="C79" i="8"/>
  <c r="C78" i="8"/>
  <c r="C77" i="8"/>
  <c r="K41" i="8"/>
  <c r="K40" i="8"/>
  <c r="K39" i="8"/>
  <c r="K38" i="8"/>
  <c r="K37" i="8"/>
  <c r="K36" i="8"/>
  <c r="K35" i="8"/>
  <c r="K34" i="8"/>
  <c r="K33" i="8"/>
  <c r="K32" i="8"/>
  <c r="C19" i="8"/>
  <c r="C20" i="8"/>
  <c r="C21" i="8"/>
  <c r="C22" i="8"/>
  <c r="C23" i="8"/>
  <c r="L23" i="8"/>
  <c r="D36" i="8" s="1"/>
  <c r="C24" i="8"/>
  <c r="C25" i="8"/>
  <c r="C26" i="8"/>
  <c r="L26" i="8"/>
  <c r="D39" i="8" s="1"/>
  <c r="G39" i="8" s="1"/>
  <c r="C27" i="8"/>
  <c r="C28" i="8"/>
  <c r="C33" i="8"/>
  <c r="C34" i="8"/>
  <c r="C35" i="8"/>
  <c r="C36" i="8"/>
  <c r="C37" i="8"/>
  <c r="C38" i="8"/>
  <c r="C39" i="8"/>
  <c r="C40" i="8"/>
  <c r="C41" i="8"/>
  <c r="C32" i="8"/>
  <c r="K28" i="8"/>
  <c r="K27" i="8"/>
  <c r="K26" i="8"/>
  <c r="K25" i="8"/>
  <c r="K24" i="8"/>
  <c r="K23" i="8"/>
  <c r="K22" i="8"/>
  <c r="K21" i="8"/>
  <c r="K20" i="8"/>
  <c r="K19" i="8"/>
  <c r="C4" i="8"/>
  <c r="C5" i="8"/>
  <c r="C6" i="8"/>
  <c r="C7" i="8"/>
  <c r="C8" i="8"/>
  <c r="C9" i="8"/>
  <c r="C10" i="8"/>
  <c r="C11" i="8"/>
  <c r="C12" i="8"/>
  <c r="C13" i="8"/>
  <c r="C14" i="8"/>
  <c r="C15" i="8"/>
  <c r="C3" i="8"/>
  <c r="D42" i="4"/>
  <c r="D43" i="4"/>
  <c r="D44" i="4"/>
  <c r="D37" i="4"/>
  <c r="D27" i="4"/>
  <c r="D26" i="4"/>
  <c r="D29" i="4"/>
  <c r="D30" i="4"/>
  <c r="D32" i="4"/>
  <c r="D33" i="4"/>
  <c r="D34" i="4"/>
  <c r="D35" i="4"/>
  <c r="D36" i="4"/>
  <c r="D39" i="4"/>
  <c r="D40" i="4"/>
  <c r="D41" i="4"/>
  <c r="D10" i="4"/>
  <c r="G3" i="4"/>
  <c r="G46" i="4" s="1"/>
  <c r="F19" i="3" s="1"/>
  <c r="D12" i="4"/>
  <c r="D13" i="4"/>
  <c r="D15" i="4"/>
  <c r="D16" i="4"/>
  <c r="D19" i="4"/>
  <c r="D20" i="4"/>
  <c r="D21" i="4"/>
  <c r="D24" i="4"/>
  <c r="D25" i="4"/>
  <c r="D3" i="4"/>
  <c r="D4" i="4"/>
  <c r="D6" i="4"/>
  <c r="C3" i="7"/>
  <c r="I3" i="7"/>
  <c r="J3" i="7"/>
  <c r="H3" i="7"/>
  <c r="D23" i="7" s="1"/>
  <c r="L19" i="8" s="1"/>
  <c r="D32" i="8" s="1"/>
  <c r="C4" i="7"/>
  <c r="I4" i="7"/>
  <c r="J4" i="7"/>
  <c r="H4" i="7"/>
  <c r="D24" i="7" s="1"/>
  <c r="C5" i="7"/>
  <c r="I5" i="7"/>
  <c r="J5" i="7"/>
  <c r="H5" i="7"/>
  <c r="D25" i="7" s="1"/>
  <c r="C6" i="7"/>
  <c r="I6" i="7"/>
  <c r="J6" i="7"/>
  <c r="H6" i="7"/>
  <c r="D26" i="7" s="1"/>
  <c r="C7" i="7"/>
  <c r="I7" i="7"/>
  <c r="J7" i="7"/>
  <c r="H7" i="7"/>
  <c r="D32" i="7" s="1"/>
  <c r="L28" i="8" s="1"/>
  <c r="D41" i="8" s="1"/>
  <c r="G41" i="8" s="1"/>
  <c r="C8" i="7"/>
  <c r="I8" i="7"/>
  <c r="J8" i="7"/>
  <c r="H8" i="7"/>
  <c r="D28" i="7" s="1"/>
  <c r="C32" i="7"/>
  <c r="D31" i="7"/>
  <c r="C31" i="7"/>
  <c r="C30" i="7"/>
  <c r="D29" i="7"/>
  <c r="C29" i="7"/>
  <c r="C28" i="7"/>
  <c r="C27" i="7"/>
  <c r="C26" i="7"/>
  <c r="C25" i="7"/>
  <c r="C24" i="7"/>
  <c r="G23" i="7"/>
  <c r="F32" i="8" s="1"/>
  <c r="C23" i="7"/>
  <c r="C95" i="7"/>
  <c r="C96" i="7"/>
  <c r="C97" i="7"/>
  <c r="C98" i="7"/>
  <c r="C99" i="7"/>
  <c r="C100" i="7"/>
  <c r="C101" i="7"/>
  <c r="C102" i="7"/>
  <c r="C103" i="7"/>
  <c r="C104" i="7"/>
  <c r="C105" i="7"/>
  <c r="D508" i="7" l="1"/>
  <c r="I508" i="7" s="1"/>
  <c r="D535" i="7" s="1"/>
  <c r="I535" i="7" s="1"/>
  <c r="D562" i="7" s="1"/>
  <c r="I562" i="7" s="1"/>
  <c r="D593" i="7" s="1"/>
  <c r="I593" i="7" s="1"/>
  <c r="D509" i="7"/>
  <c r="I509" i="7" s="1"/>
  <c r="D536" i="7" s="1"/>
  <c r="I536" i="7" s="1"/>
  <c r="D563" i="7" s="1"/>
  <c r="I563" i="7" s="1"/>
  <c r="D594" i="7" s="1"/>
  <c r="I594" i="7" s="1"/>
  <c r="G32" i="8"/>
  <c r="I27" i="7"/>
  <c r="D51" i="7" s="1"/>
  <c r="I51" i="7" s="1"/>
  <c r="D75" i="7" s="1"/>
  <c r="I75" i="7" s="1"/>
  <c r="D99" i="7" s="1"/>
  <c r="F36" i="8"/>
  <c r="G36" i="8" s="1"/>
  <c r="L36" i="8" s="1"/>
  <c r="K135" i="7"/>
  <c r="K186" i="7"/>
  <c r="K159" i="7"/>
  <c r="K82" i="7"/>
  <c r="K84" i="7"/>
  <c r="K58" i="7"/>
  <c r="I99" i="7"/>
  <c r="D124" i="7" s="1"/>
  <c r="I124" i="7" s="1"/>
  <c r="D150" i="7" s="1"/>
  <c r="K133" i="7"/>
  <c r="I24" i="7"/>
  <c r="D48" i="7" s="1"/>
  <c r="I48" i="7" s="1"/>
  <c r="D72" i="7" s="1"/>
  <c r="I72" i="7" s="1"/>
  <c r="D96" i="7" s="1"/>
  <c r="I26" i="7"/>
  <c r="D50" i="7" s="1"/>
  <c r="I50" i="7" s="1"/>
  <c r="D74" i="7" s="1"/>
  <c r="I74" i="7" s="1"/>
  <c r="D98" i="7" s="1"/>
  <c r="J105" i="7"/>
  <c r="K105" i="7"/>
  <c r="J103" i="7"/>
  <c r="K103" i="7"/>
  <c r="J101" i="7"/>
  <c r="K101" i="7"/>
  <c r="J99" i="7"/>
  <c r="K99" i="7"/>
  <c r="J97" i="7"/>
  <c r="K97" i="7"/>
  <c r="J104" i="7"/>
  <c r="K104" i="7"/>
  <c r="J102" i="7"/>
  <c r="K102" i="7"/>
  <c r="J100" i="7"/>
  <c r="K100" i="7"/>
  <c r="J98" i="7"/>
  <c r="K98" i="7"/>
  <c r="J96" i="7"/>
  <c r="K96" i="7"/>
  <c r="I25" i="7"/>
  <c r="D49" i="7" s="1"/>
  <c r="I49" i="7" s="1"/>
  <c r="D73" i="7" s="1"/>
  <c r="I73" i="7" s="1"/>
  <c r="D97" i="7" s="1"/>
  <c r="K25" i="7"/>
  <c r="J27" i="7"/>
  <c r="I29" i="7"/>
  <c r="D53" i="7" s="1"/>
  <c r="I53" i="7" s="1"/>
  <c r="D77" i="7" s="1"/>
  <c r="I77" i="7" s="1"/>
  <c r="D101" i="7" s="1"/>
  <c r="K29" i="7"/>
  <c r="I28" i="7"/>
  <c r="D52" i="7" s="1"/>
  <c r="I52" i="7" s="1"/>
  <c r="D76" i="7" s="1"/>
  <c r="I76" i="7" s="1"/>
  <c r="D100" i="7" s="1"/>
  <c r="J25" i="7"/>
  <c r="K27" i="7"/>
  <c r="J29" i="7"/>
  <c r="I31" i="7"/>
  <c r="I105" i="7"/>
  <c r="L22" i="8"/>
  <c r="D35" i="8" s="1"/>
  <c r="G35" i="8" s="1"/>
  <c r="J95" i="7"/>
  <c r="L24" i="8"/>
  <c r="D37" i="8" s="1"/>
  <c r="G37" i="8" s="1"/>
  <c r="L20" i="8"/>
  <c r="D33" i="8" s="1"/>
  <c r="G33" i="8" s="1"/>
  <c r="L27" i="8"/>
  <c r="D40" i="8" s="1"/>
  <c r="G40" i="8" s="1"/>
  <c r="L25" i="8"/>
  <c r="D38" i="8" s="1"/>
  <c r="G38" i="8" s="1"/>
  <c r="L21" i="8"/>
  <c r="D34" i="8" s="1"/>
  <c r="G34" i="8" s="1"/>
  <c r="K95" i="7"/>
  <c r="I23" i="7"/>
  <c r="D47" i="7" s="1"/>
  <c r="I47" i="7" s="1"/>
  <c r="D71" i="7" s="1"/>
  <c r="I71" i="7" s="1"/>
  <c r="D95" i="7" s="1"/>
  <c r="I32" i="7"/>
  <c r="D56" i="7" s="1"/>
  <c r="I56" i="7" s="1"/>
  <c r="D80" i="7" s="1"/>
  <c r="I80" i="7" s="1"/>
  <c r="D104" i="7" s="1"/>
  <c r="I9" i="7"/>
  <c r="J30" i="7"/>
  <c r="J32" i="7"/>
  <c r="J9" i="7"/>
  <c r="K24" i="7"/>
  <c r="K23" i="7"/>
  <c r="J24" i="7"/>
  <c r="J26" i="7"/>
  <c r="J28" i="7"/>
  <c r="J31" i="7"/>
  <c r="J23" i="7"/>
  <c r="K26" i="7"/>
  <c r="K28" i="7"/>
  <c r="I30" i="7"/>
  <c r="K30" i="7"/>
  <c r="K31" i="7"/>
  <c r="K32" i="7"/>
  <c r="D130" i="7" l="1"/>
  <c r="I130" i="7" s="1"/>
  <c r="D156" i="7" s="1"/>
  <c r="I156" i="7" s="1"/>
  <c r="D182" i="7" s="1"/>
  <c r="I182" i="7" s="1"/>
  <c r="D49" i="8"/>
  <c r="G49" i="8" s="1"/>
  <c r="L49" i="8" s="1"/>
  <c r="D62" i="8" s="1"/>
  <c r="G62" i="8" s="1"/>
  <c r="L62" i="8" s="1"/>
  <c r="D75" i="8" s="1"/>
  <c r="G75" i="8" s="1"/>
  <c r="L75" i="8" s="1"/>
  <c r="D89" i="8" s="1"/>
  <c r="G89" i="8" s="1"/>
  <c r="L89" i="8" s="1"/>
  <c r="D104" i="8" s="1"/>
  <c r="G104" i="8" s="1"/>
  <c r="L104" i="8" s="1"/>
  <c r="D119" i="8" s="1"/>
  <c r="G119" i="8" s="1"/>
  <c r="L119" i="8" s="1"/>
  <c r="D135" i="8" s="1"/>
  <c r="G135" i="8" s="1"/>
  <c r="L135" i="8" s="1"/>
  <c r="D151" i="8" s="1"/>
  <c r="G151" i="8" s="1"/>
  <c r="L151" i="8" s="1"/>
  <c r="D167" i="8" s="1"/>
  <c r="G167" i="8" s="1"/>
  <c r="L167" i="8" s="1"/>
  <c r="D183" i="8" s="1"/>
  <c r="G183" i="8" s="1"/>
  <c r="L183" i="8" s="1"/>
  <c r="D199" i="8" s="1"/>
  <c r="G199" i="8" s="1"/>
  <c r="L199" i="8" s="1"/>
  <c r="D215" i="8" s="1"/>
  <c r="G215" i="8" s="1"/>
  <c r="L215" i="8" s="1"/>
  <c r="D231" i="8" s="1"/>
  <c r="G231" i="8" s="1"/>
  <c r="L231" i="8" s="1"/>
  <c r="D247" i="8" s="1"/>
  <c r="G247" i="8" s="1"/>
  <c r="L247" i="8" s="1"/>
  <c r="D263" i="8" s="1"/>
  <c r="G263" i="8" s="1"/>
  <c r="L263" i="8" s="1"/>
  <c r="D279" i="8" s="1"/>
  <c r="G279" i="8" s="1"/>
  <c r="L279" i="8" s="1"/>
  <c r="D295" i="8" s="1"/>
  <c r="G295" i="8" s="1"/>
  <c r="L295" i="8" s="1"/>
  <c r="D311" i="8" s="1"/>
  <c r="G311" i="8" s="1"/>
  <c r="L311" i="8" s="1"/>
  <c r="D327" i="8" s="1"/>
  <c r="G327" i="8" s="1"/>
  <c r="L327" i="8" s="1"/>
  <c r="D347" i="8" s="1"/>
  <c r="G347" i="8" s="1"/>
  <c r="L347" i="8" s="1"/>
  <c r="J33" i="7"/>
  <c r="D54" i="7"/>
  <c r="I54" i="7" s="1"/>
  <c r="D78" i="7" s="1"/>
  <c r="I78" i="7" s="1"/>
  <c r="D102" i="7" s="1"/>
  <c r="I102" i="7" s="1"/>
  <c r="D127" i="7" s="1"/>
  <c r="I127" i="7" s="1"/>
  <c r="D153" i="7" s="1"/>
  <c r="I153" i="7" s="1"/>
  <c r="D179" i="7" s="1"/>
  <c r="L39" i="8"/>
  <c r="L40" i="8"/>
  <c r="D55" i="7"/>
  <c r="I55" i="7" s="1"/>
  <c r="D79" i="7" s="1"/>
  <c r="I79" i="7" s="1"/>
  <c r="D103" i="7" s="1"/>
  <c r="I95" i="7"/>
  <c r="L32" i="8"/>
  <c r="I97" i="7"/>
  <c r="L34" i="8"/>
  <c r="I96" i="7"/>
  <c r="L33" i="8"/>
  <c r="K33" i="7"/>
  <c r="I104" i="7"/>
  <c r="L41" i="8"/>
  <c r="I100" i="7"/>
  <c r="L37" i="8"/>
  <c r="I101" i="7"/>
  <c r="D126" i="7" s="1"/>
  <c r="I126" i="7" s="1"/>
  <c r="D152" i="7" s="1"/>
  <c r="L38" i="8"/>
  <c r="I98" i="7"/>
  <c r="L35" i="8"/>
  <c r="I150" i="7"/>
  <c r="D176" i="7" s="1"/>
  <c r="J106" i="7"/>
  <c r="I103" i="7"/>
  <c r="D128" i="7" s="1"/>
  <c r="I128" i="7" s="1"/>
  <c r="D154" i="7" s="1"/>
  <c r="I154" i="7" s="1"/>
  <c r="K106" i="7"/>
  <c r="J10" i="7"/>
  <c r="J11" i="7"/>
  <c r="D209" i="7" l="1"/>
  <c r="I209" i="7" s="1"/>
  <c r="D236" i="7" s="1"/>
  <c r="I236" i="7" s="1"/>
  <c r="D263" i="7" s="1"/>
  <c r="I263" i="7" s="1"/>
  <c r="D290" i="7" s="1"/>
  <c r="I290" i="7" s="1"/>
  <c r="D317" i="7" s="1"/>
  <c r="I317" i="7" s="1"/>
  <c r="D344" i="7" s="1"/>
  <c r="I344" i="7" s="1"/>
  <c r="D371" i="7" s="1"/>
  <c r="I371" i="7" s="1"/>
  <c r="D398" i="7" s="1"/>
  <c r="I398" i="7" s="1"/>
  <c r="D425" i="7" s="1"/>
  <c r="I425" i="7" s="1"/>
  <c r="D452" i="7" s="1"/>
  <c r="I452" i="7" s="1"/>
  <c r="D480" i="7" s="1"/>
  <c r="I480" i="7" s="1"/>
  <c r="D46" i="8"/>
  <c r="G46" i="8" s="1"/>
  <c r="L46" i="8" s="1"/>
  <c r="D59" i="8" s="1"/>
  <c r="G59" i="8" s="1"/>
  <c r="L59" i="8" s="1"/>
  <c r="D72" i="8" s="1"/>
  <c r="G72" i="8" s="1"/>
  <c r="L72" i="8" s="1"/>
  <c r="D86" i="8" s="1"/>
  <c r="G86" i="8" s="1"/>
  <c r="L86" i="8" s="1"/>
  <c r="D101" i="8" s="1"/>
  <c r="G101" i="8" s="1"/>
  <c r="L101" i="8" s="1"/>
  <c r="D116" i="8" s="1"/>
  <c r="G116" i="8" s="1"/>
  <c r="L116" i="8" s="1"/>
  <c r="D132" i="8" s="1"/>
  <c r="G132" i="8" s="1"/>
  <c r="L132" i="8" s="1"/>
  <c r="D148" i="8" s="1"/>
  <c r="G148" i="8" s="1"/>
  <c r="L148" i="8" s="1"/>
  <c r="D164" i="8" s="1"/>
  <c r="G164" i="8" s="1"/>
  <c r="L164" i="8" s="1"/>
  <c r="D180" i="8" s="1"/>
  <c r="G180" i="8" s="1"/>
  <c r="L180" i="8" s="1"/>
  <c r="D196" i="8" s="1"/>
  <c r="G196" i="8" s="1"/>
  <c r="L196" i="8" s="1"/>
  <c r="D212" i="8" s="1"/>
  <c r="G212" i="8" s="1"/>
  <c r="L212" i="8" s="1"/>
  <c r="D228" i="8" s="1"/>
  <c r="G228" i="8" s="1"/>
  <c r="L228" i="8" s="1"/>
  <c r="D244" i="8" s="1"/>
  <c r="G244" i="8" s="1"/>
  <c r="L244" i="8" s="1"/>
  <c r="D260" i="8" s="1"/>
  <c r="G260" i="8" s="1"/>
  <c r="L260" i="8" s="1"/>
  <c r="D276" i="8" s="1"/>
  <c r="G276" i="8" s="1"/>
  <c r="L276" i="8" s="1"/>
  <c r="D292" i="8" s="1"/>
  <c r="G292" i="8" s="1"/>
  <c r="L292" i="8" s="1"/>
  <c r="D308" i="8" s="1"/>
  <c r="G308" i="8" s="1"/>
  <c r="L308" i="8" s="1"/>
  <c r="D324" i="8" s="1"/>
  <c r="G324" i="8" s="1"/>
  <c r="L324" i="8" s="1"/>
  <c r="D344" i="8" s="1"/>
  <c r="G344" i="8" s="1"/>
  <c r="L344" i="8" s="1"/>
  <c r="D47" i="8"/>
  <c r="G47" i="8" s="1"/>
  <c r="L47" i="8" s="1"/>
  <c r="D60" i="8" s="1"/>
  <c r="G60" i="8" s="1"/>
  <c r="L60" i="8" s="1"/>
  <c r="D73" i="8" s="1"/>
  <c r="G73" i="8" s="1"/>
  <c r="L73" i="8" s="1"/>
  <c r="D87" i="8" s="1"/>
  <c r="G87" i="8" s="1"/>
  <c r="L87" i="8" s="1"/>
  <c r="D102" i="8" s="1"/>
  <c r="G102" i="8" s="1"/>
  <c r="L102" i="8" s="1"/>
  <c r="D117" i="8" s="1"/>
  <c r="G117" i="8" s="1"/>
  <c r="L117" i="8" s="1"/>
  <c r="D133" i="8" s="1"/>
  <c r="G133" i="8" s="1"/>
  <c r="L133" i="8" s="1"/>
  <c r="D149" i="8" s="1"/>
  <c r="G149" i="8" s="1"/>
  <c r="L149" i="8" s="1"/>
  <c r="D165" i="8" s="1"/>
  <c r="G165" i="8" s="1"/>
  <c r="L165" i="8" s="1"/>
  <c r="D181" i="8" s="1"/>
  <c r="G181" i="8" s="1"/>
  <c r="L181" i="8" s="1"/>
  <c r="D197" i="8" s="1"/>
  <c r="G197" i="8" s="1"/>
  <c r="L197" i="8" s="1"/>
  <c r="D213" i="8" s="1"/>
  <c r="G213" i="8" s="1"/>
  <c r="L213" i="8" s="1"/>
  <c r="D229" i="8" s="1"/>
  <c r="G229" i="8" s="1"/>
  <c r="L229" i="8" s="1"/>
  <c r="D245" i="8" s="1"/>
  <c r="G245" i="8" s="1"/>
  <c r="L245" i="8" s="1"/>
  <c r="D261" i="8" s="1"/>
  <c r="G261" i="8" s="1"/>
  <c r="L261" i="8" s="1"/>
  <c r="D277" i="8" s="1"/>
  <c r="G277" i="8" s="1"/>
  <c r="L277" i="8" s="1"/>
  <c r="D293" i="8" s="1"/>
  <c r="G293" i="8" s="1"/>
  <c r="L293" i="8" s="1"/>
  <c r="D309" i="8" s="1"/>
  <c r="G309" i="8" s="1"/>
  <c r="L309" i="8" s="1"/>
  <c r="D325" i="8" s="1"/>
  <c r="G325" i="8" s="1"/>
  <c r="L325" i="8" s="1"/>
  <c r="D345" i="8" s="1"/>
  <c r="G345" i="8" s="1"/>
  <c r="L345" i="8" s="1"/>
  <c r="D45" i="8"/>
  <c r="G45" i="8" s="1"/>
  <c r="L45" i="8" s="1"/>
  <c r="D58" i="8" s="1"/>
  <c r="G58" i="8" s="1"/>
  <c r="L58" i="8" s="1"/>
  <c r="D71" i="8" s="1"/>
  <c r="G71" i="8" s="1"/>
  <c r="L71" i="8" s="1"/>
  <c r="D85" i="8" s="1"/>
  <c r="G85" i="8" s="1"/>
  <c r="L85" i="8" s="1"/>
  <c r="D100" i="8" s="1"/>
  <c r="G100" i="8" s="1"/>
  <c r="L100" i="8" s="1"/>
  <c r="D115" i="8" s="1"/>
  <c r="G115" i="8" s="1"/>
  <c r="L115" i="8" s="1"/>
  <c r="D131" i="8" s="1"/>
  <c r="G131" i="8" s="1"/>
  <c r="L131" i="8" s="1"/>
  <c r="D147" i="8" s="1"/>
  <c r="G147" i="8" s="1"/>
  <c r="L147" i="8" s="1"/>
  <c r="D163" i="8" s="1"/>
  <c r="G163" i="8" s="1"/>
  <c r="L163" i="8" s="1"/>
  <c r="D179" i="8" s="1"/>
  <c r="G179" i="8" s="1"/>
  <c r="L179" i="8" s="1"/>
  <c r="D195" i="8" s="1"/>
  <c r="G195" i="8" s="1"/>
  <c r="L195" i="8" s="1"/>
  <c r="D211" i="8" s="1"/>
  <c r="G211" i="8" s="1"/>
  <c r="L211" i="8" s="1"/>
  <c r="D227" i="8" s="1"/>
  <c r="G227" i="8" s="1"/>
  <c r="L227" i="8" s="1"/>
  <c r="D243" i="8" s="1"/>
  <c r="G243" i="8" s="1"/>
  <c r="L243" i="8" s="1"/>
  <c r="D259" i="8" s="1"/>
  <c r="G259" i="8" s="1"/>
  <c r="L259" i="8" s="1"/>
  <c r="D275" i="8" s="1"/>
  <c r="G275" i="8" s="1"/>
  <c r="L275" i="8" s="1"/>
  <c r="D291" i="8" s="1"/>
  <c r="G291" i="8" s="1"/>
  <c r="L291" i="8" s="1"/>
  <c r="D307" i="8" s="1"/>
  <c r="G307" i="8" s="1"/>
  <c r="L307" i="8" s="1"/>
  <c r="D323" i="8" s="1"/>
  <c r="G323" i="8" s="1"/>
  <c r="L323" i="8" s="1"/>
  <c r="D343" i="8" s="1"/>
  <c r="G343" i="8" s="1"/>
  <c r="L343" i="8" s="1"/>
  <c r="D52" i="8"/>
  <c r="G52" i="8" s="1"/>
  <c r="L52" i="8" s="1"/>
  <c r="D65" i="8" s="1"/>
  <c r="G65" i="8" s="1"/>
  <c r="L65" i="8" s="1"/>
  <c r="D78" i="8" s="1"/>
  <c r="G78" i="8" s="1"/>
  <c r="L78" i="8" s="1"/>
  <c r="D92" i="8" s="1"/>
  <c r="G92" i="8" s="1"/>
  <c r="L92" i="8" s="1"/>
  <c r="D107" i="8" s="1"/>
  <c r="G107" i="8" s="1"/>
  <c r="L107" i="8" s="1"/>
  <c r="D122" i="8" s="1"/>
  <c r="G122" i="8" s="1"/>
  <c r="L122" i="8" s="1"/>
  <c r="D138" i="8" s="1"/>
  <c r="G138" i="8" s="1"/>
  <c r="L138" i="8" s="1"/>
  <c r="D154" i="8" s="1"/>
  <c r="G154" i="8" s="1"/>
  <c r="L154" i="8" s="1"/>
  <c r="D170" i="8" s="1"/>
  <c r="G170" i="8" s="1"/>
  <c r="L170" i="8" s="1"/>
  <c r="D186" i="8" s="1"/>
  <c r="G186" i="8" s="1"/>
  <c r="L186" i="8" s="1"/>
  <c r="D202" i="8" s="1"/>
  <c r="G202" i="8" s="1"/>
  <c r="L202" i="8" s="1"/>
  <c r="D218" i="8" s="1"/>
  <c r="G218" i="8" s="1"/>
  <c r="L218" i="8" s="1"/>
  <c r="D234" i="8" s="1"/>
  <c r="G234" i="8" s="1"/>
  <c r="L234" i="8" s="1"/>
  <c r="D250" i="8" s="1"/>
  <c r="G250" i="8" s="1"/>
  <c r="L250" i="8" s="1"/>
  <c r="D266" i="8" s="1"/>
  <c r="G266" i="8" s="1"/>
  <c r="L266" i="8" s="1"/>
  <c r="D282" i="8" s="1"/>
  <c r="G282" i="8" s="1"/>
  <c r="L282" i="8" s="1"/>
  <c r="D298" i="8" s="1"/>
  <c r="G298" i="8" s="1"/>
  <c r="L298" i="8" s="1"/>
  <c r="D314" i="8" s="1"/>
  <c r="G314" i="8" s="1"/>
  <c r="L314" i="8" s="1"/>
  <c r="D330" i="8" s="1"/>
  <c r="G330" i="8" s="1"/>
  <c r="L330" i="8" s="1"/>
  <c r="D350" i="8" s="1"/>
  <c r="G350" i="8" s="1"/>
  <c r="L350" i="8" s="1"/>
  <c r="D48" i="8"/>
  <c r="G48" i="8" s="1"/>
  <c r="L48" i="8" s="1"/>
  <c r="D61" i="8" s="1"/>
  <c r="G61" i="8" s="1"/>
  <c r="L61" i="8" s="1"/>
  <c r="D74" i="8" s="1"/>
  <c r="G74" i="8" s="1"/>
  <c r="L74" i="8" s="1"/>
  <c r="D88" i="8" s="1"/>
  <c r="G88" i="8" s="1"/>
  <c r="L88" i="8" s="1"/>
  <c r="D103" i="8" s="1"/>
  <c r="G103" i="8" s="1"/>
  <c r="L103" i="8" s="1"/>
  <c r="D118" i="8" s="1"/>
  <c r="G118" i="8" s="1"/>
  <c r="L118" i="8" s="1"/>
  <c r="D134" i="8" s="1"/>
  <c r="G134" i="8" s="1"/>
  <c r="L134" i="8" s="1"/>
  <c r="D150" i="8" s="1"/>
  <c r="G150" i="8" s="1"/>
  <c r="L150" i="8" s="1"/>
  <c r="D166" i="8" s="1"/>
  <c r="G166" i="8" s="1"/>
  <c r="L166" i="8" s="1"/>
  <c r="D182" i="8" s="1"/>
  <c r="G182" i="8" s="1"/>
  <c r="L182" i="8" s="1"/>
  <c r="D198" i="8" s="1"/>
  <c r="G198" i="8" s="1"/>
  <c r="L198" i="8" s="1"/>
  <c r="D214" i="8" s="1"/>
  <c r="G214" i="8" s="1"/>
  <c r="L214" i="8" s="1"/>
  <c r="D230" i="8" s="1"/>
  <c r="G230" i="8" s="1"/>
  <c r="L230" i="8" s="1"/>
  <c r="D246" i="8" s="1"/>
  <c r="G246" i="8" s="1"/>
  <c r="L246" i="8" s="1"/>
  <c r="D262" i="8" s="1"/>
  <c r="G262" i="8" s="1"/>
  <c r="L262" i="8" s="1"/>
  <c r="D278" i="8" s="1"/>
  <c r="G278" i="8" s="1"/>
  <c r="L278" i="8" s="1"/>
  <c r="D294" i="8" s="1"/>
  <c r="G294" i="8" s="1"/>
  <c r="L294" i="8" s="1"/>
  <c r="D310" i="8" s="1"/>
  <c r="G310" i="8" s="1"/>
  <c r="L310" i="8" s="1"/>
  <c r="D326" i="8" s="1"/>
  <c r="G326" i="8" s="1"/>
  <c r="L326" i="8" s="1"/>
  <c r="D346" i="8" s="1"/>
  <c r="G346" i="8" s="1"/>
  <c r="L346" i="8" s="1"/>
  <c r="D51" i="8"/>
  <c r="G51" i="8" s="1"/>
  <c r="L51" i="8" s="1"/>
  <c r="D64" i="8" s="1"/>
  <c r="G64" i="8" s="1"/>
  <c r="L64" i="8" s="1"/>
  <c r="D77" i="8" s="1"/>
  <c r="G77" i="8" s="1"/>
  <c r="L77" i="8" s="1"/>
  <c r="D91" i="8" s="1"/>
  <c r="G91" i="8" s="1"/>
  <c r="L91" i="8" s="1"/>
  <c r="D106" i="8" s="1"/>
  <c r="G106" i="8" s="1"/>
  <c r="L106" i="8" s="1"/>
  <c r="D121" i="8" s="1"/>
  <c r="G121" i="8" s="1"/>
  <c r="L121" i="8" s="1"/>
  <c r="D137" i="8" s="1"/>
  <c r="G137" i="8" s="1"/>
  <c r="L137" i="8" s="1"/>
  <c r="D153" i="8" s="1"/>
  <c r="G153" i="8" s="1"/>
  <c r="L153" i="8" s="1"/>
  <c r="D169" i="8" s="1"/>
  <c r="G169" i="8" s="1"/>
  <c r="L169" i="8" s="1"/>
  <c r="D185" i="8" s="1"/>
  <c r="G185" i="8" s="1"/>
  <c r="L185" i="8" s="1"/>
  <c r="D201" i="8" s="1"/>
  <c r="G201" i="8" s="1"/>
  <c r="L201" i="8" s="1"/>
  <c r="D217" i="8" s="1"/>
  <c r="G217" i="8" s="1"/>
  <c r="L217" i="8" s="1"/>
  <c r="D233" i="8" s="1"/>
  <c r="G233" i="8" s="1"/>
  <c r="L233" i="8" s="1"/>
  <c r="D249" i="8" s="1"/>
  <c r="G249" i="8" s="1"/>
  <c r="L249" i="8" s="1"/>
  <c r="D265" i="8" s="1"/>
  <c r="G265" i="8" s="1"/>
  <c r="L265" i="8" s="1"/>
  <c r="D281" i="8" s="1"/>
  <c r="G281" i="8" s="1"/>
  <c r="L281" i="8" s="1"/>
  <c r="D297" i="8" s="1"/>
  <c r="G297" i="8" s="1"/>
  <c r="L297" i="8" s="1"/>
  <c r="D313" i="8" s="1"/>
  <c r="G313" i="8" s="1"/>
  <c r="L313" i="8" s="1"/>
  <c r="D329" i="8" s="1"/>
  <c r="G329" i="8" s="1"/>
  <c r="L329" i="8" s="1"/>
  <c r="D349" i="8" s="1"/>
  <c r="G349" i="8" s="1"/>
  <c r="L349" i="8" s="1"/>
  <c r="D50" i="8"/>
  <c r="G50" i="8" s="1"/>
  <c r="L50" i="8" s="1"/>
  <c r="D63" i="8" s="1"/>
  <c r="G63" i="8" s="1"/>
  <c r="L63" i="8" s="1"/>
  <c r="D76" i="8" s="1"/>
  <c r="G76" i="8" s="1"/>
  <c r="L76" i="8" s="1"/>
  <c r="D90" i="8" s="1"/>
  <c r="G90" i="8" s="1"/>
  <c r="L90" i="8" s="1"/>
  <c r="D105" i="8" s="1"/>
  <c r="G105" i="8" s="1"/>
  <c r="L105" i="8" s="1"/>
  <c r="D120" i="8" s="1"/>
  <c r="G120" i="8" s="1"/>
  <c r="L120" i="8" s="1"/>
  <c r="D136" i="8" s="1"/>
  <c r="G136" i="8" s="1"/>
  <c r="L136" i="8" s="1"/>
  <c r="D152" i="8" s="1"/>
  <c r="G152" i="8" s="1"/>
  <c r="L152" i="8" s="1"/>
  <c r="D168" i="8" s="1"/>
  <c r="G168" i="8" s="1"/>
  <c r="L168" i="8" s="1"/>
  <c r="D184" i="8" s="1"/>
  <c r="G184" i="8" s="1"/>
  <c r="L184" i="8" s="1"/>
  <c r="D200" i="8" s="1"/>
  <c r="G200" i="8" s="1"/>
  <c r="L200" i="8" s="1"/>
  <c r="D216" i="8" s="1"/>
  <c r="G216" i="8" s="1"/>
  <c r="L216" i="8" s="1"/>
  <c r="D232" i="8" s="1"/>
  <c r="G232" i="8" s="1"/>
  <c r="L232" i="8" s="1"/>
  <c r="D248" i="8" s="1"/>
  <c r="G248" i="8" s="1"/>
  <c r="L248" i="8" s="1"/>
  <c r="D264" i="8" s="1"/>
  <c r="G264" i="8" s="1"/>
  <c r="L264" i="8" s="1"/>
  <c r="D280" i="8" s="1"/>
  <c r="G280" i="8" s="1"/>
  <c r="L280" i="8" s="1"/>
  <c r="D296" i="8" s="1"/>
  <c r="G296" i="8" s="1"/>
  <c r="L296" i="8" s="1"/>
  <c r="D312" i="8" s="1"/>
  <c r="G312" i="8" s="1"/>
  <c r="L312" i="8" s="1"/>
  <c r="D328" i="8" s="1"/>
  <c r="G328" i="8" s="1"/>
  <c r="L328" i="8" s="1"/>
  <c r="D348" i="8" s="1"/>
  <c r="G348" i="8" s="1"/>
  <c r="L348" i="8" s="1"/>
  <c r="D54" i="8"/>
  <c r="G54" i="8" s="1"/>
  <c r="L54" i="8" s="1"/>
  <c r="D67" i="8" s="1"/>
  <c r="G67" i="8" s="1"/>
  <c r="L67" i="8" s="1"/>
  <c r="D80" i="8" s="1"/>
  <c r="G80" i="8" s="1"/>
  <c r="L80" i="8" s="1"/>
  <c r="D94" i="8" s="1"/>
  <c r="G94" i="8" s="1"/>
  <c r="L94" i="8" s="1"/>
  <c r="D109" i="8" s="1"/>
  <c r="G109" i="8" s="1"/>
  <c r="L109" i="8" s="1"/>
  <c r="D124" i="8" s="1"/>
  <c r="G124" i="8" s="1"/>
  <c r="L124" i="8" s="1"/>
  <c r="D140" i="8" s="1"/>
  <c r="G140" i="8" s="1"/>
  <c r="L140" i="8" s="1"/>
  <c r="D156" i="8" s="1"/>
  <c r="G156" i="8" s="1"/>
  <c r="L156" i="8" s="1"/>
  <c r="D172" i="8" s="1"/>
  <c r="G172" i="8" s="1"/>
  <c r="L172" i="8" s="1"/>
  <c r="D188" i="8" s="1"/>
  <c r="G188" i="8" s="1"/>
  <c r="L188" i="8" s="1"/>
  <c r="D204" i="8" s="1"/>
  <c r="G204" i="8" s="1"/>
  <c r="L204" i="8" s="1"/>
  <c r="D220" i="8" s="1"/>
  <c r="G220" i="8" s="1"/>
  <c r="L220" i="8" s="1"/>
  <c r="D236" i="8" s="1"/>
  <c r="G236" i="8" s="1"/>
  <c r="L236" i="8" s="1"/>
  <c r="D252" i="8" s="1"/>
  <c r="G252" i="8" s="1"/>
  <c r="L252" i="8" s="1"/>
  <c r="D268" i="8" s="1"/>
  <c r="G268" i="8" s="1"/>
  <c r="L268" i="8" s="1"/>
  <c r="D284" i="8" s="1"/>
  <c r="G284" i="8" s="1"/>
  <c r="L284" i="8" s="1"/>
  <c r="D300" i="8" s="1"/>
  <c r="G300" i="8" s="1"/>
  <c r="L300" i="8" s="1"/>
  <c r="D316" i="8" s="1"/>
  <c r="G316" i="8" s="1"/>
  <c r="L316" i="8" s="1"/>
  <c r="D332" i="8" s="1"/>
  <c r="G332" i="8" s="1"/>
  <c r="L332" i="8" s="1"/>
  <c r="D352" i="8" s="1"/>
  <c r="G352" i="8" s="1"/>
  <c r="L352" i="8" s="1"/>
  <c r="D53" i="8"/>
  <c r="G53" i="8" s="1"/>
  <c r="L53" i="8" s="1"/>
  <c r="D66" i="8" s="1"/>
  <c r="G66" i="8" s="1"/>
  <c r="L66" i="8" s="1"/>
  <c r="D79" i="8" s="1"/>
  <c r="G79" i="8" s="1"/>
  <c r="L79" i="8" s="1"/>
  <c r="D93" i="8" s="1"/>
  <c r="G93" i="8" s="1"/>
  <c r="L93" i="8" s="1"/>
  <c r="D108" i="8" s="1"/>
  <c r="G108" i="8" s="1"/>
  <c r="L108" i="8" s="1"/>
  <c r="D123" i="8" s="1"/>
  <c r="G123" i="8" s="1"/>
  <c r="L123" i="8" s="1"/>
  <c r="D139" i="8" s="1"/>
  <c r="G139" i="8" s="1"/>
  <c r="L139" i="8" s="1"/>
  <c r="D155" i="8" s="1"/>
  <c r="G155" i="8" s="1"/>
  <c r="L155" i="8" s="1"/>
  <c r="D171" i="8" s="1"/>
  <c r="G171" i="8" s="1"/>
  <c r="L171" i="8" s="1"/>
  <c r="D187" i="8" s="1"/>
  <c r="G187" i="8" s="1"/>
  <c r="L187" i="8" s="1"/>
  <c r="D203" i="8" s="1"/>
  <c r="G203" i="8" s="1"/>
  <c r="L203" i="8" s="1"/>
  <c r="D219" i="8" s="1"/>
  <c r="G219" i="8" s="1"/>
  <c r="L219" i="8" s="1"/>
  <c r="D235" i="8" s="1"/>
  <c r="G235" i="8" s="1"/>
  <c r="L235" i="8" s="1"/>
  <c r="D251" i="8" s="1"/>
  <c r="G251" i="8" s="1"/>
  <c r="L251" i="8" s="1"/>
  <c r="D267" i="8" s="1"/>
  <c r="G267" i="8" s="1"/>
  <c r="L267" i="8" s="1"/>
  <c r="D283" i="8" s="1"/>
  <c r="G283" i="8" s="1"/>
  <c r="L283" i="8" s="1"/>
  <c r="D299" i="8" s="1"/>
  <c r="G299" i="8" s="1"/>
  <c r="L299" i="8" s="1"/>
  <c r="D315" i="8" s="1"/>
  <c r="G315" i="8" s="1"/>
  <c r="L315" i="8" s="1"/>
  <c r="D331" i="8" s="1"/>
  <c r="G331" i="8" s="1"/>
  <c r="L331" i="8" s="1"/>
  <c r="D351" i="8" s="1"/>
  <c r="G351" i="8" s="1"/>
  <c r="L351" i="8" s="1"/>
  <c r="D121" i="7"/>
  <c r="I121" i="7" s="1"/>
  <c r="D147" i="7" s="1"/>
  <c r="I147" i="7" s="1"/>
  <c r="D173" i="7" s="1"/>
  <c r="D122" i="7"/>
  <c r="I122" i="7" s="1"/>
  <c r="D148" i="7" s="1"/>
  <c r="I148" i="7" s="1"/>
  <c r="D174" i="7" s="1"/>
  <c r="I174" i="7" s="1"/>
  <c r="D180" i="7"/>
  <c r="I180" i="7" s="1"/>
  <c r="D123" i="7"/>
  <c r="I123" i="7" s="1"/>
  <c r="D149" i="7" s="1"/>
  <c r="I149" i="7" s="1"/>
  <c r="D125" i="7"/>
  <c r="I125" i="7" s="1"/>
  <c r="D151" i="7" s="1"/>
  <c r="I151" i="7" s="1"/>
  <c r="D129" i="7"/>
  <c r="I129" i="7" s="1"/>
  <c r="D155" i="7" s="1"/>
  <c r="I155" i="7" s="1"/>
  <c r="D120" i="7"/>
  <c r="I120" i="7" s="1"/>
  <c r="D146" i="7" s="1"/>
  <c r="K109" i="7"/>
  <c r="I146" i="7"/>
  <c r="D172" i="7" s="1"/>
  <c r="I152" i="7"/>
  <c r="J12" i="7"/>
  <c r="K36" i="7"/>
  <c r="K34" i="7"/>
  <c r="K107" i="7"/>
  <c r="D201" i="7" l="1"/>
  <c r="I201" i="7" s="1"/>
  <c r="D228" i="7" s="1"/>
  <c r="I228" i="7" s="1"/>
  <c r="D255" i="7" s="1"/>
  <c r="I255" i="7" s="1"/>
  <c r="D282" i="7" s="1"/>
  <c r="I282" i="7" s="1"/>
  <c r="D309" i="7" s="1"/>
  <c r="I309" i="7" s="1"/>
  <c r="D336" i="7" s="1"/>
  <c r="I336" i="7" s="1"/>
  <c r="D363" i="7" s="1"/>
  <c r="I363" i="7" s="1"/>
  <c r="D390" i="7" s="1"/>
  <c r="I390" i="7" s="1"/>
  <c r="D417" i="7" s="1"/>
  <c r="I417" i="7" s="1"/>
  <c r="D444" i="7" s="1"/>
  <c r="I444" i="7" s="1"/>
  <c r="D472" i="7" s="1"/>
  <c r="I472" i="7" s="1"/>
  <c r="D207" i="7"/>
  <c r="I207" i="7" s="1"/>
  <c r="D234" i="7" s="1"/>
  <c r="I234" i="7" s="1"/>
  <c r="D261" i="7" s="1"/>
  <c r="I261" i="7" s="1"/>
  <c r="D288" i="7" s="1"/>
  <c r="I288" i="7" s="1"/>
  <c r="D315" i="7" s="1"/>
  <c r="I315" i="7" s="1"/>
  <c r="D342" i="7" s="1"/>
  <c r="I342" i="7" s="1"/>
  <c r="D369" i="7" s="1"/>
  <c r="I369" i="7" s="1"/>
  <c r="D396" i="7" s="1"/>
  <c r="I396" i="7" s="1"/>
  <c r="D423" i="7" s="1"/>
  <c r="I423" i="7" s="1"/>
  <c r="D450" i="7" s="1"/>
  <c r="I450" i="7" s="1"/>
  <c r="D478" i="7" s="1"/>
  <c r="I478" i="7" s="1"/>
  <c r="D507" i="7"/>
  <c r="I507" i="7" s="1"/>
  <c r="D534" i="7" s="1"/>
  <c r="I534" i="7" s="1"/>
  <c r="D561" i="7" s="1"/>
  <c r="I561" i="7" s="1"/>
  <c r="D592" i="7" s="1"/>
  <c r="I592" i="7" s="1"/>
  <c r="I176" i="7"/>
  <c r="D178" i="7"/>
  <c r="I178" i="7" s="1"/>
  <c r="D177" i="7"/>
  <c r="I177" i="7" s="1"/>
  <c r="I173" i="7"/>
  <c r="D175" i="7"/>
  <c r="I175" i="7" s="1"/>
  <c r="I179" i="7"/>
  <c r="D181" i="7"/>
  <c r="I181" i="7" s="1"/>
  <c r="I172" i="7"/>
  <c r="D199" i="7" s="1"/>
  <c r="I4" i="2"/>
  <c r="I5" i="2"/>
  <c r="I6" i="2"/>
  <c r="I7" i="2"/>
  <c r="I8" i="2"/>
  <c r="I18" i="2"/>
  <c r="I28" i="2"/>
  <c r="I31" i="2"/>
  <c r="I35" i="2"/>
  <c r="I38" i="2"/>
  <c r="I39" i="2"/>
  <c r="I40" i="2"/>
  <c r="I41" i="2"/>
  <c r="I42" i="2"/>
  <c r="I43" i="2"/>
  <c r="I44" i="2"/>
  <c r="I45" i="2"/>
  <c r="I46" i="2"/>
  <c r="I47" i="2"/>
  <c r="I48" i="2"/>
  <c r="I3" i="2"/>
  <c r="I3" i="1"/>
  <c r="G3" i="1"/>
  <c r="G52" i="1" s="1"/>
  <c r="F5" i="3" s="1"/>
  <c r="D3" i="1"/>
  <c r="D4" i="2"/>
  <c r="D5" i="2"/>
  <c r="D6" i="2"/>
  <c r="D7" i="2"/>
  <c r="D8" i="2"/>
  <c r="D18" i="2"/>
  <c r="D28" i="2"/>
  <c r="D33" i="2"/>
  <c r="D35" i="2"/>
  <c r="D38" i="2"/>
  <c r="D39" i="2"/>
  <c r="D40" i="2"/>
  <c r="D41" i="2"/>
  <c r="D42" i="2"/>
  <c r="D43" i="2"/>
  <c r="D44" i="2"/>
  <c r="D45" i="2"/>
  <c r="D46" i="2"/>
  <c r="D47" i="2"/>
  <c r="D48" i="2"/>
  <c r="D3" i="2"/>
  <c r="D208" i="7" l="1"/>
  <c r="I208" i="7" s="1"/>
  <c r="D235" i="7" s="1"/>
  <c r="I235" i="7" s="1"/>
  <c r="D262" i="7" s="1"/>
  <c r="I262" i="7" s="1"/>
  <c r="D289" i="7" s="1"/>
  <c r="I289" i="7" s="1"/>
  <c r="D316" i="7" s="1"/>
  <c r="I316" i="7" s="1"/>
  <c r="D343" i="7" s="1"/>
  <c r="I343" i="7" s="1"/>
  <c r="D370" i="7" s="1"/>
  <c r="I370" i="7" s="1"/>
  <c r="D397" i="7" s="1"/>
  <c r="I397" i="7" s="1"/>
  <c r="D424" i="7" s="1"/>
  <c r="I424" i="7" s="1"/>
  <c r="D451" i="7" s="1"/>
  <c r="I451" i="7" s="1"/>
  <c r="D479" i="7" s="1"/>
  <c r="I479" i="7" s="1"/>
  <c r="D204" i="7"/>
  <c r="I204" i="7" s="1"/>
  <c r="D231" i="7" s="1"/>
  <c r="I231" i="7" s="1"/>
  <c r="D258" i="7" s="1"/>
  <c r="I258" i="7" s="1"/>
  <c r="D285" i="7" s="1"/>
  <c r="I285" i="7" s="1"/>
  <c r="D312" i="7" s="1"/>
  <c r="I312" i="7" s="1"/>
  <c r="D339" i="7" s="1"/>
  <c r="I339" i="7" s="1"/>
  <c r="D366" i="7" s="1"/>
  <c r="I366" i="7" s="1"/>
  <c r="D393" i="7" s="1"/>
  <c r="I393" i="7" s="1"/>
  <c r="D420" i="7" s="1"/>
  <c r="I420" i="7" s="1"/>
  <c r="D447" i="7" s="1"/>
  <c r="I447" i="7" s="1"/>
  <c r="D475" i="7" s="1"/>
  <c r="I475" i="7" s="1"/>
  <c r="D203" i="7"/>
  <c r="I203" i="7" s="1"/>
  <c r="D230" i="7" s="1"/>
  <c r="I230" i="7" s="1"/>
  <c r="D257" i="7" s="1"/>
  <c r="I257" i="7" s="1"/>
  <c r="D284" i="7" s="1"/>
  <c r="I284" i="7" s="1"/>
  <c r="D311" i="7" s="1"/>
  <c r="I311" i="7" s="1"/>
  <c r="D338" i="7" s="1"/>
  <c r="I338" i="7" s="1"/>
  <c r="D365" i="7" s="1"/>
  <c r="I365" i="7" s="1"/>
  <c r="D392" i="7" s="1"/>
  <c r="I392" i="7" s="1"/>
  <c r="D419" i="7" s="1"/>
  <c r="I419" i="7" s="1"/>
  <c r="D446" i="7" s="1"/>
  <c r="I446" i="7" s="1"/>
  <c r="D474" i="7" s="1"/>
  <c r="I474" i="7" s="1"/>
  <c r="D202" i="7"/>
  <c r="I202" i="7" s="1"/>
  <c r="D229" i="7" s="1"/>
  <c r="I229" i="7" s="1"/>
  <c r="D256" i="7" s="1"/>
  <c r="I256" i="7" s="1"/>
  <c r="D283" i="7" s="1"/>
  <c r="I283" i="7" s="1"/>
  <c r="D310" i="7" s="1"/>
  <c r="I310" i="7" s="1"/>
  <c r="D337" i="7" s="1"/>
  <c r="I337" i="7" s="1"/>
  <c r="D364" i="7" s="1"/>
  <c r="I364" i="7" s="1"/>
  <c r="D391" i="7" s="1"/>
  <c r="I391" i="7" s="1"/>
  <c r="D418" i="7" s="1"/>
  <c r="I418" i="7" s="1"/>
  <c r="D445" i="7" s="1"/>
  <c r="I445" i="7" s="1"/>
  <c r="D473" i="7" s="1"/>
  <c r="I473" i="7" s="1"/>
  <c r="D206" i="7"/>
  <c r="I206" i="7" s="1"/>
  <c r="D233" i="7" s="1"/>
  <c r="I233" i="7" s="1"/>
  <c r="D260" i="7" s="1"/>
  <c r="I260" i="7" s="1"/>
  <c r="D287" i="7" s="1"/>
  <c r="I287" i="7" s="1"/>
  <c r="D314" i="7" s="1"/>
  <c r="I314" i="7" s="1"/>
  <c r="D341" i="7" s="1"/>
  <c r="I341" i="7" s="1"/>
  <c r="D368" i="7" s="1"/>
  <c r="I368" i="7" s="1"/>
  <c r="D395" i="7" s="1"/>
  <c r="I395" i="7" s="1"/>
  <c r="D422" i="7" s="1"/>
  <c r="I422" i="7" s="1"/>
  <c r="D449" i="7" s="1"/>
  <c r="I449" i="7" s="1"/>
  <c r="D477" i="7" s="1"/>
  <c r="I477" i="7" s="1"/>
  <c r="D200" i="7"/>
  <c r="I200" i="7" s="1"/>
  <c r="D227" i="7" s="1"/>
  <c r="I227" i="7" s="1"/>
  <c r="D254" i="7" s="1"/>
  <c r="I254" i="7" s="1"/>
  <c r="D281" i="7" s="1"/>
  <c r="I281" i="7" s="1"/>
  <c r="D308" i="7" s="1"/>
  <c r="I308" i="7" s="1"/>
  <c r="D335" i="7" s="1"/>
  <c r="I335" i="7" s="1"/>
  <c r="D362" i="7" s="1"/>
  <c r="I362" i="7" s="1"/>
  <c r="D389" i="7" s="1"/>
  <c r="I389" i="7" s="1"/>
  <c r="D416" i="7" s="1"/>
  <c r="I416" i="7" s="1"/>
  <c r="D443" i="7" s="1"/>
  <c r="I443" i="7" s="1"/>
  <c r="D471" i="7" s="1"/>
  <c r="I471" i="7" s="1"/>
  <c r="D205" i="7"/>
  <c r="I205" i="7" s="1"/>
  <c r="D232" i="7" s="1"/>
  <c r="I232" i="7" s="1"/>
  <c r="D259" i="7" s="1"/>
  <c r="I259" i="7" s="1"/>
  <c r="D286" i="7" s="1"/>
  <c r="I286" i="7" s="1"/>
  <c r="D313" i="7" s="1"/>
  <c r="I313" i="7" s="1"/>
  <c r="D340" i="7" s="1"/>
  <c r="I340" i="7" s="1"/>
  <c r="D367" i="7" s="1"/>
  <c r="I367" i="7" s="1"/>
  <c r="D394" i="7" s="1"/>
  <c r="I394" i="7" s="1"/>
  <c r="D421" i="7" s="1"/>
  <c r="I421" i="7" s="1"/>
  <c r="D448" i="7" s="1"/>
  <c r="I448" i="7" s="1"/>
  <c r="D476" i="7" s="1"/>
  <c r="I476" i="7" s="1"/>
  <c r="D505" i="7"/>
  <c r="I505" i="7" s="1"/>
  <c r="D532" i="7" s="1"/>
  <c r="I532" i="7" s="1"/>
  <c r="D559" i="7" s="1"/>
  <c r="I559" i="7" s="1"/>
  <c r="D590" i="7" s="1"/>
  <c r="I590" i="7" s="1"/>
  <c r="D499" i="7"/>
  <c r="I499" i="7" s="1"/>
  <c r="D526" i="7" s="1"/>
  <c r="I526" i="7" s="1"/>
  <c r="D553" i="7" s="1"/>
  <c r="I553" i="7" s="1"/>
  <c r="D584" i="7" s="1"/>
  <c r="I584" i="7" s="1"/>
  <c r="G3" i="2"/>
  <c r="G49" i="2" s="1"/>
  <c r="F9" i="3" s="1"/>
  <c r="D503" i="7" l="1"/>
  <c r="I503" i="7" s="1"/>
  <c r="D530" i="7" s="1"/>
  <c r="I530" i="7" s="1"/>
  <c r="D557" i="7" s="1"/>
  <c r="I557" i="7" s="1"/>
  <c r="D588" i="7" s="1"/>
  <c r="I588" i="7" s="1"/>
  <c r="D504" i="7"/>
  <c r="I504" i="7" s="1"/>
  <c r="D531" i="7" s="1"/>
  <c r="I531" i="7" s="1"/>
  <c r="D558" i="7" s="1"/>
  <c r="I558" i="7" s="1"/>
  <c r="D589" i="7" s="1"/>
  <c r="I589" i="7" s="1"/>
  <c r="D501" i="7"/>
  <c r="I501" i="7" s="1"/>
  <c r="D528" i="7" s="1"/>
  <c r="I528" i="7" s="1"/>
  <c r="D555" i="7" s="1"/>
  <c r="I555" i="7" s="1"/>
  <c r="D586" i="7" s="1"/>
  <c r="I586" i="7" s="1"/>
  <c r="D500" i="7"/>
  <c r="I500" i="7" s="1"/>
  <c r="D527" i="7" s="1"/>
  <c r="I527" i="7" s="1"/>
  <c r="D554" i="7" s="1"/>
  <c r="I554" i="7" s="1"/>
  <c r="D585" i="7" s="1"/>
  <c r="I585" i="7" s="1"/>
  <c r="D498" i="7"/>
  <c r="I498" i="7" s="1"/>
  <c r="D525" i="7" s="1"/>
  <c r="I525" i="7" s="1"/>
  <c r="D552" i="7" s="1"/>
  <c r="I552" i="7" s="1"/>
  <c r="D583" i="7" s="1"/>
  <c r="I583" i="7" s="1"/>
  <c r="D502" i="7"/>
  <c r="I502" i="7" s="1"/>
  <c r="D529" i="7" s="1"/>
  <c r="I529" i="7" s="1"/>
  <c r="D556" i="7" s="1"/>
  <c r="I556" i="7" s="1"/>
  <c r="D587" i="7" s="1"/>
  <c r="I587" i="7" s="1"/>
  <c r="D506" i="7"/>
  <c r="I506" i="7" s="1"/>
  <c r="D533" i="7" s="1"/>
  <c r="I533" i="7" s="1"/>
  <c r="D560" i="7" s="1"/>
  <c r="I560" i="7" s="1"/>
  <c r="D591" i="7" s="1"/>
  <c r="I591" i="7" s="1"/>
  <c r="I199" i="7"/>
  <c r="D226" i="7"/>
  <c r="I226" i="7" s="1"/>
  <c r="D253" i="7" s="1"/>
  <c r="I253" i="7" s="1"/>
  <c r="D280" i="7" s="1"/>
  <c r="I280" i="7" s="1"/>
  <c r="D307" i="7" s="1"/>
  <c r="I307" i="7" s="1"/>
  <c r="D334" i="7" s="1"/>
  <c r="I334" i="7" s="1"/>
  <c r="D361" i="7" s="1"/>
  <c r="I361" i="7" s="1"/>
  <c r="D388" i="7" s="1"/>
  <c r="I388" i="7" s="1"/>
  <c r="D415" i="7" s="1"/>
  <c r="I415" i="7" s="1"/>
  <c r="D442" i="7" s="1"/>
  <c r="I442" i="7" s="1"/>
  <c r="D470" i="7" s="1"/>
  <c r="I470" i="7" s="1"/>
  <c r="D497" i="7" s="1"/>
  <c r="I497" i="7" s="1"/>
  <c r="D524" i="7" s="1"/>
  <c r="I524" i="7" s="1"/>
  <c r="D551" i="7" s="1"/>
  <c r="I551" i="7" s="1"/>
  <c r="D582" i="7" s="1"/>
  <c r="I582" i="7" s="1"/>
</calcChain>
</file>

<file path=xl/sharedStrings.xml><?xml version="1.0" encoding="utf-8"?>
<sst xmlns="http://schemas.openxmlformats.org/spreadsheetml/2006/main" count="6416" uniqueCount="1397">
  <si>
    <t>NO.</t>
  </si>
  <si>
    <t>NAMA BARANG</t>
  </si>
  <si>
    <t>BARANG MASUK</t>
  </si>
  <si>
    <t>HARGA MODAL</t>
  </si>
  <si>
    <t>STOK BARANG</t>
  </si>
  <si>
    <t>HARGA JUAL</t>
  </si>
  <si>
    <t>TOTAL PENJUALAN</t>
  </si>
  <si>
    <t>GULA ROSE BRAND</t>
  </si>
  <si>
    <t>GULA PUTIH</t>
  </si>
  <si>
    <t>MM ROSE BRAND</t>
  </si>
  <si>
    <t>MM TAWON</t>
  </si>
  <si>
    <t>BERAS IR 10 KG</t>
  </si>
  <si>
    <t>BERAS IR 5 KG</t>
  </si>
  <si>
    <t>TOTAL MODAL</t>
  </si>
  <si>
    <t>TOTAL</t>
  </si>
  <si>
    <t>KEUNTUNGAN</t>
  </si>
  <si>
    <t>SISA STOK</t>
  </si>
  <si>
    <t>MM SALVACO</t>
  </si>
  <si>
    <t>MM BIMOLI</t>
  </si>
  <si>
    <t>MM SIIP</t>
  </si>
  <si>
    <t>JUMLAH JUAL</t>
  </si>
  <si>
    <t>GULA AREN</t>
  </si>
  <si>
    <t>TOTAL HARGA</t>
  </si>
  <si>
    <t>BARANG TERJUAL</t>
  </si>
  <si>
    <t>LAPORAN PENJUALAN KOPERASI SYARIAH DARUL ADIB (SABTU, 2 JANUARI 2021)</t>
  </si>
  <si>
    <t>TRANSAKSI (AHAD, 3 JANUARI 2021) SESUAI DENGAN BON FAKTUR</t>
  </si>
  <si>
    <t>PENJUALAN</t>
  </si>
  <si>
    <t>TOTAL UANG</t>
  </si>
  <si>
    <t>UANG KELUAR</t>
  </si>
  <si>
    <t>KELEBIHAN UANG</t>
  </si>
  <si>
    <t>SITI SYARAH POERBA</t>
  </si>
  <si>
    <t>KODE BARANG</t>
  </si>
  <si>
    <t>GR-0001</t>
  </si>
  <si>
    <t>GP-0001</t>
  </si>
  <si>
    <t>MR-0001</t>
  </si>
  <si>
    <t>MT-0001</t>
  </si>
  <si>
    <t>BI-0002</t>
  </si>
  <si>
    <t>BI-0001</t>
  </si>
  <si>
    <t>PEMBELIAN</t>
  </si>
  <si>
    <t>MS-0001</t>
  </si>
  <si>
    <t>MB-0001</t>
  </si>
  <si>
    <t>MS-0002</t>
  </si>
  <si>
    <t>GA-0001</t>
  </si>
  <si>
    <t>NAMA ANGGOTA</t>
  </si>
  <si>
    <t>AK-0001</t>
  </si>
  <si>
    <t>AK-0002</t>
  </si>
  <si>
    <t>AK-0003</t>
  </si>
  <si>
    <t>JUANDA</t>
  </si>
  <si>
    <t>AK-0004</t>
  </si>
  <si>
    <t>AK-0005</t>
  </si>
  <si>
    <t>YOHANNI SYAHRA</t>
  </si>
  <si>
    <t>DRA. EVI</t>
  </si>
  <si>
    <t>AK-0006</t>
  </si>
  <si>
    <t>SRI HARTATI</t>
  </si>
  <si>
    <t>AK-0007</t>
  </si>
  <si>
    <t>AK-0008</t>
  </si>
  <si>
    <t>AK-0009</t>
  </si>
  <si>
    <t>NUR FADILLA</t>
  </si>
  <si>
    <t>AK-0010</t>
  </si>
  <si>
    <t>HAMDY</t>
  </si>
  <si>
    <t>AK-0011</t>
  </si>
  <si>
    <t>AK-0012</t>
  </si>
  <si>
    <t>NO. FAKTUR</t>
  </si>
  <si>
    <t>ID ANGGOTA</t>
  </si>
  <si>
    <t>PJ-0000001</t>
  </si>
  <si>
    <t>PJ-0000002</t>
  </si>
  <si>
    <t>PJ-0000003</t>
  </si>
  <si>
    <t>PJ-0000004</t>
  </si>
  <si>
    <t>PJ-0000005</t>
  </si>
  <si>
    <t>PJ-0000006</t>
  </si>
  <si>
    <t>PJ-0000007</t>
  </si>
  <si>
    <t>PJ-0000008</t>
  </si>
  <si>
    <t>PJ-0000009</t>
  </si>
  <si>
    <t>TRANSAKSI (SABTU, 2 JANUARI 2021) SESUAI DENGAN BON FAKTUR</t>
  </si>
  <si>
    <t>ABDUL RAZAK HALIFAH ALI (ABUYA)</t>
  </si>
  <si>
    <t>FITRI ANI (UMMI BUYA)</t>
  </si>
  <si>
    <t>PJ-0000010</t>
  </si>
  <si>
    <t>TOTAL JUAL</t>
  </si>
  <si>
    <t>AK-0013</t>
  </si>
  <si>
    <t>LELY/BUNDA REHAN</t>
  </si>
  <si>
    <t>AK-0014</t>
  </si>
  <si>
    <t>AK-0015</t>
  </si>
  <si>
    <t>AK-0016</t>
  </si>
  <si>
    <t>AK-0017</t>
  </si>
  <si>
    <t>AK-0018</t>
  </si>
  <si>
    <t>AK-0019</t>
  </si>
  <si>
    <t>HENDRYAN WINATA (ABI)</t>
  </si>
  <si>
    <t>BUNDA SALMAN</t>
  </si>
  <si>
    <t>BUNDA RIZKI</t>
  </si>
  <si>
    <t>AK-0020</t>
  </si>
  <si>
    <t>MADU ASLI</t>
  </si>
  <si>
    <t>MA-0001</t>
  </si>
  <si>
    <t>PF-0001</t>
  </si>
  <si>
    <t>PARFUM A&amp;M</t>
  </si>
  <si>
    <t>AK-0021</t>
  </si>
  <si>
    <t>TRANSAKSI (SABTU, 9 JANUARI 2021) SESUAI DENGAN BON FAKTUR</t>
  </si>
  <si>
    <t>PJ-0000011</t>
  </si>
  <si>
    <t>PJ-0000012</t>
  </si>
  <si>
    <t>PJ-0000013</t>
  </si>
  <si>
    <t>PJ-0000014</t>
  </si>
  <si>
    <t>PJ-0000015</t>
  </si>
  <si>
    <t>PJ-0000016</t>
  </si>
  <si>
    <t>PJ-0000026</t>
  </si>
  <si>
    <t>PJ-0000036</t>
  </si>
  <si>
    <t>USTADZ ABDUL HALIM</t>
  </si>
  <si>
    <t>PJ-0000017</t>
  </si>
  <si>
    <t>PJ-0000018</t>
  </si>
  <si>
    <t>AK-0022</t>
  </si>
  <si>
    <t>AK-0023</t>
  </si>
  <si>
    <t>AK-0024</t>
  </si>
  <si>
    <t>AK-0025</t>
  </si>
  <si>
    <t>YETTY/BUNDA SAHRUL</t>
  </si>
  <si>
    <t>PJ-0000019</t>
  </si>
  <si>
    <t>PJ-0000020</t>
  </si>
  <si>
    <t>PJ-0000021</t>
  </si>
  <si>
    <t>LAPORAN PENJUALAN KOPERASI SYARIAH DARUL ADIB (AHAD, 3 JANUARI 2021)</t>
  </si>
  <si>
    <t>LAPORAN PENJUALAN KOPERASI SYARIAH DARUL ADIB (SABTU, 9 JANUARI 2021)</t>
  </si>
  <si>
    <t>PJ-0000022</t>
  </si>
  <si>
    <t>MAK DANA/ELY FAULINA</t>
  </si>
  <si>
    <t>PJ-0000023</t>
  </si>
  <si>
    <t>AK-0026</t>
  </si>
  <si>
    <t>AK-0027</t>
  </si>
  <si>
    <t>AK-0028</t>
  </si>
  <si>
    <t>AK-0029</t>
  </si>
  <si>
    <t>AK-0030</t>
  </si>
  <si>
    <t>AK-0031</t>
  </si>
  <si>
    <t>PJ-0000024</t>
  </si>
  <si>
    <t>LENI SRI WULAN/M. RADHY</t>
  </si>
  <si>
    <t>PJ-0000025</t>
  </si>
  <si>
    <t>AK-0032</t>
  </si>
  <si>
    <t>BU TUTY</t>
  </si>
  <si>
    <t>STM</t>
  </si>
  <si>
    <t>PJ-0000027</t>
  </si>
  <si>
    <t>AK-0033</t>
  </si>
  <si>
    <t>AK-0034</t>
  </si>
  <si>
    <t>AK-0035</t>
  </si>
  <si>
    <t>AK-0036</t>
  </si>
  <si>
    <t>PJ-0000028</t>
  </si>
  <si>
    <t>FARIZ</t>
  </si>
  <si>
    <t>PJ-0000029</t>
  </si>
  <si>
    <t>PJ-0000030</t>
  </si>
  <si>
    <t>MULAWATY/MAMA ADRIAN</t>
  </si>
  <si>
    <t>PJ-0000031</t>
  </si>
  <si>
    <t>MAK DAVI</t>
  </si>
  <si>
    <t>PJ-0000032</t>
  </si>
  <si>
    <t>PJ-0000033</t>
  </si>
  <si>
    <t>PJ-0000034</t>
  </si>
  <si>
    <t>MAK FAIZ YAZID</t>
  </si>
  <si>
    <t>PJ-0000037</t>
  </si>
  <si>
    <t>MAK IKHSAN ADITIA</t>
  </si>
  <si>
    <t>PJ-0000038</t>
  </si>
  <si>
    <t>PJ-0000039</t>
  </si>
  <si>
    <t>PJ-0000040</t>
  </si>
  <si>
    <t>PJ-0000041</t>
  </si>
  <si>
    <t>PJ-0000042</t>
  </si>
  <si>
    <t>AGUSTINA HARLAILI/MAK IRFAN</t>
  </si>
  <si>
    <t>PJ-0000043</t>
  </si>
  <si>
    <t>STOK BARANG UNTUK PENJUALAN (SABTU, 9 JANUARI 2021)</t>
  </si>
  <si>
    <t>PEMBELIAN AWAL</t>
  </si>
  <si>
    <t>GULAKU</t>
  </si>
  <si>
    <t>GK-0001</t>
  </si>
  <si>
    <t>STOK BARANG UNTUK PENJUALAN (AHAD, 3 JANUARI 2021)</t>
  </si>
  <si>
    <t>STOK BARANG SISA PENJUALAN (AHAD, 3 JANUARI 2021)</t>
  </si>
  <si>
    <t>STOK BARANG SISA PENJUALAN (SABTU, 2 JANUARI 2021)</t>
  </si>
  <si>
    <t>SEKRETARIS</t>
  </si>
  <si>
    <t>BENDAHARA</t>
  </si>
  <si>
    <t>KETUA</t>
  </si>
  <si>
    <t>STOK BARANG SISA PENJUALAN (SABTU, 9 JANUARI 2021)</t>
  </si>
  <si>
    <t>TRANSAKSI (AHAD, 10 JANUARI 2021) SESUAI DENGAN BON FAKTUR</t>
  </si>
  <si>
    <t>AK-0037</t>
  </si>
  <si>
    <t>AK-0038</t>
  </si>
  <si>
    <t>AK-0039</t>
  </si>
  <si>
    <t>AK-0040</t>
  </si>
  <si>
    <t>AK-0041</t>
  </si>
  <si>
    <t>KAMALINA/MAMA SHOFIA</t>
  </si>
  <si>
    <t>IRMA HAYATI/MAMA ZAHRA</t>
  </si>
  <si>
    <t>ISMANTO/YASMIN/MADINA</t>
  </si>
  <si>
    <t>ISKANDAR ZULKARNAIN</t>
  </si>
  <si>
    <t>ANSARI/KESYA AZZAHRA</t>
  </si>
  <si>
    <t>AK-0042</t>
  </si>
  <si>
    <t>AK-0043</t>
  </si>
  <si>
    <t>AK-0044</t>
  </si>
  <si>
    <t>MAYSAROH</t>
  </si>
  <si>
    <t>HOIRUDDIN BATUBARA</t>
  </si>
  <si>
    <t>DRA. HASNI BADRUN/NEK UNING</t>
  </si>
  <si>
    <t>PJ-0000044</t>
  </si>
  <si>
    <t>PJ-0000045</t>
  </si>
  <si>
    <t>PJ-0000046</t>
  </si>
  <si>
    <t>PJ-0000047</t>
  </si>
  <si>
    <t>PJ-0000048</t>
  </si>
  <si>
    <t>PJ-0000049</t>
  </si>
  <si>
    <t>PJ-0000050</t>
  </si>
  <si>
    <t>PJ-0000051</t>
  </si>
  <si>
    <t>PJ-0000052</t>
  </si>
  <si>
    <t>UANG MASUK</t>
  </si>
  <si>
    <t>KETERANGAN</t>
  </si>
  <si>
    <t>MODAL PINJAMAN DARI PAK JUANDA</t>
  </si>
  <si>
    <t>TANGGAL</t>
  </si>
  <si>
    <t>UANG SIMPANAN POKOK DAN SIMPANAN WAJIB PENDAFTARAN ANGGOTA</t>
  </si>
  <si>
    <t>PEMBAYARAN KEPADA SUPPLIER BERAS, MINYAK, DAN GULA (WINDA)</t>
  </si>
  <si>
    <t>PEMBAYARAN KEPADA SUPPLIER GULA AREN (AYAH AZZAHRA)</t>
  </si>
  <si>
    <t>LUNAS</t>
  </si>
  <si>
    <t>UANG SIMPANAN POKOK, SIMPANAN WAJIB, DAN SIMPANAN SUKARELA PENDAFTARAN ANGGOTA</t>
  </si>
  <si>
    <t>PEMBELIAN HP UNTUK USTADZ ABDUL HALIM</t>
  </si>
  <si>
    <t>PEMBELIAN HP UNTUK BU SRI HARTATI</t>
  </si>
  <si>
    <t>PEMBELIAN BUKU BESAR DAN BON FAKTUR</t>
  </si>
  <si>
    <t>PEMBELIAN BON FAKTUR</t>
  </si>
  <si>
    <t>PEMBELIAN HP UNTUK BU NUR AINI SIREGAR</t>
  </si>
  <si>
    <t>STOK BARANG UNTUK PENJUALAN (AHAD, 10 JANUARI 2021)</t>
  </si>
  <si>
    <t>Di Buat :</t>
  </si>
  <si>
    <t>Di Ketahui :</t>
  </si>
  <si>
    <t>Di Setujui :</t>
  </si>
  <si>
    <t>NURHAYANI/ALVINA INDRIYANI</t>
  </si>
  <si>
    <t>AK-0045</t>
  </si>
  <si>
    <t>HASIL PENJUALAN (SABTU, 2 JANUARI 2021)</t>
  </si>
  <si>
    <t>HASIL PENJUALAN (AHAD, 3 JANUARI 2021)</t>
  </si>
  <si>
    <t>HASIL PENJUALAN (SABTU, 9 JANUARI 2021)</t>
  </si>
  <si>
    <t>PJ-0000053</t>
  </si>
  <si>
    <t>HASIL PENJUALAN (KAMIS, 7 JANUARI 2021)</t>
  </si>
  <si>
    <t>TRANSAKSI (KAMIS, 7 JANUARI 2021) SESUAI DENGAN BON FAKTUR</t>
  </si>
  <si>
    <t>TRANSAKSI (JUM'AT, 8 JANUARI 2021) SESUAI DENGAN BON FAKTUR</t>
  </si>
  <si>
    <t>HASIL PENJUALAN (JUM'AT, 8 JANUARI 2021)</t>
  </si>
  <si>
    <t>PJ-0000054</t>
  </si>
  <si>
    <t>TRANSAKSI (SENIN, 11 JANUARI 2021) SESUAI DENGAN BON FAKTUR</t>
  </si>
  <si>
    <t>PJ-0000055</t>
  </si>
  <si>
    <t>PJ-0000056</t>
  </si>
  <si>
    <t>HASIL PENJUALAN (AHAD, 10 JANUARI 2021) DI BANAT</t>
  </si>
  <si>
    <t>HASIL PENJUALAN (AHAD, 10 JANUARI 2021) DI BANIN</t>
  </si>
  <si>
    <t>LAPORAN PENJUALAN KOPERASI SYARIAH DARUL ADIB (KAMIS, 7 JANUARI 2021)</t>
  </si>
  <si>
    <t>LAPORAN PENJUALAN KOPERASI SYARIAH DARUL ADIB (JUM'AT, 8 JANUARI 2021)</t>
  </si>
  <si>
    <t>LAPORAN PENJUALAN KOPERASI SYARIAH DARUL ADIB (AHAD, 10 JANUARI 2021) DI BANAT</t>
  </si>
  <si>
    <t>LAPORAN PENJUALAN KOPERASI SYARIAH DARUL ADIB (AHAD, 10 JANUARI 2021) DI BANIN</t>
  </si>
  <si>
    <t>HASIL PENJUALAN (SENIN, 11 JANUARI 2021) DI BANIN</t>
  </si>
  <si>
    <t>PEMBELIAN PRINTER UNTUK OPERASIONAL KOPERASI</t>
  </si>
  <si>
    <t>MODAL PINJAMAN DARI PAK TOPAN</t>
  </si>
  <si>
    <t>MODAL PINJAMAN DARI BAPAK FAUZI</t>
  </si>
  <si>
    <t>PEMBELIAN GULAKU 10 KG @13.200</t>
  </si>
  <si>
    <t>PEMBELIAN GULA ROSE BRAND 20 KG @12.000</t>
  </si>
  <si>
    <t>PEMBELIAN MINYAK UNTUK MOBIL APV</t>
  </si>
  <si>
    <t>LAPORAN PENJUALAN KOPERASI SYARIAH DARUL ADIB (SENIN, 11 JANUARI 2021) DI BANIN</t>
  </si>
  <si>
    <t>PB-0000001</t>
  </si>
  <si>
    <t>SUPPLIER</t>
  </si>
  <si>
    <t>WINDA</t>
  </si>
  <si>
    <t>AYAH AZZAHRA</t>
  </si>
  <si>
    <t>PB-0000002</t>
  </si>
  <si>
    <t>PB-0000003</t>
  </si>
  <si>
    <t>PB-0000004</t>
  </si>
  <si>
    <t>PB-0000005</t>
  </si>
  <si>
    <t>PB-0000006</t>
  </si>
  <si>
    <t>PB-0000007</t>
  </si>
  <si>
    <t>PB-0000008</t>
  </si>
  <si>
    <t>STOK AWAL</t>
  </si>
  <si>
    <t>STOK BARANG UNTUK PENJUALAN (KAMIS, 7 JANUARI 2021)</t>
  </si>
  <si>
    <t>STOK BARANG SISA PENJUALAN (KAMIS, 7 JANUARI 2021)</t>
  </si>
  <si>
    <t>STOK BARANG UNTUK PENJUALAN (JUM'AT, 8 JANUARI 2021)</t>
  </si>
  <si>
    <t>STOK BARANG SISA PENJUALAN (JUM'AT, 8 JANUARI 2021)</t>
  </si>
  <si>
    <t>STOK BARANG SISA PENJUALAN (AHAD, 10 JANUARI 2021) DI BANAT</t>
  </si>
  <si>
    <t>STOK BARANG SISA PENJUALAN (AHAD, 10 JANUARI 2021) DI BANIN</t>
  </si>
  <si>
    <t>STOK BARANG SISA PENJUALAN (SENIN, 11 JANUARI 2021)</t>
  </si>
  <si>
    <t>STOK BARANG UNTUK PENJUALAN (SENIN, 11 JANUARI 2021)</t>
  </si>
  <si>
    <t>NAMA LENGKAP</t>
  </si>
  <si>
    <t>NAMA ANAK</t>
  </si>
  <si>
    <t>ALAMAT</t>
  </si>
  <si>
    <t>NIK</t>
  </si>
  <si>
    <t>PEKERJAAN</t>
  </si>
  <si>
    <t>TELP/HP</t>
  </si>
  <si>
    <t>EMAIL</t>
  </si>
  <si>
    <t>NO. REKENING</t>
  </si>
  <si>
    <t>BANK</t>
  </si>
  <si>
    <t>PHOTO</t>
  </si>
  <si>
    <t>KTP</t>
  </si>
  <si>
    <t>BUKU REKENING</t>
  </si>
  <si>
    <t>S. POKOK</t>
  </si>
  <si>
    <t>S. SUKARELA</t>
  </si>
  <si>
    <t>TANGGAL MENJADI ANGGOTA</t>
  </si>
  <si>
    <t>MUNIRA</t>
  </si>
  <si>
    <t>UWAIS AL-QORNI</t>
  </si>
  <si>
    <t>JL. KENARI NO. 16-G</t>
  </si>
  <si>
    <t>1271085004910006</t>
  </si>
  <si>
    <t>GURU</t>
  </si>
  <si>
    <t>082191239770</t>
  </si>
  <si>
    <t>√</t>
  </si>
  <si>
    <t>SYAMSURIZAL</t>
  </si>
  <si>
    <t>M. AZZAM FAUZI HASIBUAN</t>
  </si>
  <si>
    <t>JL. SESER KOMPLEK MULIA SEJAHTERA BLOK A NO. 5 AMPLAS</t>
  </si>
  <si>
    <t>1271040512770004</t>
  </si>
  <si>
    <t>085296449755</t>
  </si>
  <si>
    <t>ummi200878@gmail.com</t>
  </si>
  <si>
    <t>7030302952</t>
  </si>
  <si>
    <t>ARDIANSYAH NASUTION</t>
  </si>
  <si>
    <t>H. MUFLIANSYAH NASUTION</t>
  </si>
  <si>
    <t>JL. SIDORUKUN G. SEDERHANA</t>
  </si>
  <si>
    <t>1271200411820004</t>
  </si>
  <si>
    <t>WIRASWASTA</t>
  </si>
  <si>
    <t>085261339570</t>
  </si>
  <si>
    <t>245758216</t>
  </si>
  <si>
    <t>BNI</t>
  </si>
  <si>
    <t>ADEKU SARIPUTRI</t>
  </si>
  <si>
    <t>ASWAN DHIAURROHMAN AL HARIS</t>
  </si>
  <si>
    <t>TASBI 1 BLOK BB NO. 21</t>
  </si>
  <si>
    <t>2101154403800001</t>
  </si>
  <si>
    <t>IBU RUMAH TANGGA</t>
  </si>
  <si>
    <t>081364414989</t>
  </si>
  <si>
    <t>adeku2009@gmail.com</t>
  </si>
  <si>
    <t>1090016066862</t>
  </si>
  <si>
    <t>MANDIRI</t>
  </si>
  <si>
    <t>SUPRIANTO</t>
  </si>
  <si>
    <t>AHMAD FAUZI</t>
  </si>
  <si>
    <t>TANJUNG MORAWA DELI SERDANG</t>
  </si>
  <si>
    <t>1207021204710001</t>
  </si>
  <si>
    <t>KARYAWAN SWASTA</t>
  </si>
  <si>
    <t>088261557095</t>
  </si>
  <si>
    <t>JASNEL PUTRI</t>
  </si>
  <si>
    <t>M. FAREL LINDANO</t>
  </si>
  <si>
    <t>JL. DATUK KABU</t>
  </si>
  <si>
    <t>081211787306</t>
  </si>
  <si>
    <t>BELUM LUNAS</t>
  </si>
  <si>
    <t>AGUSTINA HARNAILI</t>
  </si>
  <si>
    <t>IRFAN SAMI PUTRA</t>
  </si>
  <si>
    <t>JL. SEI MENCIRIM PAYA GELI DUSUN I</t>
  </si>
  <si>
    <t>082164385398</t>
  </si>
  <si>
    <t>PURWADI</t>
  </si>
  <si>
    <t>M. AFIF HAWARI</t>
  </si>
  <si>
    <t>DESA JATI KESUMA PSR IV NAMO RAMBE</t>
  </si>
  <si>
    <t>1207060403800001</t>
  </si>
  <si>
    <t>DOSEN</t>
  </si>
  <si>
    <t>08116517111</t>
  </si>
  <si>
    <t>purwadi.triguna@gmail.com</t>
  </si>
  <si>
    <t>7085329493</t>
  </si>
  <si>
    <t>BSM</t>
  </si>
  <si>
    <t>ENDUS PRIYATNO NABABAN</t>
  </si>
  <si>
    <t>HILMY FARRAS NABABAN</t>
  </si>
  <si>
    <t>GRIYA ASAM KUMBANG BLOK B 29</t>
  </si>
  <si>
    <t>1271160907730002</t>
  </si>
  <si>
    <t>085361710250</t>
  </si>
  <si>
    <t>enduspriyatnonababan@gmail.com</t>
  </si>
  <si>
    <t>7114293878</t>
  </si>
  <si>
    <t>MARINA DAN MARINI</t>
  </si>
  <si>
    <t>JL. SETIA MAKMUR NO. 8 SUNGGAL</t>
  </si>
  <si>
    <t>1207232501770001</t>
  </si>
  <si>
    <t>08116002577</t>
  </si>
  <si>
    <t>nisacar@777</t>
  </si>
  <si>
    <t>1050089228922</t>
  </si>
  <si>
    <t>DEWI FITRI HUTABARAT</t>
  </si>
  <si>
    <t>1207236711820001</t>
  </si>
  <si>
    <t>085361851999</t>
  </si>
  <si>
    <t>1050027111982</t>
  </si>
  <si>
    <t>SYAMSUDDIN</t>
  </si>
  <si>
    <t>OK WAHYU DAN OK ABDILLAH</t>
  </si>
  <si>
    <t>DUSUN VII SIDOMULYO DESA PULO DOGOM</t>
  </si>
  <si>
    <t>1223011212720003</t>
  </si>
  <si>
    <t>082267491733</t>
  </si>
  <si>
    <t>2110069381</t>
  </si>
  <si>
    <t>AHMAD YUSRI NASUTION</t>
  </si>
  <si>
    <t>RIZIEQ SHALEH NASUTION</t>
  </si>
  <si>
    <t>TNI</t>
  </si>
  <si>
    <t>0813 74299030</t>
  </si>
  <si>
    <t>RAISITA</t>
  </si>
  <si>
    <t>ARDI RAFF KAHFI</t>
  </si>
  <si>
    <t xml:space="preserve">JL. SELAMBO </t>
  </si>
  <si>
    <t>120764606860021</t>
  </si>
  <si>
    <t>081397613258</t>
  </si>
  <si>
    <t>IRWAN SAHPUTRA</t>
  </si>
  <si>
    <t>NURUL NAZMI</t>
  </si>
  <si>
    <t>DENAI KUALA KEC. PANTAI LABU DELI SERDANG</t>
  </si>
  <si>
    <t>1207320707790003</t>
  </si>
  <si>
    <t>SUPIR</t>
  </si>
  <si>
    <t>082366644502</t>
  </si>
  <si>
    <t xml:space="preserve">DARWIS HASIBUAN </t>
  </si>
  <si>
    <t>RIZQY MULIA HASIBUAN</t>
  </si>
  <si>
    <t>KOTA PINANG</t>
  </si>
  <si>
    <t>1222010402760001</t>
  </si>
  <si>
    <t>081361750876</t>
  </si>
  <si>
    <t>HARISUN</t>
  </si>
  <si>
    <t>HAPYZ ALSYROZI</t>
  </si>
  <si>
    <t>BURUH</t>
  </si>
  <si>
    <t>085370039480</t>
  </si>
  <si>
    <t>MUHAMMAD HANAFIAH PANE</t>
  </si>
  <si>
    <t>MUHAMMAD IMTIHANDIKA PANE</t>
  </si>
  <si>
    <t>PERUMAHAN R. RESIDENCE BLOK A8 NO. 9</t>
  </si>
  <si>
    <t>1207260302810004</t>
  </si>
  <si>
    <t>0819630281/081262182228</t>
  </si>
  <si>
    <t>hanafipane.3281@gmail.com</t>
  </si>
  <si>
    <t>8075212212</t>
  </si>
  <si>
    <t>BCA</t>
  </si>
  <si>
    <t>MISBAIJURI</t>
  </si>
  <si>
    <t>MHD. RIFQI HAMDIKA/AWLIYA AZZAHRA</t>
  </si>
  <si>
    <t>JL. TANI SAUDARA PERUMAHAN JOHOR KENCANA D 31</t>
  </si>
  <si>
    <t>1271010608750003</t>
  </si>
  <si>
    <t>085261317285</t>
  </si>
  <si>
    <t>misbaijurigojek75@gmail.com</t>
  </si>
  <si>
    <t>7140235355</t>
  </si>
  <si>
    <t>HENDRYAN WINATA</t>
  </si>
  <si>
    <t>JL. MESJID NO. 28 KAPTEN MUSLIM</t>
  </si>
  <si>
    <t>082177726662</t>
  </si>
  <si>
    <t>hendryan.tgd@gmail.com</t>
  </si>
  <si>
    <t xml:space="preserve">ABDUL HALIM </t>
  </si>
  <si>
    <t>JL. SEKATA GG. MADRASAH SEI AGUL MEDAN BARAT</t>
  </si>
  <si>
    <t>1219061610850005</t>
  </si>
  <si>
    <t>082165854178</t>
  </si>
  <si>
    <t>7146797061</t>
  </si>
  <si>
    <t>HAMDY, SH</t>
  </si>
  <si>
    <t xml:space="preserve">ARIF KASYFILLAH HAMDY </t>
  </si>
  <si>
    <t>JL. TRIMURTI PASAR IV TEMBUNG</t>
  </si>
  <si>
    <t>1271101003750004</t>
  </si>
  <si>
    <t>WIRA USAHA</t>
  </si>
  <si>
    <t>081264114030</t>
  </si>
  <si>
    <t>hamdi.arif@gmail.com</t>
  </si>
  <si>
    <t>1060006805876</t>
  </si>
  <si>
    <t>YOHANNI SYAHRA, S. Si, M. Kom</t>
  </si>
  <si>
    <t>1271046910820010</t>
  </si>
  <si>
    <t>081260003950</t>
  </si>
  <si>
    <t>yohanni.syahra@gmail.com</t>
  </si>
  <si>
    <t>7085327636</t>
  </si>
  <si>
    <t>HASANUDDIN</t>
  </si>
  <si>
    <t>HUSAIN IKRAM</t>
  </si>
  <si>
    <t>SUWARNI</t>
  </si>
  <si>
    <t>NURAINI SIREGAR</t>
  </si>
  <si>
    <t>MAULANA POHAN</t>
  </si>
  <si>
    <t>GG. KARYA LINGKUNGAN V</t>
  </si>
  <si>
    <t>1207025901790006</t>
  </si>
  <si>
    <t>081269253388</t>
  </si>
  <si>
    <t>BAHAGIA AYU</t>
  </si>
  <si>
    <t>MUHAMMAD WAHID ALAY IDRUS</t>
  </si>
  <si>
    <t>JL. B. KATAMSO GG. KENAGAN LEMBAH NO. 113</t>
  </si>
  <si>
    <t>12711155912750002</t>
  </si>
  <si>
    <t>081294124620/08137506350</t>
  </si>
  <si>
    <t>Sabtu, 09 januari  2021</t>
  </si>
  <si>
    <t>MASNIAR PILY</t>
  </si>
  <si>
    <t>M. GUSTI RAJA</t>
  </si>
  <si>
    <t>JL. DATUK KABU GG. MESJID</t>
  </si>
  <si>
    <t>1271045202740002</t>
  </si>
  <si>
    <t>081375780408</t>
  </si>
  <si>
    <t>529701014962539</t>
  </si>
  <si>
    <t>BRI</t>
  </si>
  <si>
    <t>IYUT SUYANTI</t>
  </si>
  <si>
    <t>AGUNG NUGROHO DAN AKBAR RAMADHAN</t>
  </si>
  <si>
    <t>JL. SAUDARA NO. 66</t>
  </si>
  <si>
    <t>085270692890</t>
  </si>
  <si>
    <t>7092064548</t>
  </si>
  <si>
    <t>DEVI MAHYUNI SIREGAR</t>
  </si>
  <si>
    <t>GIRI RIZKY</t>
  </si>
  <si>
    <t>MARELAN PASAR III BARAT JL. PALEM INDAH NO. 22</t>
  </si>
  <si>
    <t>1271124612780001</t>
  </si>
  <si>
    <t>PEGAWAI SWASTA</t>
  </si>
  <si>
    <t>082166213828</t>
  </si>
  <si>
    <t>devi.mahyuni@yahoo.com</t>
  </si>
  <si>
    <t>1060003073064</t>
  </si>
  <si>
    <t>KARPINI SIHOTANG</t>
  </si>
  <si>
    <t>SAUD SITUMORANG</t>
  </si>
  <si>
    <t>JL. SEKSAMA GG. BERJUANG 95 E</t>
  </si>
  <si>
    <t>1271047112620038</t>
  </si>
  <si>
    <t>085276847119 (WA) 085296211212</t>
  </si>
  <si>
    <t>036701004069531</t>
  </si>
  <si>
    <t>M. DOMMA ROHIM</t>
  </si>
  <si>
    <t>JL. PANGLIMA DENAI GG. HASIBUAN</t>
  </si>
  <si>
    <t>1271097005500001</t>
  </si>
  <si>
    <t>GURU NGAJI</t>
  </si>
  <si>
    <t>081376844658</t>
  </si>
  <si>
    <t>SUMARNI NASUTION</t>
  </si>
  <si>
    <t xml:space="preserve">MUBAROK HAFIZ DAN RIZKI </t>
  </si>
  <si>
    <t>PATUMBAK</t>
  </si>
  <si>
    <t>1271095705790002</t>
  </si>
  <si>
    <t>GURU SWASTA</t>
  </si>
  <si>
    <t>081375905906</t>
  </si>
  <si>
    <t>YONASRIN</t>
  </si>
  <si>
    <t>MUHAMMAD HAFIZH</t>
  </si>
  <si>
    <t>JLN. BROMO LR. SUKRI NO. 16/JL. AMALIUN NO. 699</t>
  </si>
  <si>
    <t>1271101710690001</t>
  </si>
  <si>
    <t>08126024647</t>
  </si>
  <si>
    <t>1060002332233</t>
  </si>
  <si>
    <t xml:space="preserve">SUCI LESTARI </t>
  </si>
  <si>
    <t>M. NABIL AL MAUDAIDI/ZUL FADDIL AZIM</t>
  </si>
  <si>
    <t>JLN. PANGLIMA DENAI GG. BUNGA NO. 6</t>
  </si>
  <si>
    <t>1271094401870003</t>
  </si>
  <si>
    <t>WA 082367001001/HP 08527543133</t>
  </si>
  <si>
    <t>HENDRO WARDOYO</t>
  </si>
  <si>
    <t>FAUZAN AKBAR WARDOYO</t>
  </si>
  <si>
    <t>JL. BILAL UJUNG GG. DEWI SINTA NO. 17 PULO BRAYAN DARAT I</t>
  </si>
  <si>
    <t>1271200806720002</t>
  </si>
  <si>
    <t>SWASTA</t>
  </si>
  <si>
    <t>081396665943</t>
  </si>
  <si>
    <t>hendrowardoyo.@hetmail.com</t>
  </si>
  <si>
    <t>YENI INDRAYANTI</t>
  </si>
  <si>
    <t>AHMAD RAIHAN ALFARID</t>
  </si>
  <si>
    <t>JL. AWAL/PUSKESMAS I GG. PERTAMA NO. 6 P.BARIS</t>
  </si>
  <si>
    <t>1271025512810003</t>
  </si>
  <si>
    <t>082166441850</t>
  </si>
  <si>
    <t>yeniindrayanti.48@gmail.com</t>
  </si>
  <si>
    <t>14002050001999</t>
  </si>
  <si>
    <t>BANK SUMUT</t>
  </si>
  <si>
    <t>Sabtu, 02 januari 2021</t>
  </si>
  <si>
    <t>DRA. HASNI</t>
  </si>
  <si>
    <t>JL. EKA RASMI NO. 56 GEDUNG JOHOR 20144</t>
  </si>
  <si>
    <t>1271114512560003</t>
  </si>
  <si>
    <t>PENSIUNAN PNS</t>
  </si>
  <si>
    <t>082167431423</t>
  </si>
  <si>
    <t>033601066133501</t>
  </si>
  <si>
    <t>Sabtu, 9 januari 2021</t>
  </si>
  <si>
    <t>MUHAMMAD NUH</t>
  </si>
  <si>
    <t>M. AKBAR NUGRAHA</t>
  </si>
  <si>
    <t>KOMPLEK BANDALA ASRI TANJUNG MORAWA</t>
  </si>
  <si>
    <t>120722304700002</t>
  </si>
  <si>
    <t>081265422845</t>
  </si>
  <si>
    <t>MUJIANI</t>
  </si>
  <si>
    <t>FASHA HANDIKA</t>
  </si>
  <si>
    <t>JL. PUSAKA PASAR XIII DUSUN XIX</t>
  </si>
  <si>
    <t>1207267112690054</t>
  </si>
  <si>
    <t>081269616498</t>
  </si>
  <si>
    <t>520401014147535</t>
  </si>
  <si>
    <t>ELY FAULINA</t>
  </si>
  <si>
    <t>ARI WARDANA SYAPUTRA</t>
  </si>
  <si>
    <t>JL. MERDEKA NO. 88 SERBELAWAN</t>
  </si>
  <si>
    <t>1208174904790002</t>
  </si>
  <si>
    <t>082370667559</t>
  </si>
  <si>
    <t>535301015030539</t>
  </si>
  <si>
    <t>PUTRI BALQIS</t>
  </si>
  <si>
    <t>DAFFI ALFAREZA</t>
  </si>
  <si>
    <t>JL. H.M. YAKUB NO. 4 P.BARIS MEDAN SUNGGAL</t>
  </si>
  <si>
    <t>1271027014790006</t>
  </si>
  <si>
    <t>081269999396</t>
  </si>
  <si>
    <t>balqisasfan.455744@gmail.com</t>
  </si>
  <si>
    <t>1060005610129</t>
  </si>
  <si>
    <t>EKA YUNI TAWANGSIH</t>
  </si>
  <si>
    <t>JIYAAD EZRA ASSABRI</t>
  </si>
  <si>
    <t>KOMPLEK BANDALA ASRI TANJUNG MORAWA BLOK BI/II</t>
  </si>
  <si>
    <t>1207024706770004</t>
  </si>
  <si>
    <t>082168116326</t>
  </si>
  <si>
    <t>YANTI SYAHPUTRI</t>
  </si>
  <si>
    <t>MUHAMMAD SYAFIQ</t>
  </si>
  <si>
    <t>JL. TAMANG NO. 92 B</t>
  </si>
  <si>
    <t>1271146701770001</t>
  </si>
  <si>
    <t>PNS</t>
  </si>
  <si>
    <t>082277604399</t>
  </si>
  <si>
    <t>yantisyahputri.04@gmail.com</t>
  </si>
  <si>
    <t>7144754474</t>
  </si>
  <si>
    <t>MANDIRI SYARIAH</t>
  </si>
  <si>
    <t>SRI HARTATI IR</t>
  </si>
  <si>
    <t>MUHAMMAD AKBAR NUGRAHA</t>
  </si>
  <si>
    <t>KOMPLEK BANDALA ASRI TANJUNG MORAWA BLOK B2 NO. 13</t>
  </si>
  <si>
    <t>081362783301</t>
  </si>
  <si>
    <t>MUHAMMAD RADHY ASSARY RAMLI</t>
  </si>
  <si>
    <t xml:space="preserve">JL. ILENG LINGKUNGAN 02 RELAS PULAU KEC MEDAN MARELAN </t>
  </si>
  <si>
    <t>1271125304860006</t>
  </si>
  <si>
    <t>085262097265</t>
  </si>
  <si>
    <t>7076085627</t>
  </si>
  <si>
    <t>MASNURIPAH HARAHAP</t>
  </si>
  <si>
    <t>RIZKY RIDHO SIREGAR</t>
  </si>
  <si>
    <t>JL. KARYA BAKTI GG. BAKTI I NO. 19 A</t>
  </si>
  <si>
    <t>1271116108660001</t>
  </si>
  <si>
    <t>082165656567</t>
  </si>
  <si>
    <t>507912229</t>
  </si>
  <si>
    <t>EDI DARMA</t>
  </si>
  <si>
    <t>ARFANDI PRADIPA</t>
  </si>
  <si>
    <t>DESA BANGUN SARI BARU DUSUN XI TANJUNG MORAWA</t>
  </si>
  <si>
    <t>1207020905830011</t>
  </si>
  <si>
    <t>081376663346/085277131309</t>
  </si>
  <si>
    <t>triastutisinaga.@gmail.com</t>
  </si>
  <si>
    <t>0768555608</t>
  </si>
  <si>
    <t>Jum'at, 08 januari 2021</t>
  </si>
  <si>
    <t>FITRIANI BINTI SYAWALUDDIN</t>
  </si>
  <si>
    <t>PERUMAHAN MENTENG INDAH BLOK C1 NO. 12 A</t>
  </si>
  <si>
    <t>1271045207830010</t>
  </si>
  <si>
    <t xml:space="preserve">IBU RUMAH TANGGA </t>
  </si>
  <si>
    <t>082383833627</t>
  </si>
  <si>
    <t>NURHAYANI</t>
  </si>
  <si>
    <t>ALVINA INDRIYANI</t>
  </si>
  <si>
    <t>PERUMAHAN ANUGERAH PERMAI NO. 153</t>
  </si>
  <si>
    <t>1207265602760009</t>
  </si>
  <si>
    <t>082366628486</t>
  </si>
  <si>
    <t>Ahad, 10 januari 2021</t>
  </si>
  <si>
    <t>SURUNG HASIAN SITOMPUL</t>
  </si>
  <si>
    <t>KEYSA MALIKA SITOMPUL</t>
  </si>
  <si>
    <t>JL. SEI BELUMAI GG. BILAL DUSUN V</t>
  </si>
  <si>
    <t>1207020702770001</t>
  </si>
  <si>
    <t>081377734872</t>
  </si>
  <si>
    <t xml:space="preserve">ISHAR YUSUF </t>
  </si>
  <si>
    <t>JL. MESJID ALHIDAYAH</t>
  </si>
  <si>
    <t>1271042509890004</t>
  </si>
  <si>
    <t>WALID</t>
  </si>
  <si>
    <t>082163651874</t>
  </si>
  <si>
    <t>MAHLANI</t>
  </si>
  <si>
    <t>AHMAD FAUZI MAYLANI DAN INDRIE MAYLANI</t>
  </si>
  <si>
    <t>JL. SARI REJO NO. 4 MEDAN</t>
  </si>
  <si>
    <t>1271211103770005</t>
  </si>
  <si>
    <t>DRIVER ON LINE</t>
  </si>
  <si>
    <t>082166609710</t>
  </si>
  <si>
    <t>goboxmedan.0001@gmail.com</t>
  </si>
  <si>
    <t>3491132157</t>
  </si>
  <si>
    <t>HOIRUDDIN BATU BARA</t>
  </si>
  <si>
    <t>MUTIARA KHANZA BATU BARA</t>
  </si>
  <si>
    <t>JL. TERATAI DUSUN III GUNUNG TUA</t>
  </si>
  <si>
    <t>1207020606710006</t>
  </si>
  <si>
    <t>WIRA SWASTA</t>
  </si>
  <si>
    <t>081269339261</t>
  </si>
  <si>
    <t>RUSHAYATI</t>
  </si>
  <si>
    <t>MULIANA FARADILLA</t>
  </si>
  <si>
    <t>DUSUN V DESA BARU BATANG KUIS</t>
  </si>
  <si>
    <t>1207274405810003</t>
  </si>
  <si>
    <t>085261066185</t>
  </si>
  <si>
    <t>SYAHRAINI AULIA</t>
  </si>
  <si>
    <t>SYIFA HARSA</t>
  </si>
  <si>
    <t xml:space="preserve">LINGKUNGAN XVIII MEDAN LABUHAN </t>
  </si>
  <si>
    <t>1271136210790002</t>
  </si>
  <si>
    <t>085271271520</t>
  </si>
  <si>
    <t>IRWANSYAH NASUTION</t>
  </si>
  <si>
    <t>DHINI KHAIRUNNISA NASUTION</t>
  </si>
  <si>
    <t>DESA PERCUT</t>
  </si>
  <si>
    <t>1207260301790001</t>
  </si>
  <si>
    <t>085372860633</t>
  </si>
  <si>
    <t>irwansyahnasuiton.687379@gmail.com</t>
  </si>
  <si>
    <t>7865317425</t>
  </si>
  <si>
    <t xml:space="preserve">RAHMA YUNI </t>
  </si>
  <si>
    <t>RANI ARTANTI</t>
  </si>
  <si>
    <t>JL. MUSYAWARAH B SAENTIS</t>
  </si>
  <si>
    <t>1207266703780001</t>
  </si>
  <si>
    <t>081251149031</t>
  </si>
  <si>
    <t>ANSARI</t>
  </si>
  <si>
    <t>KEYSYA AZZAHRA</t>
  </si>
  <si>
    <t>081375355284</t>
  </si>
  <si>
    <t xml:space="preserve">NANI </t>
  </si>
  <si>
    <t>SYAFIRA AYUDINA</t>
  </si>
  <si>
    <t>DUSUN 6 GG. MESJID NO. 46 HELVETIA</t>
  </si>
  <si>
    <t>1207255511700002</t>
  </si>
  <si>
    <t>085372214474</t>
  </si>
  <si>
    <t>005301072169508</t>
  </si>
  <si>
    <t>PAYUNGAN</t>
  </si>
  <si>
    <t>FATIMAH AZZAHRA LUBIS</t>
  </si>
  <si>
    <t>JL. RUMAH SUMBUL NO. 9 MEDAN</t>
  </si>
  <si>
    <t>1213092706760001</t>
  </si>
  <si>
    <t>PEGAWAI BUMD</t>
  </si>
  <si>
    <t>081265352721</t>
  </si>
  <si>
    <t>ayunglubis.@gmail.com</t>
  </si>
  <si>
    <t>610002380009502</t>
  </si>
  <si>
    <t>IRMA HAYATI</t>
  </si>
  <si>
    <t>1213096909760001</t>
  </si>
  <si>
    <t>081265628324</t>
  </si>
  <si>
    <t>FADIL ANSYARI LUBIS</t>
  </si>
  <si>
    <t>PELAJAR</t>
  </si>
  <si>
    <t>FATHUR RAHMAN H. LUBIS</t>
  </si>
  <si>
    <t>SALWA YURI NANDA LUBIS</t>
  </si>
  <si>
    <t>WIJI ASTUTY</t>
  </si>
  <si>
    <t>ZAHRA EKA SINTIA PRATIWI</t>
  </si>
  <si>
    <t>JL. SAKTI LUBIS GG. BUNTU MEDAN</t>
  </si>
  <si>
    <t>1271014905830003</t>
  </si>
  <si>
    <t>083196911735</t>
  </si>
  <si>
    <t>DEWI SUCIANTI</t>
  </si>
  <si>
    <t>SASKIYA DAMAYANTI</t>
  </si>
  <si>
    <t>1207256512810005</t>
  </si>
  <si>
    <t>085398496917</t>
  </si>
  <si>
    <t>PANJI SYAHPUTRA</t>
  </si>
  <si>
    <t>PURNAMA JELILA</t>
  </si>
  <si>
    <t>JL. BROMO GG. SANTUN NO. 5</t>
  </si>
  <si>
    <t>1271160411720001</t>
  </si>
  <si>
    <t>081396032774</t>
  </si>
  <si>
    <t xml:space="preserve">RUMIATI </t>
  </si>
  <si>
    <t>RIRIN EKA PUTRA</t>
  </si>
  <si>
    <t>1207025203700007</t>
  </si>
  <si>
    <t>081396445335</t>
  </si>
  <si>
    <t>JOHARSAH MH</t>
  </si>
  <si>
    <t>NAYSA TSABITA</t>
  </si>
  <si>
    <t>JL. ALFALAH SUKA BAKTI NO. 12</t>
  </si>
  <si>
    <t>1271112206800005</t>
  </si>
  <si>
    <t>08126442600</t>
  </si>
  <si>
    <t>joharsyah.73@gmail.com</t>
  </si>
  <si>
    <t>1047687027</t>
  </si>
  <si>
    <t>LUTHFIYYAH BALQIS</t>
  </si>
  <si>
    <t>JL. H. ABD. MAJID NO. 27 B TANAH 600 MARELAN</t>
  </si>
  <si>
    <t>081260276683</t>
  </si>
  <si>
    <t>iskandartgd.3@gmail.com</t>
  </si>
  <si>
    <t>3360276683</t>
  </si>
  <si>
    <t>ISMANTO</t>
  </si>
  <si>
    <t>YASMIN NADHIVA</t>
  </si>
  <si>
    <t>JL. BUDI UTOMO BARAT NO. 283</t>
  </si>
  <si>
    <t>1207261303730000</t>
  </si>
  <si>
    <t>081377499646</t>
  </si>
  <si>
    <t>mieayamjogja.99@gmail.com</t>
  </si>
  <si>
    <t>PRIANI</t>
  </si>
  <si>
    <t>SAYYIDA SHOFIA</t>
  </si>
  <si>
    <t>DESA POLONIA JL. STARBAN GG. FAMILY MEDAN</t>
  </si>
  <si>
    <t>1271165204860002</t>
  </si>
  <si>
    <t>089644975307</t>
  </si>
  <si>
    <t>LISTIA WATI</t>
  </si>
  <si>
    <t>ADINDA ANYELIR</t>
  </si>
  <si>
    <t>DUSUN II GG. MESJID TANJUNG MORAWA</t>
  </si>
  <si>
    <t>1207026412810003</t>
  </si>
  <si>
    <t>082160307817</t>
  </si>
  <si>
    <t>NURYA LIMA</t>
  </si>
  <si>
    <t>KIRANA HABIBBILA</t>
  </si>
  <si>
    <t>PERBAUNGAN</t>
  </si>
  <si>
    <t>TRANSAKSI (KAMIS, 14 JANUARI 2021) SESUAI DENGAN BON FAKTUR</t>
  </si>
  <si>
    <t>PJ-0000057</t>
  </si>
  <si>
    <t>PJ-0000058</t>
  </si>
  <si>
    <t>TRANSAKSI (JUM'AT, 15 JANUARI 2021) SESUAI DENGAN BON FAKTUR</t>
  </si>
  <si>
    <t>PJ-0000059</t>
  </si>
  <si>
    <t>BI-0003</t>
  </si>
  <si>
    <t>BERAS IR 30 KG</t>
  </si>
  <si>
    <t>LAPORAN PENJUALAN KOPERASI SYARIAH DARUL ADIB (KAMIS, 14 JANUARI 2021)</t>
  </si>
  <si>
    <t>LAPORAN PENJUALAN KOPERASI SYARIAH DARUL ADIB (JUM'AT, 15 JANUARI 2021)</t>
  </si>
  <si>
    <t>LAPORAN PENJUALAN KOPERASI SYARIAH DARUL ADIB (SABTU, 16 JANUARI 2021)</t>
  </si>
  <si>
    <t>TRANSAKSI (SABTU, 16 JANUARI 2021) SESUAI DENGAN BON FAKTUR</t>
  </si>
  <si>
    <t>TRANSAKSI (SENIN, 18 JANUARI 2021) SESUAI DENGAN BON FAKTUR</t>
  </si>
  <si>
    <t>PJ-0000060</t>
  </si>
  <si>
    <t>PJ-0000061</t>
  </si>
  <si>
    <t>PJ-0000062</t>
  </si>
  <si>
    <t>PAK MUHAJIR</t>
  </si>
  <si>
    <t>AK-0046</t>
  </si>
  <si>
    <t>AK-0047</t>
  </si>
  <si>
    <t>AK-0048</t>
  </si>
  <si>
    <t>AK-0049</t>
  </si>
  <si>
    <t>LAPORAN PENJUALAN KOPERASI SYARIAH DARUL ADIB (SENIN, 18 JANUARI 2021)</t>
  </si>
  <si>
    <t>TRANSAKSI (SELASA, 19 JANUARI 2021) SESUAI DENGAN BON FAKTUR</t>
  </si>
  <si>
    <t>PJ-0000063</t>
  </si>
  <si>
    <t>PAK DEWAN</t>
  </si>
  <si>
    <t>LAPORAN PENJUALAN KOPERASI SYARIAH DARUL ADIB (SELASA, 19 JANUARI 2021)</t>
  </si>
  <si>
    <t>TRANSAKSI (SABTU, 23 JANUARI 2021) SESUAI DENGAN BON FAKTUR</t>
  </si>
  <si>
    <t>PJ-0000064</t>
  </si>
  <si>
    <t>LAPORAN PENJUALAN KOPERASI SYARIAH DARUL ADIB (SABTU, 23 JANUARI 2021)</t>
  </si>
  <si>
    <t>TRANSAKSI (JUM'AT, 22 JANUARI 2021) SESUAI DENGAN BON FAKTUR</t>
  </si>
  <si>
    <t>LAPORAN PENJUALAN KOPERASI SYARIAH DARUL ADIB (JUM'AT, 22 JANUARI 2021)</t>
  </si>
  <si>
    <t>PJ-0000065</t>
  </si>
  <si>
    <t>PJ-0000066</t>
  </si>
  <si>
    <t>PJ-0000067</t>
  </si>
  <si>
    <t>PJ-0000068</t>
  </si>
  <si>
    <t>ORTU AZIM</t>
  </si>
  <si>
    <t>PJ-0000069</t>
  </si>
  <si>
    <t>MARIANA SEMBIRING</t>
  </si>
  <si>
    <t>PJ-0000070</t>
  </si>
  <si>
    <t>PJ-0000071</t>
  </si>
  <si>
    <t>PJ-0000072</t>
  </si>
  <si>
    <t>LAPORAN PENJUALAN KOPERASI SYARIAH DARUL ADIB (AHAD, 24 JANUARI 2021)</t>
  </si>
  <si>
    <t>TRANSAKSI (AHAD, 24 JANUARI 2021) SESUAI DENGAN BON FAKTUR</t>
  </si>
  <si>
    <t>PJ-0000073</t>
  </si>
  <si>
    <t>PEMBAYARAN PARFUM 24 BOTOL KEPADA PAK JUANDA</t>
  </si>
  <si>
    <t>PJ-0000074</t>
  </si>
  <si>
    <t>PJ-0000075</t>
  </si>
  <si>
    <t>PJ-0000076</t>
  </si>
  <si>
    <t>AK-0050</t>
  </si>
  <si>
    <t>AK-0051</t>
  </si>
  <si>
    <t>AK-0052</t>
  </si>
  <si>
    <t>MAMA FAIZ MUKHTAR</t>
  </si>
  <si>
    <t>MAMA BINTANG KEJORA</t>
  </si>
  <si>
    <t>ORTU ALI RISKI RAMADHAN</t>
  </si>
  <si>
    <t>PEMBAYARAN GULA DAN MINYAK KEPADA SUPPLIER WINDA</t>
  </si>
  <si>
    <t>PEMBAYARAN BERAS KEPADA SUPPLIER WINDA</t>
  </si>
  <si>
    <t>TRANSAKSI (KAMIS, 28 JANUARI 2021) SESUAI DENGAN BON FAKTUR</t>
  </si>
  <si>
    <t>PJ-0000077</t>
  </si>
  <si>
    <t>KHAIRUL/ORTU NAUFAL</t>
  </si>
  <si>
    <t>LAPORAN PENJUALAN KOPERASI SYARIAH DARUL ADIB (KAMIS, 28 JANUARI 2021)</t>
  </si>
  <si>
    <t>HASIL PENJUALAN (KAMIS, 28 JANUARI 2021) BERAS 2 TON</t>
  </si>
  <si>
    <t>PJ-0000078</t>
  </si>
  <si>
    <t>HASIL PENJUALAN (AHAD, 24 JANUARI 2021)</t>
  </si>
  <si>
    <t>HASIL PENJUALAN (JUM'AT, 24 JANUARI 2021)</t>
  </si>
  <si>
    <t>HASIL PENJUALAN (SABTU, 24 JANUARI 2021)</t>
  </si>
  <si>
    <t>HASIL PENJUALAN (KAMIS, 14 JANUARI 2021)</t>
  </si>
  <si>
    <t>HASIL PENJUALAN (JUM'AT, 15 JANUARI 2021)</t>
  </si>
  <si>
    <t>HASIL PENJUALAN (SABTU, 16 JANUARI 2021)</t>
  </si>
  <si>
    <t>HASIL PENJUALAN (SENIN, 18 JANUARI 2021)</t>
  </si>
  <si>
    <t>HASIL PENJUALAN (SELASA, 19 JANUARI 2021)</t>
  </si>
  <si>
    <t>LAPORAN PENJUALAN KOPERASI SYARIAH DARUL ADIB (SABTU, 30 JANUARI 2021)</t>
  </si>
  <si>
    <t>TRANSAKSI (SABTU, 30 JANUARI 2021) SESUAI DENGAN BON FAKTUR</t>
  </si>
  <si>
    <t>STOK BARANG UNTUK PENJUALAN (KAMIS, 14 JANUARI 2021)</t>
  </si>
  <si>
    <t>STOK BARANG SISA PENJUALAN (KAMIS, 14 JANUARI 2021)</t>
  </si>
  <si>
    <t>STOK BARANG UNTUK PENJUALAN (JUM'AT, 15 JANUARI 2021)</t>
  </si>
  <si>
    <t>STOK BARANG SISA PENJUALAN (JUM'AT, 15 JANUARI 2021)</t>
  </si>
  <si>
    <t>STOK BARANG UNTUK PENJUALAN (SABTU, 16 JANUARI 2021)</t>
  </si>
  <si>
    <t>STOK BARANG SISA PENJUALAN (SABTU, 16 JANUARI 2021)</t>
  </si>
  <si>
    <t>STOK BARANG UNTUK PENJUALAN (SENIN, 18 JANUARI 2021)</t>
  </si>
  <si>
    <t>STOK BARANG SISA PENJUALAN (SENIN, 18 JANUARI 2021)</t>
  </si>
  <si>
    <t>STOK BARANG UNTUK PENJUALAN (SELASA, 19 JANUARI 2021)</t>
  </si>
  <si>
    <t>STOK BARANG SISA PENJUALAN (JUM'AT, 22 JANUARI 2021)</t>
  </si>
  <si>
    <t>STOK BARANG UNTUK PENJUALAN (SABTU, 23 JANUARI 2021)</t>
  </si>
  <si>
    <t>STOK BARANG SISA PENJUALAN (SABTU, 23 JANUARI 2021)</t>
  </si>
  <si>
    <t>STOK BARANG UNTUK PENJUALAN (AHAD, 24 JANUARI 2021)</t>
  </si>
  <si>
    <t>STOK BARANG SISA PENJUALAN (AHAD, 24 JANUARI 2021)</t>
  </si>
  <si>
    <t>STOK BARANG UNTUK PENJUALAN (KAMIS, 28 JANUARI 2021)</t>
  </si>
  <si>
    <t>STOK BARANG SISA PENJUALAN (KAMIS, 28 JANUARI 2021)</t>
  </si>
  <si>
    <t>STOK BARANG UNTUK PENJUALAN (JUM'AT, 29 JANUARI 2021)</t>
  </si>
  <si>
    <t>STOK BARANG SISA PENJUALAN (JUM'AT, 29 JANUARI 2021)</t>
  </si>
  <si>
    <t>STOK BARANG UNTUK PENJUALAN (SABTU, 30 JANUARI 2021)</t>
  </si>
  <si>
    <t>STOK BARANG SISA PENJUALAN (SABTU, 30 JANUARI 2021)</t>
  </si>
  <si>
    <t>STOK BARANG UNTUK PENJUALAN (AHAD, 31 JANUARI 2021)</t>
  </si>
  <si>
    <t>BIAYA BUAT STEMPEL KOPERASI SYARIAH DARUL ADIB</t>
  </si>
  <si>
    <t>PEMBELIAN MAP 15 LEMBAR, BON FAKTUR, DAN FOTOCOPY LEMBAR PENDAFTARAN ANGGOTA</t>
  </si>
  <si>
    <t>PEMBELIAN BON FAKTUR, BUKU BESAR, DAN JILID LAPORAN</t>
  </si>
  <si>
    <t>TRANSAKSI (AHAD, 31 JANUARI 2021) SESUAI DENGAN BON FAKTUR</t>
  </si>
  <si>
    <t>VIVI SYAFRIANI</t>
  </si>
  <si>
    <t>USTADZ SARWAN HAMID HASIBUAN</t>
  </si>
  <si>
    <t>Ö</t>
  </si>
  <si>
    <t>USTADZ HAFIZ HAMIZEN</t>
  </si>
  <si>
    <t>Hj. ELY ROSWITA</t>
  </si>
  <si>
    <t>LINA LINDA SURIANI</t>
  </si>
  <si>
    <t>USTADZ ISHAR YUSUF</t>
  </si>
  <si>
    <t>LESMANA HUSEIN</t>
  </si>
  <si>
    <t>MUHAMMAD SOLAHUDDIN</t>
  </si>
  <si>
    <t>NAZIH HILMY DAYMAS</t>
  </si>
  <si>
    <t>MASDA'R</t>
  </si>
  <si>
    <t>ANDI WIRA</t>
  </si>
  <si>
    <t>HALLIS TAUFAN</t>
  </si>
  <si>
    <t>ZULFAKRI TANJUNG</t>
  </si>
  <si>
    <t>USTADZ AYUB</t>
  </si>
  <si>
    <t>HENDRI SITOMPUL</t>
  </si>
  <si>
    <t>DWI WINDA RINI</t>
  </si>
  <si>
    <t>ERNI DIAN FISESA</t>
  </si>
  <si>
    <t>NILA KESUMA</t>
  </si>
  <si>
    <t>NUR AINI SIREGAR</t>
  </si>
  <si>
    <t>AK-0053</t>
  </si>
  <si>
    <t>AK-0054</t>
  </si>
  <si>
    <t>AK-0055</t>
  </si>
  <si>
    <t>AK-0056</t>
  </si>
  <si>
    <t>AK-0057</t>
  </si>
  <si>
    <t>AK-0058</t>
  </si>
  <si>
    <t>AK-0059</t>
  </si>
  <si>
    <t>AK-0060</t>
  </si>
  <si>
    <t>AK-0061</t>
  </si>
  <si>
    <t>AK-0062</t>
  </si>
  <si>
    <t>AK-0063</t>
  </si>
  <si>
    <t>AK-0064</t>
  </si>
  <si>
    <t>AK-0065</t>
  </si>
  <si>
    <t>AK-0066</t>
  </si>
  <si>
    <t>AK-0067</t>
  </si>
  <si>
    <t>AK-0068</t>
  </si>
  <si>
    <t>AK-0069</t>
  </si>
  <si>
    <t>AK-0070</t>
  </si>
  <si>
    <t>AK-0071</t>
  </si>
  <si>
    <t>AK-0072</t>
  </si>
  <si>
    <t>AK-0073</t>
  </si>
  <si>
    <t>AK-0074</t>
  </si>
  <si>
    <t>AK-0075</t>
  </si>
  <si>
    <t>AK-0076</t>
  </si>
  <si>
    <t>AK-0077</t>
  </si>
  <si>
    <t>AK-0078</t>
  </si>
  <si>
    <t>AK-0079</t>
  </si>
  <si>
    <t>AK-0080</t>
  </si>
  <si>
    <t>AK-0081</t>
  </si>
  <si>
    <t>AK-0082</t>
  </si>
  <si>
    <t>AK-0083</t>
  </si>
  <si>
    <t>AK-0084</t>
  </si>
  <si>
    <t>AK-0085</t>
  </si>
  <si>
    <t>AK-0086</t>
  </si>
  <si>
    <t>AK-0087</t>
  </si>
  <si>
    <t>AK-0088</t>
  </si>
  <si>
    <t>AK-0089</t>
  </si>
  <si>
    <t>AK-0090</t>
  </si>
  <si>
    <t>AK-0091</t>
  </si>
  <si>
    <t>AK-0092</t>
  </si>
  <si>
    <t>AK-0093</t>
  </si>
  <si>
    <t>AK-0094</t>
  </si>
  <si>
    <t>AK-0095</t>
  </si>
  <si>
    <t>AK-0096</t>
  </si>
  <si>
    <t>AK-0097</t>
  </si>
  <si>
    <t>AK-0098</t>
  </si>
  <si>
    <t>AK-0099</t>
  </si>
  <si>
    <t>AK-0100</t>
  </si>
  <si>
    <t>AK-0212</t>
  </si>
  <si>
    <t>AK-0101</t>
  </si>
  <si>
    <t>AK-0102</t>
  </si>
  <si>
    <t>AK-0103</t>
  </si>
  <si>
    <t>AK-0104</t>
  </si>
  <si>
    <t>AK-0105</t>
  </si>
  <si>
    <t>AK-0106</t>
  </si>
  <si>
    <t>AK-0107</t>
  </si>
  <si>
    <t>AK-0108</t>
  </si>
  <si>
    <t>AK-0109</t>
  </si>
  <si>
    <t>AK-0110</t>
  </si>
  <si>
    <t>AK-0111</t>
  </si>
  <si>
    <t>AK-0112</t>
  </si>
  <si>
    <t>AK-0113</t>
  </si>
  <si>
    <t>AK-0114</t>
  </si>
  <si>
    <t>AK-0115</t>
  </si>
  <si>
    <t>AK-0116</t>
  </si>
  <si>
    <t>AK-0117</t>
  </si>
  <si>
    <t>AK-0118</t>
  </si>
  <si>
    <t>AK-0119</t>
  </si>
  <si>
    <t>AK-0120</t>
  </si>
  <si>
    <t>AK-0121</t>
  </si>
  <si>
    <t>AK-0122</t>
  </si>
  <si>
    <t>AK-0123</t>
  </si>
  <si>
    <t>AK-0124</t>
  </si>
  <si>
    <t>AK-0125</t>
  </si>
  <si>
    <t>AK-0126</t>
  </si>
  <si>
    <t>AK-0127</t>
  </si>
  <si>
    <t>AK-0128</t>
  </si>
  <si>
    <t>AK-0129</t>
  </si>
  <si>
    <t>AK-0130</t>
  </si>
  <si>
    <t>AK-0131</t>
  </si>
  <si>
    <t>AK-0132</t>
  </si>
  <si>
    <t>AK-0133</t>
  </si>
  <si>
    <t>AK-0134</t>
  </si>
  <si>
    <t>AK-0135</t>
  </si>
  <si>
    <t>AK-0136</t>
  </si>
  <si>
    <t>AK-0137</t>
  </si>
  <si>
    <t>AK-0138</t>
  </si>
  <si>
    <t>AK-0139</t>
  </si>
  <si>
    <t>AK-0140</t>
  </si>
  <si>
    <t>AK-0141</t>
  </si>
  <si>
    <t>AK-0142</t>
  </si>
  <si>
    <t>AK-0143</t>
  </si>
  <si>
    <t>AK-0144</t>
  </si>
  <si>
    <t>AK-0145</t>
  </si>
  <si>
    <t>AK-0146</t>
  </si>
  <si>
    <t>AK-0147</t>
  </si>
  <si>
    <t>AK-0148</t>
  </si>
  <si>
    <t>AK-0149</t>
  </si>
  <si>
    <t>AK-0150</t>
  </si>
  <si>
    <t>AK-0151</t>
  </si>
  <si>
    <t>AK-0152</t>
  </si>
  <si>
    <t>AK-0153</t>
  </si>
  <si>
    <t>AK-0154</t>
  </si>
  <si>
    <t>AK-0155</t>
  </si>
  <si>
    <t>AK-0156</t>
  </si>
  <si>
    <t>AK-0157</t>
  </si>
  <si>
    <t>AK-0158</t>
  </si>
  <si>
    <t>AK-0159</t>
  </si>
  <si>
    <t>AK-0160</t>
  </si>
  <si>
    <t>AK-0161</t>
  </si>
  <si>
    <t>AK-0162</t>
  </si>
  <si>
    <t>AK-0163</t>
  </si>
  <si>
    <t>AK-0164</t>
  </si>
  <si>
    <t>AK-0165</t>
  </si>
  <si>
    <t>AK-0166</t>
  </si>
  <si>
    <t>AK-0167</t>
  </si>
  <si>
    <t>AK-0168</t>
  </si>
  <si>
    <t>AK-0169</t>
  </si>
  <si>
    <t>AK-0170</t>
  </si>
  <si>
    <t>AK-0171</t>
  </si>
  <si>
    <t>AK-0172</t>
  </si>
  <si>
    <t>AK-0173</t>
  </si>
  <si>
    <t>AK-0174</t>
  </si>
  <si>
    <t>AK-0175</t>
  </si>
  <si>
    <t>AK-0176</t>
  </si>
  <si>
    <t>AK-0177</t>
  </si>
  <si>
    <t>AK-0178</t>
  </si>
  <si>
    <t>AK-0179</t>
  </si>
  <si>
    <t>AK-0180</t>
  </si>
  <si>
    <t>AK-0181</t>
  </si>
  <si>
    <t>AK-0182</t>
  </si>
  <si>
    <t>AK-0183</t>
  </si>
  <si>
    <t>AK-0184</t>
  </si>
  <si>
    <t>AK-0185</t>
  </si>
  <si>
    <t>AK-0186</t>
  </si>
  <si>
    <t>AK-0187</t>
  </si>
  <si>
    <t>AK-0188</t>
  </si>
  <si>
    <t>AK-0189</t>
  </si>
  <si>
    <t>AK-0190</t>
  </si>
  <si>
    <t>AK-0191</t>
  </si>
  <si>
    <t>AK-0192</t>
  </si>
  <si>
    <t>AK-0193</t>
  </si>
  <si>
    <t>AK-0194</t>
  </si>
  <si>
    <t>AK-0195</t>
  </si>
  <si>
    <t>AK-0196</t>
  </si>
  <si>
    <t>AK-0197</t>
  </si>
  <si>
    <t>AK-0198</t>
  </si>
  <si>
    <t>AK-0199</t>
  </si>
  <si>
    <t>AK-0200</t>
  </si>
  <si>
    <t>AK-0201</t>
  </si>
  <si>
    <t>AK-0202</t>
  </si>
  <si>
    <t>AK-0203</t>
  </si>
  <si>
    <t>AK-0204</t>
  </si>
  <si>
    <t>AK-0205</t>
  </si>
  <si>
    <t>AK-0206</t>
  </si>
  <si>
    <t>AK-0207</t>
  </si>
  <si>
    <t>AK-0208</t>
  </si>
  <si>
    <t>AK-0209</t>
  </si>
  <si>
    <t>AK-0210</t>
  </si>
  <si>
    <t>AK-0211</t>
  </si>
  <si>
    <t>LAPORAN PENJUALAN KOPERASI SYARIAH DARUL ADIB (AHAD, 31 JANUARI 2021)</t>
  </si>
  <si>
    <t>PJ-0000079</t>
  </si>
  <si>
    <t>PJ-0000080</t>
  </si>
  <si>
    <t>PJ-0000081</t>
  </si>
  <si>
    <t>PJ-0000082</t>
  </si>
  <si>
    <t>PJ-0000083</t>
  </si>
  <si>
    <t>PJ-0000084</t>
  </si>
  <si>
    <t>MUJIANI/ORTU FASHA ANDIKA</t>
  </si>
  <si>
    <t>PJ-0000085</t>
  </si>
  <si>
    <t>PJ-0000086</t>
  </si>
  <si>
    <t>NUR FADILLA/UMMI DILLA</t>
  </si>
  <si>
    <t>PJ-0000087</t>
  </si>
  <si>
    <t>PJ-0000088</t>
  </si>
  <si>
    <t>PJ-0000089</t>
  </si>
  <si>
    <t>PJ-0000090</t>
  </si>
  <si>
    <t>TUTI/ORTU ARFANDI</t>
  </si>
  <si>
    <t>JJ-0001</t>
  </si>
  <si>
    <t xml:space="preserve">BOTOL JAMU JAHE </t>
  </si>
  <si>
    <t>JK-0001</t>
  </si>
  <si>
    <t>BOTOL JAMU KUNYIT</t>
  </si>
  <si>
    <t>JS-0001</t>
  </si>
  <si>
    <t>JAMU SACHET</t>
  </si>
  <si>
    <t>PJ-0000091</t>
  </si>
  <si>
    <t>PJ-0000092</t>
  </si>
  <si>
    <t>PJ-0000093</t>
  </si>
  <si>
    <t>TRANSAKSI (SENIN, 25 JANUARI 2021) SESUAI DENGAN BON FAKTUR</t>
  </si>
  <si>
    <t>PJ-0000094</t>
  </si>
  <si>
    <t>PJ-0000095</t>
  </si>
  <si>
    <t>PJ-0000096</t>
  </si>
  <si>
    <t>TRANSAKSI (RABU, 27 JANUARI 2021) SESUAI DENGAN BON FAKTUR</t>
  </si>
  <si>
    <t>PJ-0000097</t>
  </si>
  <si>
    <t>PJ-0000098</t>
  </si>
  <si>
    <t>TRANSAKSI (SELASA, 26 JANUARI 2021) SESUAI DENGAN BON FAKTUR</t>
  </si>
  <si>
    <t>TRANSAKSI (JUM'AT, 29 JANUARI 2021) SESUAI DENGAN BON FAKTUR</t>
  </si>
  <si>
    <t>LAPORAN PENJUALAN KOPERASI SYARIAH DARUL ADIB (JUM'AT, 29 JANUARI 2021)</t>
  </si>
  <si>
    <t>LAPORAN PENJUALAN KOPERASI SYARIAH DARUL ADIB (SENIN, 25 JANUARI 2021)</t>
  </si>
  <si>
    <t>LAPORAN PENJUALAN KOPERASI SYARIAH DARUL ADIB (SELASA, 26 JANUARI 2021)</t>
  </si>
  <si>
    <t>LAPORAN PENJUALAN KOPERASI SYARIAH DARUL ADIB (RABU, 27 JANUARI 2021)</t>
  </si>
  <si>
    <t>STOK BARANG UNTUK PENJUALAN (SENIN, 25 JANUARI 2021)</t>
  </si>
  <si>
    <t>STOK BARANG SISA PENJUALAN (SENIN, 25 JANUARI 2021)</t>
  </si>
  <si>
    <t>STOK BARANG UNTUK PENJUALAN (SELASA, 26 JANUARI 2021)</t>
  </si>
  <si>
    <t>STOK BARANG SISA PENJUALAN (SELASA, 26 JANUARI 2021)</t>
  </si>
  <si>
    <t>STOK BARANG UNTUK PENJUALAN (RABU, 27 JANUARI 2021)</t>
  </si>
  <si>
    <t>STOK BARANG SISA PENJUALAN (RABU, 27 JANUARI 2021)</t>
  </si>
  <si>
    <t>STOK BARANG SISA PENJUALAN (AHAD, 31 JANUARI 2021)</t>
  </si>
  <si>
    <t>STOK BARANG UNTUK PENJUALAN (SENIN, 1 FEBRUARI 2021)</t>
  </si>
  <si>
    <t>HASIL PENJUALAN (AHAD, 31 JANUARI 2021)</t>
  </si>
  <si>
    <t>HASIL PENJUALAN (SENIN, 30 JANUARI 2021)</t>
  </si>
  <si>
    <t>HASIL PENJUALAN (JUM'AT, 29 JANUARI 2021)</t>
  </si>
  <si>
    <t>HASIL PENJUALAN (RABU, 27 JANUARI 2021)</t>
  </si>
  <si>
    <t>HASIL PENJUALAN (SELASA, 26 JANUARI 2021)</t>
  </si>
  <si>
    <t>HASIL PENJUALAN (SENIN, 25 JANUARI 2021)</t>
  </si>
  <si>
    <t>JANUARI</t>
  </si>
  <si>
    <t>FEBRUARI</t>
  </si>
  <si>
    <t>NOVRIZA, SPD</t>
  </si>
  <si>
    <t>FAIZ MUCHTAR SIREGAR</t>
  </si>
  <si>
    <t>DUSUN. V JL. PERBATASAN GG. H. ABDULLAH</t>
  </si>
  <si>
    <t>1207266711810011</t>
  </si>
  <si>
    <t>085275748724</t>
  </si>
  <si>
    <t xml:space="preserve">ARDIANSYAH </t>
  </si>
  <si>
    <t>IMAM FAHMANSYAH</t>
  </si>
  <si>
    <t>DUSUN. IX GG. TERATAI 20</t>
  </si>
  <si>
    <t>1207260610810007</t>
  </si>
  <si>
    <t>081375536060</t>
  </si>
  <si>
    <t>005301063059504</t>
  </si>
  <si>
    <t>Ahad, 24 januari 2021</t>
  </si>
  <si>
    <t>SURYANI</t>
  </si>
  <si>
    <t>DAFIRA TRINAYLA</t>
  </si>
  <si>
    <t>JL. MAKMUR GG. BERSAMA</t>
  </si>
  <si>
    <t>1207265102750001</t>
  </si>
  <si>
    <t>081360853427</t>
  </si>
  <si>
    <t>KHOLIDAH</t>
  </si>
  <si>
    <t>RADLI RAHADI</t>
  </si>
  <si>
    <t>ADIANJIOR</t>
  </si>
  <si>
    <t>1213015004640001</t>
  </si>
  <si>
    <t>082260124779</t>
  </si>
  <si>
    <t>MAULIDINNA RANGKUTI</t>
  </si>
  <si>
    <t>SIFA KINASIH ALTHAFUNNISA</t>
  </si>
  <si>
    <t>JL. SETIA LUHUR GG. MELATI INDAH NO. 177 S</t>
  </si>
  <si>
    <t>1271114302800001</t>
  </si>
  <si>
    <t>082304693194</t>
  </si>
  <si>
    <t>7148614126</t>
  </si>
  <si>
    <t>MURHAYATI</t>
  </si>
  <si>
    <t>DYANDRA WYDETA</t>
  </si>
  <si>
    <t>JL. GURU SUMAN GG. SAKINAH NO. 83 B</t>
  </si>
  <si>
    <t>1271056005770005</t>
  </si>
  <si>
    <t>08126061444/085261616611</t>
  </si>
  <si>
    <t>kyerratharana.2107@gmail.com</t>
  </si>
  <si>
    <t>0102737834</t>
  </si>
  <si>
    <t xml:space="preserve">MUHAMMAD YAZIS </t>
  </si>
  <si>
    <t>MUHAMMAD FIKRI AL QODRI</t>
  </si>
  <si>
    <t>P. RAMBAH BATU BARA</t>
  </si>
  <si>
    <t>1219060405720001</t>
  </si>
  <si>
    <t>PETANI</t>
  </si>
  <si>
    <t>082363240098</t>
  </si>
  <si>
    <t>528701029989531</t>
  </si>
  <si>
    <t>HARMAINI LUBIS</t>
  </si>
  <si>
    <t>MHD. ABIDIN ABBAS LUBIS</t>
  </si>
  <si>
    <t xml:space="preserve">JL. PAHLAWAN GG. PERWIRA NO. 3/28 MEDAN PERJUANGAN </t>
  </si>
  <si>
    <t>1271186610720002</t>
  </si>
  <si>
    <t>085260117922</t>
  </si>
  <si>
    <t>CAMALIA SARI DEWI</t>
  </si>
  <si>
    <t>M. NABIL PRATAMA</t>
  </si>
  <si>
    <t>JL. PENGUIN RAYA 4 NO. 222 P. MANDALA</t>
  </si>
  <si>
    <t>1207265411810008</t>
  </si>
  <si>
    <t>081361228181</t>
  </si>
  <si>
    <t>1950704159</t>
  </si>
  <si>
    <t>ARIF KURNIAWAN</t>
  </si>
  <si>
    <t xml:space="preserve">MHD. ARKAN ATHALLAH </t>
  </si>
  <si>
    <t>JL. PLATINA 1 LK. 9 NO. 112</t>
  </si>
  <si>
    <t>1271062206800003</t>
  </si>
  <si>
    <t>0813916292070</t>
  </si>
  <si>
    <t>SAFRIDA HANUM DAMANIK</t>
  </si>
  <si>
    <t>M. HAIKAL PAMUNGKAS</t>
  </si>
  <si>
    <t xml:space="preserve">DUSUN II </t>
  </si>
  <si>
    <t>1271065004770001</t>
  </si>
  <si>
    <t>WAGINI</t>
  </si>
  <si>
    <t>IVAN SAHDANA/ABDUL RAFLI</t>
  </si>
  <si>
    <t>JL. MARELAN III LINGKUNGAN 14</t>
  </si>
  <si>
    <t>1271125210760003</t>
  </si>
  <si>
    <t>085362392210</t>
  </si>
  <si>
    <t>1060013157931</t>
  </si>
  <si>
    <t>NURIADI</t>
  </si>
  <si>
    <t>1271121203710003</t>
  </si>
  <si>
    <t>085262487244</t>
  </si>
  <si>
    <t>184810055550</t>
  </si>
  <si>
    <t>WENNY SYAFITRI, SPDI</t>
  </si>
  <si>
    <t>ALFATIH FAIDHURRAHMAN</t>
  </si>
  <si>
    <t>JL. SENTOSA PANCUR BATU NO. 24</t>
  </si>
  <si>
    <t>1207057006840002</t>
  </si>
  <si>
    <t>081361341816</t>
  </si>
  <si>
    <t>syafitriwenny.353@gmail.com</t>
  </si>
  <si>
    <t>7104252375</t>
  </si>
  <si>
    <t>DHODI SURYA DARMA</t>
  </si>
  <si>
    <t>1207050209820002</t>
  </si>
  <si>
    <t>085762121318</t>
  </si>
  <si>
    <t>MARIANNA BR. SEMBIRING</t>
  </si>
  <si>
    <t>JAMAAH STM DARUL ADIB</t>
  </si>
  <si>
    <t>081361180502/WA</t>
  </si>
  <si>
    <t>MUNZIR ABNUR</t>
  </si>
  <si>
    <t>HAFIKH SYAHPUTRA</t>
  </si>
  <si>
    <t>JLN. KAMPUNG MELAYU</t>
  </si>
  <si>
    <t>1271010609790005</t>
  </si>
  <si>
    <t>082162438173</t>
  </si>
  <si>
    <t>munziruisu.@gmail.com</t>
  </si>
  <si>
    <t>036701003375531</t>
  </si>
  <si>
    <t>JULKARNAIN</t>
  </si>
  <si>
    <t>MUHAMMAD FAIZ</t>
  </si>
  <si>
    <t>JL. KOWILHAN GG. BERSAMA DUSUN. VI</t>
  </si>
  <si>
    <t>1271102611740001</t>
  </si>
  <si>
    <t>085261834717</t>
  </si>
  <si>
    <t>zael.7302@gmail.com</t>
  </si>
  <si>
    <t>0614219981</t>
  </si>
  <si>
    <t>NURVIYANTI</t>
  </si>
  <si>
    <t>1271105812730001</t>
  </si>
  <si>
    <t>082369004552</t>
  </si>
  <si>
    <t>nurviyanti.12@gmail.com</t>
  </si>
  <si>
    <t>7083362965</t>
  </si>
  <si>
    <t>WIRDA SARI SIREGAR</t>
  </si>
  <si>
    <t>M. RAHMA</t>
  </si>
  <si>
    <t>JL. S. BLUMAI HILIR</t>
  </si>
  <si>
    <t>1207025404800013</t>
  </si>
  <si>
    <t>081397442409</t>
  </si>
  <si>
    <t>AMRAN, S. SOS. I</t>
  </si>
  <si>
    <t>M. ZAKY AULADY</t>
  </si>
  <si>
    <t>DUSUN. VIII PASAR. XI JL. PENDIDIKAN ANGSANA NO. 33</t>
  </si>
  <si>
    <t>1207262102810011</t>
  </si>
  <si>
    <t>085262540930</t>
  </si>
  <si>
    <t>7102846038</t>
  </si>
  <si>
    <t>NURHAMIDAH NASUTION</t>
  </si>
  <si>
    <t>M. FARIS NATSIR</t>
  </si>
  <si>
    <t>JLN. M. YAKUB LUBIS GG. MUAHAMMADDIN NO. 3</t>
  </si>
  <si>
    <t>081376952570</t>
  </si>
  <si>
    <t>334401025600533</t>
  </si>
  <si>
    <t>SRI HANDAYANI, SS</t>
  </si>
  <si>
    <t>DINO MUZAKKI DAYMAS</t>
  </si>
  <si>
    <t>JL. JERMAL XV DENAI</t>
  </si>
  <si>
    <t>1271046709760005</t>
  </si>
  <si>
    <t>081260831550</t>
  </si>
  <si>
    <t>MASDAR</t>
  </si>
  <si>
    <t>1271042402750001</t>
  </si>
  <si>
    <t>081264606007</t>
  </si>
  <si>
    <t>RIZALDI</t>
  </si>
  <si>
    <t>FAHMI RIZI</t>
  </si>
  <si>
    <t>JL. PANCING II NO. 15 A MEDAN</t>
  </si>
  <si>
    <t>1271140404760001</t>
  </si>
  <si>
    <t/>
  </si>
  <si>
    <t>ANITA SUZI ARTI S. A. MD</t>
  </si>
  <si>
    <t>M. ALIF PUTRA HADI</t>
  </si>
  <si>
    <t>JL. DURIAN BLOK A4 NO. 45</t>
  </si>
  <si>
    <t>1275046906760001</t>
  </si>
  <si>
    <t>ISWANRI RIKCI SIHALOHO</t>
  </si>
  <si>
    <t>STM/DARUL ADIB</t>
  </si>
  <si>
    <t>JL. KARYA KASIH GG. KASIH III NO. 19 A</t>
  </si>
  <si>
    <t>12720306292001</t>
  </si>
  <si>
    <t>085262882204</t>
  </si>
  <si>
    <t>iswanri.rs@gmail.com</t>
  </si>
  <si>
    <t>4102632317</t>
  </si>
  <si>
    <t>PERMATA BANK</t>
  </si>
  <si>
    <t>NURHASANAH</t>
  </si>
  <si>
    <t>M. IQBAL APRIALDI</t>
  </si>
  <si>
    <t>JL. SELAMBO IV</t>
  </si>
  <si>
    <t>1271095705670003</t>
  </si>
  <si>
    <t>081397100282/WA</t>
  </si>
  <si>
    <t>SYAFRINA, SE</t>
  </si>
  <si>
    <t>ABUZAR ALGHIFARI</t>
  </si>
  <si>
    <t>JL. RAHMADSYAH GG. KEMUNING NO. 2</t>
  </si>
  <si>
    <t>1271105005620007</t>
  </si>
  <si>
    <t>081370160333</t>
  </si>
  <si>
    <t>MULAWATI CAROLINE P</t>
  </si>
  <si>
    <t>ADRIAN NASER NASUTION</t>
  </si>
  <si>
    <t>JL. SEI BATANG SERANGAN NO. 38/55</t>
  </si>
  <si>
    <t>081375418000</t>
  </si>
  <si>
    <t>mulawati.paternotte@gmail.com</t>
  </si>
  <si>
    <t>NUR AISYAH PURBA</t>
  </si>
  <si>
    <t>DUSUN. V GG. HIDAYAT BUNTU BEDIMBAR TJ. MORAWA</t>
  </si>
  <si>
    <t>1207024807720005</t>
  </si>
  <si>
    <t>085277425750</t>
  </si>
  <si>
    <t>YEMI SOLIKA</t>
  </si>
  <si>
    <t>BINTANG ZIQRI</t>
  </si>
  <si>
    <t>JL. BENTENG DUSUN.VII NO. 27</t>
  </si>
  <si>
    <t>1207225002830002</t>
  </si>
  <si>
    <t>08116550199</t>
  </si>
  <si>
    <t xml:space="preserve">EVI KUMALA SARI </t>
  </si>
  <si>
    <t>AHMAD SYUKRI</t>
  </si>
  <si>
    <t>JL. KAMPUNG MELAYU NO. 2 DUSUN. III SELAMBO</t>
  </si>
  <si>
    <t>1207266308730012</t>
  </si>
  <si>
    <t>SITI HAJAR</t>
  </si>
  <si>
    <t>DZAKY ALFAREL/DZAKY ALFACHRI</t>
  </si>
  <si>
    <t>1271045007860009</t>
  </si>
  <si>
    <t>085260803113</t>
  </si>
  <si>
    <t>camilan.alfitra@gmail.com</t>
  </si>
  <si>
    <t>EKA SARTIKA</t>
  </si>
  <si>
    <t>MUHAMMAD IHSAN ADITIYA</t>
  </si>
  <si>
    <t>JL. SAKTI LUBIS GG. AMAL NO. 35</t>
  </si>
  <si>
    <t>081396023080</t>
  </si>
  <si>
    <t>710220696</t>
  </si>
  <si>
    <t>ARLYANTO HARAHAP</t>
  </si>
  <si>
    <t>MUTIARA/ANGGINI</t>
  </si>
  <si>
    <t>JL. WILLIEM ISKANDAR</t>
  </si>
  <si>
    <t>121301130470001</t>
  </si>
  <si>
    <t>08128329744(WA)</t>
  </si>
  <si>
    <t>harahapopung.@gmail.com</t>
  </si>
  <si>
    <t>BUDIONO</t>
  </si>
  <si>
    <t>BAYU NUGRAHA</t>
  </si>
  <si>
    <t>JL. KARYA WISATA UJUNG</t>
  </si>
  <si>
    <t>1271102108650002</t>
  </si>
  <si>
    <t>081362076912</t>
  </si>
  <si>
    <t>CHAIRUL SALEH</t>
  </si>
  <si>
    <t>SITI ZAHWAH ALYA ZUHRAH SALEH/AHMAD NAUFAL MUMTAZ SALEH</t>
  </si>
  <si>
    <t>JL. PERJUANGAN NO. 14 KEL. TANJUNG REJO KEC. MEDAN SUNGGAL</t>
  </si>
  <si>
    <t>1271021203770002</t>
  </si>
  <si>
    <t>082364929795</t>
  </si>
  <si>
    <t>csbisnis.2009@gmail.com</t>
  </si>
  <si>
    <t>8205030189</t>
  </si>
  <si>
    <t>ADE IRMA SURYANI, SPDI</t>
  </si>
  <si>
    <t>SALSABILA JEZA ELPITRI</t>
  </si>
  <si>
    <t>SIGARA-GARA PATUMBAK</t>
  </si>
  <si>
    <t>1207214710830002</t>
  </si>
  <si>
    <t>ADEK IRIANI RANGKUTI</t>
  </si>
  <si>
    <t>MUGNI SUBKI NST/ANWAR SAAD SUBKI NST</t>
  </si>
  <si>
    <t>PANYABUNGAN</t>
  </si>
  <si>
    <t>1213014803770001</t>
  </si>
  <si>
    <t>08126581128</t>
  </si>
  <si>
    <t>irianirangkutiadek.@gmail.com</t>
  </si>
  <si>
    <t>327301014742535</t>
  </si>
  <si>
    <t>NURAINUN</t>
  </si>
  <si>
    <t>ADNAN KHALID</t>
  </si>
  <si>
    <t>ACEH TAMIANG ACEH</t>
  </si>
  <si>
    <t>1116014407800001</t>
  </si>
  <si>
    <t>082276425450</t>
  </si>
  <si>
    <t>nadhirah.2010ng@gmail.com</t>
  </si>
  <si>
    <t>2610028117</t>
  </si>
  <si>
    <t>BANK MUAMALAT</t>
  </si>
  <si>
    <t>NURMALA JULIATI POHAN</t>
  </si>
  <si>
    <t>MUHAMMAD ALFARIZI RKT</t>
  </si>
  <si>
    <t>1213016507690001</t>
  </si>
  <si>
    <t>081260817250</t>
  </si>
  <si>
    <t>aekgaloga.25@gmail.com</t>
  </si>
  <si>
    <t>34002090062404</t>
  </si>
  <si>
    <t>SUHAIDA RISKI</t>
  </si>
  <si>
    <t>HAIKAL HIDAYAT/NAUFAL NAZMI</t>
  </si>
  <si>
    <t>KOTA SIANTAR MANDAILING NATAL</t>
  </si>
  <si>
    <t>1213015102860004</t>
  </si>
  <si>
    <t>081396901616</t>
  </si>
  <si>
    <t>34002040290960</t>
  </si>
  <si>
    <t>H. SABARUDDIN LC. MA</t>
  </si>
  <si>
    <t>M. NASIB SOUBRI</t>
  </si>
  <si>
    <t>JL. DELI TUA NO. 74 KM. 10,3</t>
  </si>
  <si>
    <t>1207222808750009</t>
  </si>
  <si>
    <t>081361009023</t>
  </si>
  <si>
    <t>YULIDAH AFNI RANTI</t>
  </si>
  <si>
    <t>RERE AULIA RIZKA</t>
  </si>
  <si>
    <t>JL. BRIGJEN KATAMSO GG. KOPI NO. 1</t>
  </si>
  <si>
    <t>1271156706770001</t>
  </si>
  <si>
    <t>085260638684</t>
  </si>
  <si>
    <t>yulidahranti.77@gmail.com</t>
  </si>
  <si>
    <t>ENI DIAN FISESA</t>
  </si>
  <si>
    <t xml:space="preserve">ARI WARDANA </t>
  </si>
  <si>
    <t>JL. IRIAN NO. 1 TJ. MORAWA</t>
  </si>
  <si>
    <t>1207024503870006</t>
  </si>
  <si>
    <t>085270107015</t>
  </si>
  <si>
    <t>ariw.1474@gamil.com</t>
  </si>
  <si>
    <t>003528770542</t>
  </si>
  <si>
    <t>BANK MANDIRI</t>
  </si>
  <si>
    <t xml:space="preserve">RUSMIAH VILDA SARI </t>
  </si>
  <si>
    <t>ABDURRAHMAN MAKKI</t>
  </si>
  <si>
    <t>JL. ABRI PANYABUNGAN</t>
  </si>
  <si>
    <t>1213015801820001</t>
  </si>
  <si>
    <t>082163657751</t>
  </si>
  <si>
    <t>MAISARO HUTABARAT</t>
  </si>
  <si>
    <t>SHEZA</t>
  </si>
  <si>
    <t>JL. SELAMAD GG. SETIA</t>
  </si>
  <si>
    <t>1271095505860010</t>
  </si>
  <si>
    <t>082269613648</t>
  </si>
  <si>
    <t>532701022694533</t>
  </si>
  <si>
    <t>JAFAR NASUTION</t>
  </si>
  <si>
    <t>AULIA RIFKI NASUTION</t>
  </si>
  <si>
    <t>KEL. GUNUNG BERINGIN</t>
  </si>
  <si>
    <t>1213031010780001</t>
  </si>
  <si>
    <t>081262456391</t>
  </si>
  <si>
    <t>7139219796</t>
  </si>
  <si>
    <t>MHD. NASRUN NASUTION</t>
  </si>
  <si>
    <t>MHD. SHAHEB NABIL NST</t>
  </si>
  <si>
    <t>SIPOLU-POLU</t>
  </si>
  <si>
    <t>1213011607770003</t>
  </si>
  <si>
    <t>085371225000/085763882000</t>
  </si>
  <si>
    <t>ASWIN SIKUMBANG</t>
  </si>
  <si>
    <t>MHD. ALI ZAKY SIKUMBANG</t>
  </si>
  <si>
    <t>1213011805280001</t>
  </si>
  <si>
    <t>081265557399</t>
  </si>
  <si>
    <t>MADAYAN SIREGAR</t>
  </si>
  <si>
    <t>M. IKHIYAR HASBY SIREGAR</t>
  </si>
  <si>
    <t>PANYABUNGAN SIPOLU-POLU</t>
  </si>
  <si>
    <t>1213011205780007</t>
  </si>
  <si>
    <t>081370207084/085260402005</t>
  </si>
  <si>
    <t>327301004916534</t>
  </si>
  <si>
    <t>MAKRUF</t>
  </si>
  <si>
    <t>KHOROTUNNISA AULIA</t>
  </si>
  <si>
    <t>DESA SIKARA-KARA IV</t>
  </si>
  <si>
    <t>1213160202650002</t>
  </si>
  <si>
    <t>PETANI PERKEBUNAN</t>
  </si>
  <si>
    <t>082362041291</t>
  </si>
  <si>
    <t>DIDIK HARIYANTO</t>
  </si>
  <si>
    <t>MUHAMMAD ALRIZKI RAMADAN</t>
  </si>
  <si>
    <t>RUKUN JAYA</t>
  </si>
  <si>
    <t>1213163101840004</t>
  </si>
  <si>
    <t>082272202875</t>
  </si>
  <si>
    <t>MULYONO</t>
  </si>
  <si>
    <t>AFGHAN ALAMSYAH</t>
  </si>
  <si>
    <t>1213161105710002</t>
  </si>
  <si>
    <t>081377235428</t>
  </si>
  <si>
    <t>533701000567523</t>
  </si>
  <si>
    <t>ZULFIKAR</t>
  </si>
  <si>
    <t>M. SYAH OZICKI ULFI</t>
  </si>
  <si>
    <t>JLN. BUNGA KEMUNING LADANG BAMBU MEDAN TUNTUNGAN</t>
  </si>
  <si>
    <t>1207050712710003</t>
  </si>
  <si>
    <t>08126430286</t>
  </si>
  <si>
    <t>ROSMIDAR LUBIS</t>
  </si>
  <si>
    <t>SAFRUDDIN RAHMAN NST</t>
  </si>
  <si>
    <t>SIDIMPUAN PADANG MATINGGI</t>
  </si>
  <si>
    <t>127702500772007</t>
  </si>
  <si>
    <t>081269181134</t>
  </si>
  <si>
    <t>DWI WINDA RINI, SS. SPD</t>
  </si>
  <si>
    <t>M. DZAKI GHATFHAN, S</t>
  </si>
  <si>
    <t>KOMPLEK CITRA MANDIRI BLOK. B NO. 9</t>
  </si>
  <si>
    <t>1207027110780001</t>
  </si>
  <si>
    <t>082272820553</t>
  </si>
  <si>
    <t>tiga.de@yahoo.co.id</t>
  </si>
  <si>
    <t>7985237409</t>
  </si>
  <si>
    <t>REZA FACHRIZAL LUBIS</t>
  </si>
  <si>
    <t>ADIT AHREZA LUBIS</t>
  </si>
  <si>
    <t>JL. JATI LUHUR GG. SEPAKAT TEMBUNG</t>
  </si>
  <si>
    <t>1271180812820005</t>
  </si>
  <si>
    <t>082370647707</t>
  </si>
  <si>
    <t>529401018676536</t>
  </si>
  <si>
    <t>IRH. H. AJRUL ASWAN BATU BARA</t>
  </si>
  <si>
    <t>JL. PANGLIMA DENAI NO. 90 AMPLAS CV. BERKAH REZEKI BARU</t>
  </si>
  <si>
    <t>1208170506630004</t>
  </si>
  <si>
    <t>PENGUSAHA</t>
  </si>
  <si>
    <t>081361736686</t>
  </si>
  <si>
    <t>aa.batubara@yahoo.co.id</t>
  </si>
  <si>
    <t>1070091053274</t>
  </si>
  <si>
    <t>DRA. EVI NASRUL</t>
  </si>
  <si>
    <t>AKBAR MAULANA FAKRI</t>
  </si>
  <si>
    <t>JL. SEIMENCIRIM NO. 6A DSN. II PAYAGELI</t>
  </si>
  <si>
    <t>1207236702690001</t>
  </si>
  <si>
    <t>082167777368</t>
  </si>
  <si>
    <t xml:space="preserve">LENI SRI WULAN </t>
  </si>
  <si>
    <t>ID  ANGGOTA</t>
  </si>
  <si>
    <t>HASIL PENJUALAN (KAMIS, 28 JANUARI 2021)</t>
  </si>
  <si>
    <t>SARWAN HAMID HASIBUAN</t>
  </si>
  <si>
    <t>JL. PANGLIMA DENAI 79 A</t>
  </si>
  <si>
    <t>1221092008970001</t>
  </si>
  <si>
    <t>085275924557</t>
  </si>
  <si>
    <t>pinarik.1996@gmail.com</t>
  </si>
  <si>
    <t>7131678112</t>
  </si>
  <si>
    <t>Kamis, 11 februari 2021</t>
  </si>
  <si>
    <t>HARI WAHYUDI</t>
  </si>
  <si>
    <t>ALFADLY</t>
  </si>
  <si>
    <t>JL. MARELAN PSR 3 BARAT GG. JALA 28 A</t>
  </si>
  <si>
    <t>1271032612790005</t>
  </si>
  <si>
    <t>TNI AD</t>
  </si>
  <si>
    <t>082363232288</t>
  </si>
  <si>
    <t>005301066262504</t>
  </si>
  <si>
    <t>Sabtu, 6 februari 2021</t>
  </si>
  <si>
    <t>RISNA BANGUN</t>
  </si>
  <si>
    <t>JLN. SELAMBO IV NO. 17 A</t>
  </si>
  <si>
    <t>081376009430</t>
  </si>
  <si>
    <t>CHAIRUNNISAH. M</t>
  </si>
  <si>
    <t>MUSA AR-RASYID</t>
  </si>
  <si>
    <t>JL. CEMARA LR. 1 BARU</t>
  </si>
  <si>
    <t>1207266812800004</t>
  </si>
  <si>
    <t>082268656130</t>
  </si>
  <si>
    <t>hanun.100e@gmail.com</t>
  </si>
  <si>
    <t>069401005883531</t>
  </si>
  <si>
    <t>Ahad, 7 februari 2021</t>
  </si>
  <si>
    <t xml:space="preserve">AYU IKA SARTIKA </t>
  </si>
  <si>
    <t>ALAM ABDIRRAHIM</t>
  </si>
  <si>
    <t>JL. IR. H. JUANDA LK. II</t>
  </si>
  <si>
    <t>1276025304800001</t>
  </si>
  <si>
    <t>085261914604</t>
  </si>
  <si>
    <t>MAMA AGUNG</t>
  </si>
  <si>
    <t>MM-0001</t>
  </si>
  <si>
    <t>MM-0002</t>
  </si>
  <si>
    <t>MM-0003</t>
  </si>
  <si>
    <t>MM MADINA 1 LITER</t>
  </si>
  <si>
    <t>MM MADINA 2 LITER</t>
  </si>
  <si>
    <t>MM MADINA 18 LITER</t>
  </si>
  <si>
    <t>KP-0001</t>
  </si>
  <si>
    <t>KECAP PAK HAJI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</si>
</sst>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4" fillId="0" borderId="0"/>
    <xf numFmtId="0" fontId="12" fillId="0" borderId="0"/>
    <xf numFmtId="0" fontId="14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42" fontId="0" fillId="0" borderId="0" xfId="1" applyNumberFormat="1" applyFont="1"/>
    <xf numFmtId="4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42" fontId="0" fillId="0" borderId="1" xfId="0" applyNumberFormat="1" applyBorder="1"/>
    <xf numFmtId="42" fontId="0" fillId="0" borderId="1" xfId="1" applyNumberFormat="1" applyFont="1" applyBorder="1"/>
    <xf numFmtId="42" fontId="2" fillId="2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2" fontId="0" fillId="0" borderId="0" xfId="1" applyNumberFormat="1" applyFont="1" applyAlignment="1">
      <alignment horizontal="center"/>
    </xf>
    <xf numFmtId="42" fontId="0" fillId="0" borderId="1" xfId="0" applyNumberFormat="1" applyBorder="1" applyAlignment="1">
      <alignment horizontal="center"/>
    </xf>
    <xf numFmtId="42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2" fontId="2" fillId="3" borderId="1" xfId="1" applyNumberFormat="1" applyFont="1" applyFill="1" applyBorder="1"/>
    <xf numFmtId="42" fontId="2" fillId="4" borderId="1" xfId="0" applyNumberFormat="1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2" fontId="2" fillId="0" borderId="1" xfId="0" applyNumberFormat="1" applyFont="1" applyBorder="1" applyAlignment="1">
      <alignment horizontal="center"/>
    </xf>
    <xf numFmtId="42" fontId="2" fillId="0" borderId="1" xfId="1" applyNumberFormat="1" applyFont="1" applyBorder="1" applyAlignment="1">
      <alignment horizontal="center"/>
    </xf>
    <xf numFmtId="42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2" fontId="0" fillId="0" borderId="1" xfId="1" applyNumberFormat="1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42" fontId="0" fillId="0" borderId="1" xfId="0" applyNumberFormat="1" applyFill="1" applyBorder="1"/>
    <xf numFmtId="0" fontId="0" fillId="2" borderId="1" xfId="1" applyNumberFormat="1" applyFont="1" applyFill="1" applyBorder="1" applyAlignment="1">
      <alignment horizontal="center"/>
    </xf>
    <xf numFmtId="42" fontId="2" fillId="0" borderId="0" xfId="1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42" fontId="2" fillId="4" borderId="1" xfId="1" applyNumberFormat="1" applyFont="1" applyFill="1" applyBorder="1"/>
    <xf numFmtId="42" fontId="2" fillId="0" borderId="1" xfId="1" applyNumberFormat="1" applyFont="1" applyFill="1" applyBorder="1"/>
    <xf numFmtId="0" fontId="2" fillId="0" borderId="0" xfId="0" applyFont="1" applyBorder="1" applyAlignment="1">
      <alignment horizontal="center"/>
    </xf>
    <xf numFmtId="42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2" fontId="2" fillId="0" borderId="2" xfId="0" applyNumberFormat="1" applyFont="1" applyBorder="1" applyAlignment="1">
      <alignment horizontal="center"/>
    </xf>
    <xf numFmtId="0" fontId="2" fillId="0" borderId="0" xfId="0" applyFont="1"/>
    <xf numFmtId="42" fontId="2" fillId="0" borderId="0" xfId="0" applyNumberFormat="1" applyFont="1" applyBorder="1"/>
    <xf numFmtId="0" fontId="2" fillId="0" borderId="0" xfId="0" applyFont="1" applyBorder="1"/>
    <xf numFmtId="42" fontId="2" fillId="0" borderId="0" xfId="0" applyNumberFormat="1" applyFont="1"/>
    <xf numFmtId="42" fontId="2" fillId="0" borderId="0" xfId="1" applyNumberFormat="1" applyFont="1"/>
    <xf numFmtId="42" fontId="2" fillId="0" borderId="0" xfId="0" applyNumberFormat="1" applyFont="1" applyAlignment="1">
      <alignment horizontal="center"/>
    </xf>
    <xf numFmtId="42" fontId="2" fillId="0" borderId="0" xfId="1" applyNumberFormat="1" applyFont="1" applyAlignment="1">
      <alignment horizontal="center"/>
    </xf>
    <xf numFmtId="42" fontId="2" fillId="0" borderId="0" xfId="0" applyNumberFormat="1" applyFont="1" applyBorder="1" applyAlignment="1">
      <alignment horizontal="center"/>
    </xf>
    <xf numFmtId="42" fontId="2" fillId="0" borderId="0" xfId="1" applyNumberFormat="1" applyFont="1" applyFill="1" applyBorder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2" fontId="0" fillId="0" borderId="1" xfId="1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2" fontId="0" fillId="2" borderId="1" xfId="1" applyNumberFormat="1" applyFont="1" applyFill="1" applyBorder="1"/>
    <xf numFmtId="14" fontId="0" fillId="0" borderId="1" xfId="0" applyNumberFormat="1" applyFill="1" applyBorder="1" applyAlignment="1">
      <alignment horizontal="center"/>
    </xf>
    <xf numFmtId="42" fontId="3" fillId="2" borderId="1" xfId="1" applyNumberFormat="1" applyFont="1" applyFill="1" applyBorder="1"/>
    <xf numFmtId="42" fontId="2" fillId="2" borderId="1" xfId="0" applyNumberFormat="1" applyFont="1" applyFill="1" applyBorder="1"/>
    <xf numFmtId="42" fontId="2" fillId="0" borderId="1" xfId="1" applyNumberFormat="1" applyFont="1" applyBorder="1"/>
    <xf numFmtId="42" fontId="0" fillId="0" borderId="1" xfId="1" applyNumberFormat="1" applyFont="1" applyBorder="1" applyAlignment="1"/>
    <xf numFmtId="0" fontId="0" fillId="0" borderId="3" xfId="0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42" fontId="3" fillId="0" borderId="1" xfId="1" applyNumberFormat="1" applyFont="1" applyBorder="1"/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/>
    <xf numFmtId="42" fontId="3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3" fillId="3" borderId="1" xfId="3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41" fontId="2" fillId="0" borderId="0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2" fontId="3" fillId="4" borderId="1" xfId="1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42" fontId="3" fillId="0" borderId="1" xfId="1" applyNumberFormat="1" applyFont="1" applyFill="1" applyBorder="1"/>
    <xf numFmtId="0" fontId="3" fillId="0" borderId="0" xfId="0" applyFont="1" applyFill="1"/>
    <xf numFmtId="0" fontId="3" fillId="5" borderId="1" xfId="0" applyFont="1" applyFill="1" applyBorder="1" applyAlignment="1">
      <alignment horizontal="center"/>
    </xf>
    <xf numFmtId="42" fontId="3" fillId="5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6" xfId="0" applyFill="1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4" fillId="0" borderId="1" xfId="4" applyBorder="1"/>
    <xf numFmtId="0" fontId="0" fillId="0" borderId="1" xfId="0" quotePrefix="1" applyBorder="1"/>
    <xf numFmtId="0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5">
    <cellStyle name="Comma [0]" xfId="1" builtinId="6"/>
    <cellStyle name="Hyperlink" xfId="4" builtinId="8"/>
    <cellStyle name="Normal" xfId="0" builtinId="0"/>
    <cellStyle name="Normal 2 2" xfId="2"/>
    <cellStyle name="Normal 3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mailto:hendryan.tgd@gmail.com" TargetMode="External"/><Relationship Id="rId13" Type="http://schemas.openxmlformats.org/officeDocument/2006/relationships/hyperlink" Target="mailto:yeniindrayanti.48@gmail.com" TargetMode="External"/><Relationship Id="rId18" Type="http://schemas.openxmlformats.org/officeDocument/2006/relationships/hyperlink" Target="mailto:irwansyahnasuiton.687379@gmail.com" TargetMode="External"/><Relationship Id="rId26" Type="http://schemas.openxmlformats.org/officeDocument/2006/relationships/hyperlink" Target="mailto:zael.7302@gmail.com" TargetMode="External"/><Relationship Id="rId39" Type="http://schemas.openxmlformats.org/officeDocument/2006/relationships/hyperlink" Target="mailto:aa.batubara@yahoo.co.id" TargetMode="External"/><Relationship Id="rId3" Type="http://schemas.openxmlformats.org/officeDocument/2006/relationships/hyperlink" Target="mailto:purwadi.triguna@gmail.com" TargetMode="External"/><Relationship Id="rId21" Type="http://schemas.openxmlformats.org/officeDocument/2006/relationships/hyperlink" Target="mailto:iskandartgd.3@gmail.com" TargetMode="External"/><Relationship Id="rId34" Type="http://schemas.openxmlformats.org/officeDocument/2006/relationships/hyperlink" Target="mailto:nadhirah.2010ng@gmail.com" TargetMode="External"/><Relationship Id="rId7" Type="http://schemas.openxmlformats.org/officeDocument/2006/relationships/hyperlink" Target="mailto:misbaijurigojek75@gmail.com" TargetMode="External"/><Relationship Id="rId12" Type="http://schemas.openxmlformats.org/officeDocument/2006/relationships/hyperlink" Target="mailto:hendrowardoyo.@hetmail.com" TargetMode="External"/><Relationship Id="rId17" Type="http://schemas.openxmlformats.org/officeDocument/2006/relationships/hyperlink" Target="mailto:goboxmedan.0001@gmail.com" TargetMode="External"/><Relationship Id="rId25" Type="http://schemas.openxmlformats.org/officeDocument/2006/relationships/hyperlink" Target="mailto:munziruisu.@gmail.com" TargetMode="External"/><Relationship Id="rId33" Type="http://schemas.openxmlformats.org/officeDocument/2006/relationships/hyperlink" Target="mailto:irianirangkutiadek.@gmail.com" TargetMode="External"/><Relationship Id="rId38" Type="http://schemas.openxmlformats.org/officeDocument/2006/relationships/hyperlink" Target="mailto:tiga.de@yahoo.co.id" TargetMode="External"/><Relationship Id="rId2" Type="http://schemas.openxmlformats.org/officeDocument/2006/relationships/hyperlink" Target="mailto:adeku2009@gmail.com" TargetMode="External"/><Relationship Id="rId16" Type="http://schemas.openxmlformats.org/officeDocument/2006/relationships/hyperlink" Target="mailto:triastutisinaga.@gmail.com" TargetMode="External"/><Relationship Id="rId20" Type="http://schemas.openxmlformats.org/officeDocument/2006/relationships/hyperlink" Target="mailto:joharsyah.73@gmail.com" TargetMode="External"/><Relationship Id="rId29" Type="http://schemas.openxmlformats.org/officeDocument/2006/relationships/hyperlink" Target="mailto:mulawati.paternotte@gmail.com" TargetMode="External"/><Relationship Id="rId41" Type="http://schemas.openxmlformats.org/officeDocument/2006/relationships/hyperlink" Target="mailto:pinarik.1996@gmail.com" TargetMode="External"/><Relationship Id="rId1" Type="http://schemas.openxmlformats.org/officeDocument/2006/relationships/hyperlink" Target="mailto:ummi200878@gmail.com" TargetMode="External"/><Relationship Id="rId6" Type="http://schemas.openxmlformats.org/officeDocument/2006/relationships/hyperlink" Target="mailto:hanafipane.3281@gmail.com" TargetMode="External"/><Relationship Id="rId11" Type="http://schemas.openxmlformats.org/officeDocument/2006/relationships/hyperlink" Target="mailto:devi.mahyuni@yahoo.com" TargetMode="External"/><Relationship Id="rId24" Type="http://schemas.openxmlformats.org/officeDocument/2006/relationships/hyperlink" Target="mailto:syafitriwenny.353@gmail.com" TargetMode="External"/><Relationship Id="rId32" Type="http://schemas.openxmlformats.org/officeDocument/2006/relationships/hyperlink" Target="mailto:csbisnis.2009@gmail.com" TargetMode="External"/><Relationship Id="rId37" Type="http://schemas.openxmlformats.org/officeDocument/2006/relationships/hyperlink" Target="mailto:ariw.1474@gamil.com" TargetMode="External"/><Relationship Id="rId40" Type="http://schemas.openxmlformats.org/officeDocument/2006/relationships/hyperlink" Target="mailto:hanun.100e@gmail.com" TargetMode="External"/><Relationship Id="rId5" Type="http://schemas.openxmlformats.org/officeDocument/2006/relationships/hyperlink" Target="mailto:nisacar@777" TargetMode="External"/><Relationship Id="rId15" Type="http://schemas.openxmlformats.org/officeDocument/2006/relationships/hyperlink" Target="mailto:yantisyahputri.04@gmail.com" TargetMode="External"/><Relationship Id="rId23" Type="http://schemas.openxmlformats.org/officeDocument/2006/relationships/hyperlink" Target="mailto:kyerratharana.2107@gmail.com" TargetMode="External"/><Relationship Id="rId28" Type="http://schemas.openxmlformats.org/officeDocument/2006/relationships/hyperlink" Target="mailto:iswanri.rs@gmail.com" TargetMode="External"/><Relationship Id="rId36" Type="http://schemas.openxmlformats.org/officeDocument/2006/relationships/hyperlink" Target="mailto:yulidahranti.77@gmail.com" TargetMode="External"/><Relationship Id="rId10" Type="http://schemas.openxmlformats.org/officeDocument/2006/relationships/hyperlink" Target="mailto:yohanni.syahra@gmail.com" TargetMode="External"/><Relationship Id="rId19" Type="http://schemas.openxmlformats.org/officeDocument/2006/relationships/hyperlink" Target="mailto:ayunglubis.@gmail.com" TargetMode="External"/><Relationship Id="rId31" Type="http://schemas.openxmlformats.org/officeDocument/2006/relationships/hyperlink" Target="mailto:harahapopung.@gmail.com" TargetMode="External"/><Relationship Id="rId4" Type="http://schemas.openxmlformats.org/officeDocument/2006/relationships/hyperlink" Target="mailto:enduspriyatnonababan@gmail.com" TargetMode="External"/><Relationship Id="rId9" Type="http://schemas.openxmlformats.org/officeDocument/2006/relationships/hyperlink" Target="mailto:hamdi.arif@gmail.com" TargetMode="External"/><Relationship Id="rId14" Type="http://schemas.openxmlformats.org/officeDocument/2006/relationships/hyperlink" Target="mailto:balqisasfan.455744@gmail.com" TargetMode="External"/><Relationship Id="rId22" Type="http://schemas.openxmlformats.org/officeDocument/2006/relationships/hyperlink" Target="mailto:mieayamjogja.99@gmail.com" TargetMode="External"/><Relationship Id="rId27" Type="http://schemas.openxmlformats.org/officeDocument/2006/relationships/hyperlink" Target="mailto:nurviyanti.12@gmail.com" TargetMode="External"/><Relationship Id="rId30" Type="http://schemas.openxmlformats.org/officeDocument/2006/relationships/hyperlink" Target="mailto:camilan.alfitra@gmail.com" TargetMode="External"/><Relationship Id="rId35" Type="http://schemas.openxmlformats.org/officeDocument/2006/relationships/hyperlink" Target="mailto:aekgaloga.25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/>
  </sheetViews>
  <sheetFormatPr defaultRowHeight="15" x14ac:dyDescent="0.25"/>
  <cols>
    <col min="1" max="1" width="4.42578125" bestFit="1" customWidth="1"/>
    <col min="2" max="2" width="11.5703125" bestFit="1" customWidth="1"/>
    <col min="3" max="3" width="12.140625" bestFit="1" customWidth="1"/>
    <col min="4" max="4" width="14.28515625" bestFit="1" customWidth="1"/>
    <col min="5" max="5" width="17.7109375" bestFit="1" customWidth="1"/>
    <col min="6" max="6" width="11.42578125" bestFit="1" customWidth="1"/>
    <col min="7" max="8" width="15" style="3" bestFit="1" customWidth="1"/>
    <col min="9" max="9" width="14.7109375" style="1" bestFit="1" customWidth="1"/>
    <col min="10" max="10" width="13.28515625" style="1" bestFit="1" customWidth="1"/>
    <col min="11" max="11" width="9.28515625" bestFit="1" customWidth="1"/>
    <col min="12" max="12" width="9.85546875" bestFit="1" customWidth="1"/>
    <col min="13" max="13" width="15.28515625" bestFit="1" customWidth="1"/>
    <col min="14" max="14" width="19.28515625" bestFit="1" customWidth="1"/>
    <col min="15" max="15" width="15.5703125" bestFit="1" customWidth="1"/>
  </cols>
  <sheetData>
    <row r="1" spans="1:10" x14ac:dyDescent="0.25">
      <c r="A1" s="57" t="s">
        <v>0</v>
      </c>
      <c r="B1" s="57" t="s">
        <v>197</v>
      </c>
      <c r="C1" s="75" t="s">
        <v>62</v>
      </c>
      <c r="D1" s="57" t="s">
        <v>31</v>
      </c>
      <c r="E1" s="57" t="s">
        <v>1</v>
      </c>
      <c r="F1" s="57" t="s">
        <v>38</v>
      </c>
      <c r="G1" s="22" t="s">
        <v>3</v>
      </c>
      <c r="H1" s="22" t="s">
        <v>22</v>
      </c>
      <c r="I1" s="28" t="s">
        <v>241</v>
      </c>
      <c r="J1" s="28" t="s">
        <v>195</v>
      </c>
    </row>
    <row r="2" spans="1:10" x14ac:dyDescent="0.25">
      <c r="A2" s="15">
        <v>1</v>
      </c>
      <c r="B2" s="66">
        <v>44197</v>
      </c>
      <c r="C2" s="66" t="s">
        <v>240</v>
      </c>
      <c r="D2" s="15" t="s">
        <v>32</v>
      </c>
      <c r="E2" s="5" t="str">
        <f>VLOOKUP(D2,'DATA BARANG'!$B$1:$E$14,2,0)</f>
        <v>GULA ROSE BRAND</v>
      </c>
      <c r="F2" s="55">
        <v>20</v>
      </c>
      <c r="G2" s="31">
        <f>VLOOKUP(D2,'DATA BARANG'!$B$1:$E$14,3,0)</f>
        <v>12500</v>
      </c>
      <c r="H2" s="67">
        <f>F2*G2</f>
        <v>250000</v>
      </c>
      <c r="I2" s="15" t="s">
        <v>242</v>
      </c>
      <c r="J2" s="15" t="s">
        <v>201</v>
      </c>
    </row>
    <row r="3" spans="1:10" x14ac:dyDescent="0.25">
      <c r="A3" s="15">
        <v>2</v>
      </c>
      <c r="B3" s="66">
        <v>44197</v>
      </c>
      <c r="C3" s="66" t="s">
        <v>240</v>
      </c>
      <c r="D3" s="15" t="s">
        <v>33</v>
      </c>
      <c r="E3" s="5" t="str">
        <f>VLOOKUP(D3,'DATA BARANG'!$B$1:$E$14,2,0)</f>
        <v>GULA PUTIH</v>
      </c>
      <c r="F3" s="55">
        <v>25</v>
      </c>
      <c r="G3" s="31">
        <f>VLOOKUP(D3,'DATA BARANG'!$B$1:$E$14,3,0)</f>
        <v>12000</v>
      </c>
      <c r="H3" s="67">
        <f t="shared" ref="H3:H14" si="0">F3*G3</f>
        <v>300000</v>
      </c>
      <c r="I3" s="15" t="s">
        <v>242</v>
      </c>
      <c r="J3" s="15" t="s">
        <v>201</v>
      </c>
    </row>
    <row r="4" spans="1:10" x14ac:dyDescent="0.25">
      <c r="A4" s="15">
        <v>3</v>
      </c>
      <c r="B4" s="66">
        <v>44197</v>
      </c>
      <c r="C4" s="66" t="s">
        <v>240</v>
      </c>
      <c r="D4" s="15" t="s">
        <v>34</v>
      </c>
      <c r="E4" s="5" t="str">
        <f>VLOOKUP(D4,'DATA BARANG'!$B$1:$E$14,2,0)</f>
        <v>MM ROSE BRAND</v>
      </c>
      <c r="F4" s="55">
        <v>12</v>
      </c>
      <c r="G4" s="31">
        <f>VLOOKUP(D4,'DATA BARANG'!$B$1:$E$14,3,0)</f>
        <v>13250</v>
      </c>
      <c r="H4" s="67">
        <f t="shared" si="0"/>
        <v>159000</v>
      </c>
      <c r="I4" s="15" t="s">
        <v>242</v>
      </c>
      <c r="J4" s="15" t="s">
        <v>201</v>
      </c>
    </row>
    <row r="5" spans="1:10" x14ac:dyDescent="0.25">
      <c r="A5" s="15">
        <v>4</v>
      </c>
      <c r="B5" s="66">
        <v>44197</v>
      </c>
      <c r="C5" s="66" t="s">
        <v>240</v>
      </c>
      <c r="D5" s="15" t="s">
        <v>35</v>
      </c>
      <c r="E5" s="5" t="str">
        <f>VLOOKUP(D5,'DATA BARANG'!$B$1:$E$14,2,0)</f>
        <v>MM TAWON</v>
      </c>
      <c r="F5" s="55">
        <v>12</v>
      </c>
      <c r="G5" s="31">
        <f>VLOOKUP(D5,'DATA BARANG'!$B$1:$E$14,3,0)</f>
        <v>13000</v>
      </c>
      <c r="H5" s="67">
        <f t="shared" si="0"/>
        <v>156000</v>
      </c>
      <c r="I5" s="15" t="s">
        <v>242</v>
      </c>
      <c r="J5" s="15" t="s">
        <v>201</v>
      </c>
    </row>
    <row r="6" spans="1:10" x14ac:dyDescent="0.25">
      <c r="A6" s="15">
        <v>5</v>
      </c>
      <c r="B6" s="66">
        <v>44197</v>
      </c>
      <c r="C6" s="66" t="s">
        <v>240</v>
      </c>
      <c r="D6" s="15" t="s">
        <v>36</v>
      </c>
      <c r="E6" s="5" t="str">
        <f>VLOOKUP(D6,'DATA BARANG'!$B$1:$E$14,2,0)</f>
        <v>BERAS IR 10 KG</v>
      </c>
      <c r="F6" s="55">
        <v>30</v>
      </c>
      <c r="G6" s="31">
        <f>VLOOKUP(D6,'DATA BARANG'!$B$1:$E$14,3,0)</f>
        <v>100000</v>
      </c>
      <c r="H6" s="67">
        <f t="shared" si="0"/>
        <v>3000000</v>
      </c>
      <c r="I6" s="15" t="s">
        <v>242</v>
      </c>
      <c r="J6" s="15" t="s">
        <v>201</v>
      </c>
    </row>
    <row r="7" spans="1:10" x14ac:dyDescent="0.25">
      <c r="A7" s="15">
        <v>6</v>
      </c>
      <c r="B7" s="66">
        <v>44197</v>
      </c>
      <c r="C7" s="66" t="s">
        <v>240</v>
      </c>
      <c r="D7" s="15" t="s">
        <v>37</v>
      </c>
      <c r="E7" s="5" t="str">
        <f>VLOOKUP(D7,'DATA BARANG'!$B$1:$E$14,2,0)</f>
        <v>BERAS IR 5 KG</v>
      </c>
      <c r="F7" s="55">
        <v>50</v>
      </c>
      <c r="G7" s="31">
        <f>VLOOKUP(D7,'DATA BARANG'!$B$1:$E$14,3,0)</f>
        <v>50000</v>
      </c>
      <c r="H7" s="67">
        <f t="shared" si="0"/>
        <v>2500000</v>
      </c>
      <c r="I7" s="15" t="s">
        <v>242</v>
      </c>
      <c r="J7" s="15" t="s">
        <v>201</v>
      </c>
    </row>
    <row r="8" spans="1:10" x14ac:dyDescent="0.25">
      <c r="A8" s="15">
        <v>7</v>
      </c>
      <c r="B8" s="66">
        <v>44197</v>
      </c>
      <c r="C8" s="66" t="s">
        <v>240</v>
      </c>
      <c r="D8" s="19" t="s">
        <v>39</v>
      </c>
      <c r="E8" s="5" t="str">
        <f>VLOOKUP(D8,'DATA BARANG'!$B$1:$E$14,2,0)</f>
        <v>MM SALVACO</v>
      </c>
      <c r="F8" s="55">
        <v>24</v>
      </c>
      <c r="G8" s="31">
        <f>VLOOKUP(D8,'DATA BARANG'!$B$1:$E$14,3,0)</f>
        <v>13000</v>
      </c>
      <c r="H8" s="67">
        <f t="shared" si="0"/>
        <v>312000</v>
      </c>
      <c r="I8" s="15" t="s">
        <v>242</v>
      </c>
      <c r="J8" s="15" t="s">
        <v>201</v>
      </c>
    </row>
    <row r="9" spans="1:10" x14ac:dyDescent="0.25">
      <c r="A9" s="15">
        <v>8</v>
      </c>
      <c r="B9" s="66">
        <v>44197</v>
      </c>
      <c r="C9" s="66" t="s">
        <v>240</v>
      </c>
      <c r="D9" s="19" t="s">
        <v>40</v>
      </c>
      <c r="E9" s="5" t="str">
        <f>VLOOKUP(D9,'DATA BARANG'!$B$1:$E$14,2,0)</f>
        <v>MM BIMOLI</v>
      </c>
      <c r="F9" s="55">
        <v>24</v>
      </c>
      <c r="G9" s="31">
        <f>VLOOKUP(D9,'DATA BARANG'!$B$1:$E$14,3,0)</f>
        <v>14000</v>
      </c>
      <c r="H9" s="67">
        <f t="shared" si="0"/>
        <v>336000</v>
      </c>
      <c r="I9" s="15" t="s">
        <v>242</v>
      </c>
      <c r="J9" s="15" t="s">
        <v>201</v>
      </c>
    </row>
    <row r="10" spans="1:10" x14ac:dyDescent="0.25">
      <c r="A10" s="15">
        <v>9</v>
      </c>
      <c r="B10" s="66">
        <v>44197</v>
      </c>
      <c r="C10" s="66" t="s">
        <v>240</v>
      </c>
      <c r="D10" s="19" t="s">
        <v>41</v>
      </c>
      <c r="E10" s="5" t="str">
        <f>VLOOKUP(D10,'DATA BARANG'!$B$1:$E$14,2,0)</f>
        <v>MM SIIP</v>
      </c>
      <c r="F10" s="55">
        <v>12</v>
      </c>
      <c r="G10" s="31">
        <f>VLOOKUP(D10,'DATA BARANG'!$B$1:$E$14,3,0)</f>
        <v>12000</v>
      </c>
      <c r="H10" s="67">
        <f t="shared" si="0"/>
        <v>144000</v>
      </c>
      <c r="I10" s="15" t="s">
        <v>242</v>
      </c>
      <c r="J10" s="15" t="s">
        <v>201</v>
      </c>
    </row>
    <row r="11" spans="1:10" x14ac:dyDescent="0.25">
      <c r="A11" s="15">
        <v>10</v>
      </c>
      <c r="B11" s="66">
        <v>44199</v>
      </c>
      <c r="C11" s="66" t="s">
        <v>244</v>
      </c>
      <c r="D11" s="19" t="s">
        <v>42</v>
      </c>
      <c r="E11" s="5" t="str">
        <f>VLOOKUP(D11,'DATA BARANG'!$B$1:$E$14,2,0)</f>
        <v>GULA AREN</v>
      </c>
      <c r="F11" s="56">
        <v>31.4</v>
      </c>
      <c r="G11" s="31">
        <f>VLOOKUP(D11,'DATA BARANG'!$B$1:$E$14,3,0)</f>
        <v>22000</v>
      </c>
      <c r="H11" s="67">
        <f t="shared" si="0"/>
        <v>690800</v>
      </c>
      <c r="I11" s="15" t="s">
        <v>243</v>
      </c>
      <c r="J11" s="15" t="s">
        <v>201</v>
      </c>
    </row>
    <row r="12" spans="1:10" x14ac:dyDescent="0.25">
      <c r="A12" s="15">
        <v>11</v>
      </c>
      <c r="B12" s="66">
        <v>44205</v>
      </c>
      <c r="C12" s="66" t="s">
        <v>245</v>
      </c>
      <c r="D12" s="19" t="s">
        <v>91</v>
      </c>
      <c r="E12" s="5" t="str">
        <f>VLOOKUP(D12,'DATA BARANG'!$B$1:$E$14,2,0)</f>
        <v>MADU ASLI</v>
      </c>
      <c r="F12" s="65">
        <v>5</v>
      </c>
      <c r="G12" s="31">
        <f>VLOOKUP(D12,'DATA BARANG'!$B$1:$E$14,3,0)</f>
        <v>110000</v>
      </c>
      <c r="H12" s="67">
        <f t="shared" si="0"/>
        <v>550000</v>
      </c>
      <c r="I12" s="15" t="s">
        <v>1388</v>
      </c>
      <c r="J12" s="15" t="s">
        <v>201</v>
      </c>
    </row>
    <row r="13" spans="1:10" x14ac:dyDescent="0.25">
      <c r="A13" s="15">
        <v>12</v>
      </c>
      <c r="B13" s="66">
        <v>44206</v>
      </c>
      <c r="C13" s="66" t="s">
        <v>246</v>
      </c>
      <c r="D13" s="19" t="s">
        <v>92</v>
      </c>
      <c r="E13" s="5" t="str">
        <f>VLOOKUP(D13,'DATA BARANG'!$B$1:$E$14,2,0)</f>
        <v>PARFUM A&amp;M</v>
      </c>
      <c r="F13" s="65">
        <v>4</v>
      </c>
      <c r="G13" s="31">
        <f>VLOOKUP(D13,'DATA BARANG'!$B$1:$E$14,3,0)</f>
        <v>175000</v>
      </c>
      <c r="H13" s="67">
        <f t="shared" si="0"/>
        <v>700000</v>
      </c>
      <c r="I13" s="15" t="s">
        <v>47</v>
      </c>
      <c r="J13" s="15" t="s">
        <v>201</v>
      </c>
    </row>
    <row r="14" spans="1:10" x14ac:dyDescent="0.25">
      <c r="A14" s="19">
        <v>13</v>
      </c>
      <c r="B14" s="68">
        <v>44206</v>
      </c>
      <c r="C14" s="68" t="s">
        <v>247</v>
      </c>
      <c r="D14" s="19" t="s">
        <v>160</v>
      </c>
      <c r="E14" s="5" t="str">
        <f>VLOOKUP(D14,'DATA BARANG'!$B$1:$E$14,2,0)</f>
        <v>GULAKU</v>
      </c>
      <c r="F14" s="55">
        <v>10</v>
      </c>
      <c r="G14" s="31">
        <f>VLOOKUP(D14,'DATA BARANG'!$B$1:$E$14,3,0)</f>
        <v>13200</v>
      </c>
      <c r="H14" s="67">
        <f t="shared" si="0"/>
        <v>132000</v>
      </c>
      <c r="I14" s="15" t="s">
        <v>51</v>
      </c>
      <c r="J14" s="15" t="s">
        <v>201</v>
      </c>
    </row>
    <row r="15" spans="1:10" x14ac:dyDescent="0.25">
      <c r="A15" s="15">
        <v>14</v>
      </c>
      <c r="B15" s="66">
        <v>44206</v>
      </c>
      <c r="C15" s="66" t="s">
        <v>248</v>
      </c>
      <c r="D15" s="15" t="s">
        <v>32</v>
      </c>
      <c r="E15" s="5" t="str">
        <f>VLOOKUP(D15,'DATA BARANG'!$B$1:$E$14,2,0)</f>
        <v>GULA ROSE BRAND</v>
      </c>
      <c r="F15" s="55">
        <v>20</v>
      </c>
      <c r="G15" s="31">
        <f>VLOOKUP(D15,'DATA BARANG'!$B$1:$E$14,3,0)</f>
        <v>12500</v>
      </c>
      <c r="H15" s="67">
        <f>F15*G15</f>
        <v>250000</v>
      </c>
      <c r="I15" s="15" t="s">
        <v>242</v>
      </c>
      <c r="J15" s="15" t="s">
        <v>201</v>
      </c>
    </row>
    <row r="16" spans="1:10" x14ac:dyDescent="0.25">
      <c r="A16" s="19">
        <v>15</v>
      </c>
      <c r="B16" s="66">
        <v>44206</v>
      </c>
      <c r="C16" s="66" t="s">
        <v>249</v>
      </c>
      <c r="D16" s="19" t="s">
        <v>42</v>
      </c>
      <c r="E16" s="5" t="str">
        <f>VLOOKUP(D16,'DATA BARANG'!$B$1:$E$14,2,0)</f>
        <v>GULA AREN</v>
      </c>
      <c r="F16" s="56">
        <v>31</v>
      </c>
      <c r="G16" s="31">
        <f>VLOOKUP(D16,'DATA BARANG'!$B$1:$E$14,3,0)</f>
        <v>22000</v>
      </c>
      <c r="H16" s="7">
        <f t="shared" ref="H16:H18" si="1">F16*G16</f>
        <v>682000</v>
      </c>
      <c r="I16" s="15" t="s">
        <v>243</v>
      </c>
      <c r="J16" s="15"/>
    </row>
    <row r="17" spans="1:10" x14ac:dyDescent="0.25">
      <c r="A17" s="15">
        <v>16</v>
      </c>
      <c r="B17" s="66">
        <v>44206</v>
      </c>
      <c r="C17" s="68" t="s">
        <v>250</v>
      </c>
      <c r="D17" s="19" t="s">
        <v>37</v>
      </c>
      <c r="E17" s="5" t="str">
        <f>VLOOKUP(D17,'DATA BARANG'!$B$1:$E$14,2,0)</f>
        <v>BERAS IR 5 KG</v>
      </c>
      <c r="F17" s="85">
        <v>40</v>
      </c>
      <c r="G17" s="34">
        <f>VLOOKUP(D17,'DATA BARANG'!$B$1:$E$14,3,0)</f>
        <v>50000</v>
      </c>
      <c r="H17" s="67">
        <f t="shared" si="1"/>
        <v>2000000</v>
      </c>
      <c r="I17" s="15" t="s">
        <v>242</v>
      </c>
      <c r="J17" s="15" t="s">
        <v>201</v>
      </c>
    </row>
    <row r="18" spans="1:10" x14ac:dyDescent="0.25">
      <c r="A18" s="19">
        <v>17</v>
      </c>
      <c r="B18" s="66">
        <v>44206</v>
      </c>
      <c r="C18" s="68" t="s">
        <v>250</v>
      </c>
      <c r="D18" s="19" t="s">
        <v>36</v>
      </c>
      <c r="E18" s="5" t="str">
        <f>VLOOKUP(D18,'DATA BARANG'!$B$1:$E$14,2,0)</f>
        <v>BERAS IR 10 KG</v>
      </c>
      <c r="F18" s="85">
        <v>10</v>
      </c>
      <c r="G18" s="34">
        <f>VLOOKUP(D18,'DATA BARANG'!$B$1:$E$14,3,0)</f>
        <v>100000</v>
      </c>
      <c r="H18" s="67">
        <f t="shared" si="1"/>
        <v>1000000</v>
      </c>
      <c r="I18" s="15" t="s">
        <v>242</v>
      </c>
      <c r="J18" s="15" t="s">
        <v>201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zoomScale="150" zoomScaleNormal="150" workbookViewId="0">
      <selection sqref="A1:I17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5.140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21.7109375" bestFit="1" customWidth="1"/>
  </cols>
  <sheetData>
    <row r="1" spans="1:9" ht="26.25" x14ac:dyDescent="0.4">
      <c r="A1" s="116" t="s">
        <v>690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88" t="s">
        <v>0</v>
      </c>
      <c r="B2" s="88" t="s">
        <v>62</v>
      </c>
      <c r="C2" s="88" t="s">
        <v>31</v>
      </c>
      <c r="D2" s="88" t="s">
        <v>1</v>
      </c>
      <c r="E2" s="28" t="s">
        <v>20</v>
      </c>
      <c r="F2" s="88" t="s">
        <v>5</v>
      </c>
      <c r="G2" s="21" t="s">
        <v>77</v>
      </c>
      <c r="H2" s="22" t="s">
        <v>63</v>
      </c>
      <c r="I2" s="88" t="s">
        <v>43</v>
      </c>
    </row>
    <row r="3" spans="1:9" x14ac:dyDescent="0.25">
      <c r="A3" s="15">
        <v>1</v>
      </c>
      <c r="B3" s="15" t="s">
        <v>691</v>
      </c>
      <c r="C3" s="15" t="s">
        <v>37</v>
      </c>
      <c r="D3" s="5" t="str">
        <f>VLOOKUP(C3,'DATA BARANG'!$B$1:$E$14,2,0)</f>
        <v>BERAS IR 5 KG</v>
      </c>
      <c r="E3" s="19">
        <v>1</v>
      </c>
      <c r="F3" s="6">
        <f>VLOOKUP(C3,'DATA BARANG'!$B$1:$E$14,4,0)</f>
        <v>55000</v>
      </c>
      <c r="G3" s="34">
        <f t="shared" ref="G3" si="0">E3*F3</f>
        <v>55000</v>
      </c>
      <c r="H3" s="15" t="s">
        <v>56</v>
      </c>
      <c r="I3" s="15" t="str">
        <f>VLOOKUP(H3,'DATA ANGGOTA'!$B$1:$C$50,2,0)</f>
        <v>FITRI ANI (UMMI BUYA)</v>
      </c>
    </row>
    <row r="4" spans="1:9" x14ac:dyDescent="0.25">
      <c r="A4" s="15">
        <v>2</v>
      </c>
      <c r="B4" s="15" t="s">
        <v>692</v>
      </c>
      <c r="C4" s="15" t="s">
        <v>37</v>
      </c>
      <c r="D4" s="5" t="str">
        <f>VLOOKUP(C4,'DATA BARANG'!$B$1:$E$14,2,0)</f>
        <v>BERAS IR 5 KG</v>
      </c>
      <c r="E4" s="19">
        <v>1</v>
      </c>
      <c r="F4" s="6">
        <f>VLOOKUP(C4,'DATA BARANG'!$B$1:$E$14,4,0)</f>
        <v>55000</v>
      </c>
      <c r="G4" s="34">
        <f t="shared" ref="G4:G11" si="1">E4*F4</f>
        <v>55000</v>
      </c>
      <c r="H4" s="15" t="s">
        <v>56</v>
      </c>
      <c r="I4" s="15" t="str">
        <f>VLOOKUP(H4,'DATA ANGGOTA'!$B$1:$C$50,2,0)</f>
        <v>FITRI ANI (UMMI BUYA)</v>
      </c>
    </row>
    <row r="5" spans="1:9" x14ac:dyDescent="0.25">
      <c r="A5" s="15">
        <v>2</v>
      </c>
      <c r="B5" s="15" t="s">
        <v>692</v>
      </c>
      <c r="C5" s="15" t="s">
        <v>37</v>
      </c>
      <c r="D5" s="5" t="str">
        <f>VLOOKUP(C5,'DATA BARANG'!$B$1:$E$14,2,0)</f>
        <v>BERAS IR 5 KG</v>
      </c>
      <c r="E5" s="19">
        <v>1</v>
      </c>
      <c r="F5" s="6">
        <f>VLOOKUP(C5,'DATA BARANG'!$B$1:$E$14,4,0)</f>
        <v>55000</v>
      </c>
      <c r="G5" s="34">
        <f t="shared" si="1"/>
        <v>55000</v>
      </c>
      <c r="H5" s="15" t="s">
        <v>56</v>
      </c>
      <c r="I5" s="19" t="str">
        <f>VLOOKUP(H5,'DATA ANGGOTA'!$B$1:$C$50,2,0)</f>
        <v>FITRI ANI (UMMI BUYA)</v>
      </c>
    </row>
    <row r="6" spans="1:9" x14ac:dyDescent="0.25">
      <c r="A6" s="15">
        <v>2</v>
      </c>
      <c r="B6" s="15" t="s">
        <v>692</v>
      </c>
      <c r="C6" s="15" t="s">
        <v>37</v>
      </c>
      <c r="D6" s="5" t="str">
        <f>VLOOKUP(C6,'DATA BARANG'!$B$1:$E$14,2,0)</f>
        <v>BERAS IR 5 KG</v>
      </c>
      <c r="E6" s="19">
        <v>1</v>
      </c>
      <c r="F6" s="6">
        <f>VLOOKUP(C6,'DATA BARANG'!$B$1:$E$14,4,0)</f>
        <v>55000</v>
      </c>
      <c r="G6" s="34">
        <f t="shared" si="1"/>
        <v>55000</v>
      </c>
      <c r="H6" s="15" t="s">
        <v>56</v>
      </c>
      <c r="I6" s="19" t="str">
        <f>VLOOKUP(H6,'DATA ANGGOTA'!$B$1:$C$50,2,0)</f>
        <v>FITRI ANI (UMMI BUYA)</v>
      </c>
    </row>
    <row r="7" spans="1:9" x14ac:dyDescent="0.25">
      <c r="A7" s="15">
        <v>2</v>
      </c>
      <c r="B7" s="15" t="s">
        <v>692</v>
      </c>
      <c r="C7" s="15" t="s">
        <v>37</v>
      </c>
      <c r="D7" s="5" t="str">
        <f>VLOOKUP(C7,'DATA BARANG'!$B$1:$E$14,2,0)</f>
        <v>BERAS IR 5 KG</v>
      </c>
      <c r="E7" s="19">
        <v>1</v>
      </c>
      <c r="F7" s="6">
        <f>VLOOKUP(C7,'DATA BARANG'!$B$1:$E$14,4,0)</f>
        <v>55000</v>
      </c>
      <c r="G7" s="34">
        <f t="shared" si="1"/>
        <v>55000</v>
      </c>
      <c r="H7" s="15" t="s">
        <v>56</v>
      </c>
      <c r="I7" s="19" t="str">
        <f>VLOOKUP(H7,'DATA ANGGOTA'!$B$1:$C$50,2,0)</f>
        <v>FITRI ANI (UMMI BUYA)</v>
      </c>
    </row>
    <row r="8" spans="1:9" x14ac:dyDescent="0.25">
      <c r="A8" s="15">
        <v>2</v>
      </c>
      <c r="B8" s="15" t="s">
        <v>692</v>
      </c>
      <c r="C8" s="15" t="s">
        <v>37</v>
      </c>
      <c r="D8" s="5" t="str">
        <f>VLOOKUP(C8,'DATA BARANG'!$B$1:$E$14,2,0)</f>
        <v>BERAS IR 5 KG</v>
      </c>
      <c r="E8" s="19">
        <v>1</v>
      </c>
      <c r="F8" s="6">
        <f>VLOOKUP(C8,'DATA BARANG'!$B$1:$E$14,4,0)</f>
        <v>55000</v>
      </c>
      <c r="G8" s="34">
        <f t="shared" si="1"/>
        <v>55000</v>
      </c>
      <c r="H8" s="15" t="s">
        <v>56</v>
      </c>
      <c r="I8" s="19" t="str">
        <f>VLOOKUP(H8,'DATA ANGGOTA'!$B$1:$C$50,2,0)</f>
        <v>FITRI ANI (UMMI BUYA)</v>
      </c>
    </row>
    <row r="9" spans="1:9" x14ac:dyDescent="0.25">
      <c r="A9" s="15">
        <v>2</v>
      </c>
      <c r="B9" s="15" t="s">
        <v>692</v>
      </c>
      <c r="C9" s="15" t="s">
        <v>37</v>
      </c>
      <c r="D9" s="5" t="str">
        <f>VLOOKUP(C9,'DATA BARANG'!$B$1:$E$14,2,0)</f>
        <v>BERAS IR 5 KG</v>
      </c>
      <c r="E9" s="19">
        <v>1</v>
      </c>
      <c r="F9" s="6">
        <f>VLOOKUP(C9,'DATA BARANG'!$B$1:$E$14,4,0)</f>
        <v>55000</v>
      </c>
      <c r="G9" s="34">
        <f t="shared" si="1"/>
        <v>55000</v>
      </c>
      <c r="H9" s="15" t="s">
        <v>56</v>
      </c>
      <c r="I9" s="19" t="str">
        <f>VLOOKUP(H9,'DATA ANGGOTA'!$B$1:$C$50,2,0)</f>
        <v>FITRI ANI (UMMI BUYA)</v>
      </c>
    </row>
    <row r="10" spans="1:9" x14ac:dyDescent="0.25">
      <c r="A10" s="15">
        <v>2</v>
      </c>
      <c r="B10" s="15" t="s">
        <v>692</v>
      </c>
      <c r="C10" s="15" t="s">
        <v>160</v>
      </c>
      <c r="D10" s="5" t="str">
        <f>VLOOKUP(C10,'DATA BARANG'!$B$1:$E$14,2,0)</f>
        <v>GULAKU</v>
      </c>
      <c r="E10" s="19">
        <v>1</v>
      </c>
      <c r="F10" s="6">
        <f>VLOOKUP(C10,'DATA BARANG'!$B$1:$E$14,4,0)</f>
        <v>14000</v>
      </c>
      <c r="G10" s="34">
        <f t="shared" si="1"/>
        <v>14000</v>
      </c>
      <c r="H10" s="15" t="s">
        <v>56</v>
      </c>
      <c r="I10" s="19" t="str">
        <f>VLOOKUP(H10,'DATA ANGGOTA'!$B$1:$C$50,2,0)</f>
        <v>FITRI ANI (UMMI BUYA)</v>
      </c>
    </row>
    <row r="11" spans="1:9" x14ac:dyDescent="0.25">
      <c r="A11" s="15">
        <v>2</v>
      </c>
      <c r="B11" s="15" t="s">
        <v>692</v>
      </c>
      <c r="C11" s="15" t="s">
        <v>160</v>
      </c>
      <c r="D11" s="5" t="str">
        <f>VLOOKUP(C11,'DATA BARANG'!$B$1:$E$14,2,0)</f>
        <v>GULAKU</v>
      </c>
      <c r="E11" s="19">
        <v>1</v>
      </c>
      <c r="F11" s="6">
        <f>VLOOKUP(C11,'DATA BARANG'!$B$1:$E$14,4,0)</f>
        <v>14000</v>
      </c>
      <c r="G11" s="34">
        <f t="shared" si="1"/>
        <v>14000</v>
      </c>
      <c r="H11" s="15" t="s">
        <v>56</v>
      </c>
      <c r="I11" s="19" t="str">
        <f>VLOOKUP(H11,'DATA ANGGOTA'!$B$1:$C$50,2,0)</f>
        <v>FITRI ANI (UMMI BUYA)</v>
      </c>
    </row>
    <row r="12" spans="1:9" x14ac:dyDescent="0.25">
      <c r="A12" s="15">
        <v>2</v>
      </c>
      <c r="B12" s="15" t="s">
        <v>692</v>
      </c>
      <c r="C12" s="15" t="s">
        <v>160</v>
      </c>
      <c r="D12" s="5" t="str">
        <f>VLOOKUP(C12,'DATA BARANG'!$B$1:$E$14,2,0)</f>
        <v>GULAKU</v>
      </c>
      <c r="E12" s="19">
        <v>1</v>
      </c>
      <c r="F12" s="6">
        <f>VLOOKUP(C12,'DATA BARANG'!$B$1:$E$14,4,0)</f>
        <v>14000</v>
      </c>
      <c r="G12" s="34">
        <f t="shared" ref="G12:G16" si="2">E12*F12</f>
        <v>14000</v>
      </c>
      <c r="H12" s="15" t="s">
        <v>56</v>
      </c>
      <c r="I12" s="19" t="str">
        <f>VLOOKUP(H12,'DATA ANGGOTA'!$B$1:$C$50,2,0)</f>
        <v>FITRI ANI (UMMI BUYA)</v>
      </c>
    </row>
    <row r="13" spans="1:9" x14ac:dyDescent="0.25">
      <c r="A13" s="15">
        <v>2</v>
      </c>
      <c r="B13" s="15" t="s">
        <v>692</v>
      </c>
      <c r="C13" s="15" t="s">
        <v>160</v>
      </c>
      <c r="D13" s="5" t="str">
        <f>VLOOKUP(C13,'DATA BARANG'!$B$1:$E$14,2,0)</f>
        <v>GULAKU</v>
      </c>
      <c r="E13" s="19">
        <v>1</v>
      </c>
      <c r="F13" s="6">
        <f>VLOOKUP(C13,'DATA BARANG'!$B$1:$E$14,4,0)</f>
        <v>14000</v>
      </c>
      <c r="G13" s="34">
        <f t="shared" si="2"/>
        <v>14000</v>
      </c>
      <c r="H13" s="15" t="s">
        <v>56</v>
      </c>
      <c r="I13" s="19" t="str">
        <f>VLOOKUP(H13,'DATA ANGGOTA'!$B$1:$C$50,2,0)</f>
        <v>FITRI ANI (UMMI BUYA)</v>
      </c>
    </row>
    <row r="14" spans="1:9" x14ac:dyDescent="0.25">
      <c r="A14" s="15">
        <v>2</v>
      </c>
      <c r="B14" s="15" t="s">
        <v>692</v>
      </c>
      <c r="C14" s="15" t="s">
        <v>160</v>
      </c>
      <c r="D14" s="5" t="str">
        <f>VLOOKUP(C14,'DATA BARANG'!$B$1:$E$14,2,0)</f>
        <v>GULAKU</v>
      </c>
      <c r="E14" s="19">
        <v>1</v>
      </c>
      <c r="F14" s="6">
        <f>VLOOKUP(C14,'DATA BARANG'!$B$1:$E$14,4,0)</f>
        <v>14000</v>
      </c>
      <c r="G14" s="34">
        <f t="shared" si="2"/>
        <v>14000</v>
      </c>
      <c r="H14" s="15" t="s">
        <v>56</v>
      </c>
      <c r="I14" s="19" t="str">
        <f>VLOOKUP(H14,'DATA ANGGOTA'!$B$1:$C$50,2,0)</f>
        <v>FITRI ANI (UMMI BUYA)</v>
      </c>
    </row>
    <row r="15" spans="1:9" x14ac:dyDescent="0.25">
      <c r="A15" s="15">
        <v>2</v>
      </c>
      <c r="B15" s="15" t="s">
        <v>692</v>
      </c>
      <c r="C15" s="15" t="s">
        <v>160</v>
      </c>
      <c r="D15" s="5" t="str">
        <f>VLOOKUP(C15,'DATA BARANG'!$B$1:$E$14,2,0)</f>
        <v>GULAKU</v>
      </c>
      <c r="E15" s="19">
        <v>1</v>
      </c>
      <c r="F15" s="6">
        <f>VLOOKUP(C15,'DATA BARANG'!$B$1:$E$14,4,0)</f>
        <v>14000</v>
      </c>
      <c r="G15" s="34">
        <f t="shared" si="2"/>
        <v>14000</v>
      </c>
      <c r="H15" s="15" t="s">
        <v>56</v>
      </c>
      <c r="I15" s="19" t="str">
        <f>VLOOKUP(H15,'DATA ANGGOTA'!$B$1:$C$50,2,0)</f>
        <v>FITRI ANI (UMMI BUYA)</v>
      </c>
    </row>
    <row r="16" spans="1:9" x14ac:dyDescent="0.25">
      <c r="A16" s="15">
        <v>2</v>
      </c>
      <c r="B16" s="15" t="s">
        <v>692</v>
      </c>
      <c r="C16" s="15" t="s">
        <v>160</v>
      </c>
      <c r="D16" s="5" t="str">
        <f>VLOOKUP(C16,'DATA BARANG'!$B$1:$E$14,2,0)</f>
        <v>GULAKU</v>
      </c>
      <c r="E16" s="19">
        <v>1</v>
      </c>
      <c r="F16" s="6">
        <f>VLOOKUP(C16,'DATA BARANG'!$B$1:$E$14,4,0)</f>
        <v>14000</v>
      </c>
      <c r="G16" s="34">
        <f t="shared" si="2"/>
        <v>14000</v>
      </c>
      <c r="H16" s="15" t="s">
        <v>56</v>
      </c>
      <c r="I16" s="19" t="str">
        <f>VLOOKUP(H16,'DATA ANGGOTA'!$B$1:$C$50,2,0)</f>
        <v>FITRI ANI (UMMI BUYA)</v>
      </c>
    </row>
    <row r="17" spans="1:9" s="46" customFormat="1" x14ac:dyDescent="0.25">
      <c r="A17" s="120" t="s">
        <v>6</v>
      </c>
      <c r="B17" s="120"/>
      <c r="C17" s="120"/>
      <c r="D17" s="120"/>
      <c r="E17" s="120"/>
      <c r="F17" s="120"/>
      <c r="G17" s="70">
        <f>SUM(G3:G16)</f>
        <v>483000</v>
      </c>
      <c r="H17" s="24"/>
      <c r="I17" s="90"/>
    </row>
    <row r="18" spans="1:9" x14ac:dyDescent="0.25">
      <c r="I18" s="60"/>
    </row>
    <row r="19" spans="1:9" x14ac:dyDescent="0.25">
      <c r="I19" s="60"/>
    </row>
    <row r="20" spans="1:9" x14ac:dyDescent="0.25">
      <c r="I20" s="60"/>
    </row>
    <row r="21" spans="1:9" x14ac:dyDescent="0.25">
      <c r="I21" s="60"/>
    </row>
  </sheetData>
  <mergeCells count="2">
    <mergeCell ref="A1:I1"/>
    <mergeCell ref="A17:F17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30" zoomScaleNormal="130" workbookViewId="0">
      <selection sqref="A1:I1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5.140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21.7109375" bestFit="1" customWidth="1"/>
  </cols>
  <sheetData>
    <row r="1" spans="1:9" ht="26.25" x14ac:dyDescent="0.4">
      <c r="A1" s="116" t="s">
        <v>693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88" t="s">
        <v>0</v>
      </c>
      <c r="B2" s="88" t="s">
        <v>62</v>
      </c>
      <c r="C2" s="88" t="s">
        <v>31</v>
      </c>
      <c r="D2" s="88" t="s">
        <v>1</v>
      </c>
      <c r="E2" s="28" t="s">
        <v>20</v>
      </c>
      <c r="F2" s="88" t="s">
        <v>5</v>
      </c>
      <c r="G2" s="21" t="s">
        <v>77</v>
      </c>
      <c r="H2" s="22" t="s">
        <v>63</v>
      </c>
      <c r="I2" s="88" t="s">
        <v>43</v>
      </c>
    </row>
    <row r="3" spans="1:9" x14ac:dyDescent="0.25">
      <c r="A3" s="15">
        <v>1</v>
      </c>
      <c r="B3" s="15" t="s">
        <v>694</v>
      </c>
      <c r="C3" s="15" t="s">
        <v>39</v>
      </c>
      <c r="D3" s="5" t="str">
        <f>VLOOKUP(C3,'DATA BARANG'!$B$1:$E$15,2,0)</f>
        <v>MM SALVACO</v>
      </c>
      <c r="E3" s="19">
        <v>1</v>
      </c>
      <c r="F3" s="6">
        <f>VLOOKUP(C3,'DATA BARANG'!$B$1:$E$15,4,0)</f>
        <v>14500</v>
      </c>
      <c r="G3" s="34">
        <f t="shared" ref="G3:G11" si="0">E3*F3</f>
        <v>14500</v>
      </c>
      <c r="H3" s="15" t="s">
        <v>56</v>
      </c>
      <c r="I3" s="15" t="str">
        <f>VLOOKUP(H3,'DATA ANGGOTA'!$B$1:$C$50,2,0)</f>
        <v>FITRI ANI (UMMI BUYA)</v>
      </c>
    </row>
    <row r="4" spans="1:9" x14ac:dyDescent="0.25">
      <c r="A4" s="15">
        <v>1</v>
      </c>
      <c r="B4" s="15" t="s">
        <v>694</v>
      </c>
      <c r="C4" s="15" t="s">
        <v>39</v>
      </c>
      <c r="D4" s="5" t="str">
        <f>VLOOKUP(C4,'DATA BARANG'!$B$1:$E$15,2,0)</f>
        <v>MM SALVACO</v>
      </c>
      <c r="E4" s="19">
        <v>1</v>
      </c>
      <c r="F4" s="6">
        <f>VLOOKUP(C4,'DATA BARANG'!$B$1:$E$15,4,0)</f>
        <v>14500</v>
      </c>
      <c r="G4" s="34">
        <f t="shared" si="0"/>
        <v>14500</v>
      </c>
      <c r="H4" s="15" t="s">
        <v>56</v>
      </c>
      <c r="I4" s="15" t="str">
        <f>VLOOKUP(H4,'DATA ANGGOTA'!$B$1:$C$50,2,0)</f>
        <v>FITRI ANI (UMMI BUYA)</v>
      </c>
    </row>
    <row r="5" spans="1:9" x14ac:dyDescent="0.25">
      <c r="A5" s="15">
        <v>1</v>
      </c>
      <c r="B5" s="15" t="s">
        <v>694</v>
      </c>
      <c r="C5" s="15" t="s">
        <v>39</v>
      </c>
      <c r="D5" s="5" t="str">
        <f>VLOOKUP(C5,'DATA BARANG'!$B$1:$E$15,2,0)</f>
        <v>MM SALVACO</v>
      </c>
      <c r="E5" s="19">
        <v>1</v>
      </c>
      <c r="F5" s="6">
        <f>VLOOKUP(C5,'DATA BARANG'!$B$1:$E$15,4,0)</f>
        <v>14500</v>
      </c>
      <c r="G5" s="34">
        <f t="shared" si="0"/>
        <v>14500</v>
      </c>
      <c r="H5" s="15" t="s">
        <v>56</v>
      </c>
      <c r="I5" s="19" t="str">
        <f>VLOOKUP(H5,'DATA ANGGOTA'!$B$1:$C$50,2,0)</f>
        <v>FITRI ANI (UMMI BUYA)</v>
      </c>
    </row>
    <row r="6" spans="1:9" x14ac:dyDescent="0.25">
      <c r="A6" s="15">
        <v>1</v>
      </c>
      <c r="B6" s="15" t="s">
        <v>694</v>
      </c>
      <c r="C6" s="15" t="s">
        <v>39</v>
      </c>
      <c r="D6" s="5" t="str">
        <f>VLOOKUP(C6,'DATA BARANG'!$B$1:$E$15,2,0)</f>
        <v>MM SALVACO</v>
      </c>
      <c r="E6" s="19">
        <v>1</v>
      </c>
      <c r="F6" s="6">
        <f>VLOOKUP(C6,'DATA BARANG'!$B$1:$E$15,4,0)</f>
        <v>14500</v>
      </c>
      <c r="G6" s="34">
        <f t="shared" si="0"/>
        <v>14500</v>
      </c>
      <c r="H6" s="15" t="s">
        <v>56</v>
      </c>
      <c r="I6" s="19" t="str">
        <f>VLOOKUP(H6,'DATA ANGGOTA'!$B$1:$C$50,2,0)</f>
        <v>FITRI ANI (UMMI BUYA)</v>
      </c>
    </row>
    <row r="7" spans="1:9" x14ac:dyDescent="0.25">
      <c r="A7" s="15">
        <v>1</v>
      </c>
      <c r="B7" s="15" t="s">
        <v>694</v>
      </c>
      <c r="C7" s="15" t="s">
        <v>39</v>
      </c>
      <c r="D7" s="5" t="str">
        <f>VLOOKUP(C7,'DATA BARANG'!$B$1:$E$15,2,0)</f>
        <v>MM SALVACO</v>
      </c>
      <c r="E7" s="19">
        <v>1</v>
      </c>
      <c r="F7" s="6">
        <f>VLOOKUP(C7,'DATA BARANG'!$B$1:$E$15,4,0)</f>
        <v>14500</v>
      </c>
      <c r="G7" s="34">
        <f t="shared" si="0"/>
        <v>14500</v>
      </c>
      <c r="H7" s="15" t="s">
        <v>56</v>
      </c>
      <c r="I7" s="19" t="str">
        <f>VLOOKUP(H7,'DATA ANGGOTA'!$B$1:$C$50,2,0)</f>
        <v>FITRI ANI (UMMI BUYA)</v>
      </c>
    </row>
    <row r="8" spans="1:9" x14ac:dyDescent="0.25">
      <c r="A8" s="15">
        <v>1</v>
      </c>
      <c r="B8" s="15" t="s">
        <v>694</v>
      </c>
      <c r="C8" s="15" t="s">
        <v>39</v>
      </c>
      <c r="D8" s="5" t="str">
        <f>VLOOKUP(C8,'DATA BARANG'!$B$1:$E$15,2,0)</f>
        <v>MM SALVACO</v>
      </c>
      <c r="E8" s="19">
        <v>1</v>
      </c>
      <c r="F8" s="6">
        <f>VLOOKUP(C8,'DATA BARANG'!$B$1:$E$15,4,0)</f>
        <v>14500</v>
      </c>
      <c r="G8" s="34">
        <f t="shared" si="0"/>
        <v>14500</v>
      </c>
      <c r="H8" s="15" t="s">
        <v>56</v>
      </c>
      <c r="I8" s="19" t="str">
        <f>VLOOKUP(H8,'DATA ANGGOTA'!$B$1:$C$50,2,0)</f>
        <v>FITRI ANI (UMMI BUYA)</v>
      </c>
    </row>
    <row r="9" spans="1:9" x14ac:dyDescent="0.25">
      <c r="A9" s="15">
        <v>1</v>
      </c>
      <c r="B9" s="15" t="s">
        <v>694</v>
      </c>
      <c r="C9" s="15" t="s">
        <v>39</v>
      </c>
      <c r="D9" s="5" t="str">
        <f>VLOOKUP(C9,'DATA BARANG'!$B$1:$E$15,2,0)</f>
        <v>MM SALVACO</v>
      </c>
      <c r="E9" s="19">
        <v>1</v>
      </c>
      <c r="F9" s="6">
        <f>VLOOKUP(C9,'DATA BARANG'!$B$1:$E$15,4,0)</f>
        <v>14500</v>
      </c>
      <c r="G9" s="34">
        <f t="shared" si="0"/>
        <v>14500</v>
      </c>
      <c r="H9" s="15" t="s">
        <v>56</v>
      </c>
      <c r="I9" s="19" t="str">
        <f>VLOOKUP(H9,'DATA ANGGOTA'!$B$1:$C$50,2,0)</f>
        <v>FITRI ANI (UMMI BUYA)</v>
      </c>
    </row>
    <row r="10" spans="1:9" x14ac:dyDescent="0.25">
      <c r="A10" s="15">
        <v>1</v>
      </c>
      <c r="B10" s="15" t="s">
        <v>694</v>
      </c>
      <c r="C10" s="15" t="s">
        <v>39</v>
      </c>
      <c r="D10" s="5" t="str">
        <f>VLOOKUP(C10,'DATA BARANG'!$B$1:$E$15,2,0)</f>
        <v>MM SALVACO</v>
      </c>
      <c r="E10" s="19">
        <v>1</v>
      </c>
      <c r="F10" s="6">
        <f>VLOOKUP(C10,'DATA BARANG'!$B$1:$E$15,4,0)</f>
        <v>14500</v>
      </c>
      <c r="G10" s="34">
        <f t="shared" si="0"/>
        <v>14500</v>
      </c>
      <c r="H10" s="15" t="s">
        <v>56</v>
      </c>
      <c r="I10" s="19" t="str">
        <f>VLOOKUP(H10,'DATA ANGGOTA'!$B$1:$C$50,2,0)</f>
        <v>FITRI ANI (UMMI BUYA)</v>
      </c>
    </row>
    <row r="11" spans="1:9" x14ac:dyDescent="0.25">
      <c r="A11" s="15">
        <v>1</v>
      </c>
      <c r="B11" s="15" t="s">
        <v>694</v>
      </c>
      <c r="C11" s="15" t="s">
        <v>37</v>
      </c>
      <c r="D11" s="5" t="str">
        <f>VLOOKUP(C11,'DATA BARANG'!$B$1:$E$15,2,0)</f>
        <v>BERAS IR 5 KG</v>
      </c>
      <c r="E11" s="19">
        <v>1</v>
      </c>
      <c r="F11" s="6">
        <f>VLOOKUP(C11,'DATA BARANG'!$B$1:$E$15,4,0)</f>
        <v>55000</v>
      </c>
      <c r="G11" s="34">
        <f t="shared" si="0"/>
        <v>55000</v>
      </c>
      <c r="H11" s="15" t="s">
        <v>56</v>
      </c>
      <c r="I11" s="19" t="str">
        <f>VLOOKUP(H11,'DATA ANGGOTA'!$B$1:$C$50,2,0)</f>
        <v>FITRI ANI (UMMI BUYA)</v>
      </c>
    </row>
    <row r="12" spans="1:9" x14ac:dyDescent="0.25">
      <c r="A12" s="15">
        <v>1</v>
      </c>
      <c r="B12" s="15" t="s">
        <v>694</v>
      </c>
      <c r="C12" s="15" t="s">
        <v>37</v>
      </c>
      <c r="D12" s="5" t="str">
        <f>VLOOKUP(C12,'DATA BARANG'!$B$1:$E$15,2,0)</f>
        <v>BERAS IR 5 KG</v>
      </c>
      <c r="E12" s="19">
        <v>1</v>
      </c>
      <c r="F12" s="6">
        <f>VLOOKUP(C12,'DATA BARANG'!$B$1:$E$15,4,0)</f>
        <v>55000</v>
      </c>
      <c r="G12" s="34">
        <f t="shared" ref="G12:G18" si="1">E12*F12</f>
        <v>55000</v>
      </c>
      <c r="H12" s="15" t="s">
        <v>56</v>
      </c>
      <c r="I12" s="19" t="str">
        <f>VLOOKUP(H12,'DATA ANGGOTA'!$B$1:$C$50,2,0)</f>
        <v>FITRI ANI (UMMI BUYA)</v>
      </c>
    </row>
    <row r="13" spans="1:9" x14ac:dyDescent="0.25">
      <c r="A13" s="15">
        <v>1</v>
      </c>
      <c r="B13" s="15" t="s">
        <v>694</v>
      </c>
      <c r="C13" s="15" t="s">
        <v>37</v>
      </c>
      <c r="D13" s="5" t="str">
        <f>VLOOKUP(C13,'DATA BARANG'!$B$1:$E$15,2,0)</f>
        <v>BERAS IR 5 KG</v>
      </c>
      <c r="E13" s="19">
        <v>1</v>
      </c>
      <c r="F13" s="6">
        <f>VLOOKUP(C13,'DATA BARANG'!$B$1:$E$15,4,0)</f>
        <v>55000</v>
      </c>
      <c r="G13" s="34">
        <f t="shared" si="1"/>
        <v>55000</v>
      </c>
      <c r="H13" s="15" t="s">
        <v>56</v>
      </c>
      <c r="I13" s="19" t="str">
        <f>VLOOKUP(H13,'DATA ANGGOTA'!$B$1:$C$50,2,0)</f>
        <v>FITRI ANI (UMMI BUYA)</v>
      </c>
    </row>
    <row r="14" spans="1:9" x14ac:dyDescent="0.25">
      <c r="A14" s="15">
        <v>1</v>
      </c>
      <c r="B14" s="15" t="s">
        <v>694</v>
      </c>
      <c r="C14" s="15" t="s">
        <v>37</v>
      </c>
      <c r="D14" s="5" t="str">
        <f>VLOOKUP(C14,'DATA BARANG'!$B$1:$E$15,2,0)</f>
        <v>BERAS IR 5 KG</v>
      </c>
      <c r="E14" s="19">
        <v>1</v>
      </c>
      <c r="F14" s="6">
        <f>VLOOKUP(C14,'DATA BARANG'!$B$1:$E$15,4,0)</f>
        <v>55000</v>
      </c>
      <c r="G14" s="34">
        <f t="shared" si="1"/>
        <v>55000</v>
      </c>
      <c r="H14" s="15" t="s">
        <v>56</v>
      </c>
      <c r="I14" s="19" t="str">
        <f>VLOOKUP(H14,'DATA ANGGOTA'!$B$1:$C$50,2,0)</f>
        <v>FITRI ANI (UMMI BUYA)</v>
      </c>
    </row>
    <row r="15" spans="1:9" x14ac:dyDescent="0.25">
      <c r="A15" s="15">
        <v>1</v>
      </c>
      <c r="B15" s="15" t="s">
        <v>694</v>
      </c>
      <c r="C15" s="15" t="s">
        <v>37</v>
      </c>
      <c r="D15" s="5" t="str">
        <f>VLOOKUP(C15,'DATA BARANG'!$B$1:$E$15,2,0)</f>
        <v>BERAS IR 5 KG</v>
      </c>
      <c r="E15" s="19">
        <v>1</v>
      </c>
      <c r="F15" s="6">
        <f>VLOOKUP(C15,'DATA BARANG'!$B$1:$E$15,4,0)</f>
        <v>55000</v>
      </c>
      <c r="G15" s="34">
        <f t="shared" si="1"/>
        <v>55000</v>
      </c>
      <c r="H15" s="15" t="s">
        <v>56</v>
      </c>
      <c r="I15" s="19" t="str">
        <f>VLOOKUP(H15,'DATA ANGGOTA'!$B$1:$C$50,2,0)</f>
        <v>FITRI ANI (UMMI BUYA)</v>
      </c>
    </row>
    <row r="16" spans="1:9" x14ac:dyDescent="0.25">
      <c r="A16" s="15">
        <v>1</v>
      </c>
      <c r="B16" s="15" t="s">
        <v>694</v>
      </c>
      <c r="C16" s="15" t="s">
        <v>37</v>
      </c>
      <c r="D16" s="5" t="str">
        <f>VLOOKUP(C16,'DATA BARANG'!$B$1:$E$15,2,0)</f>
        <v>BERAS IR 5 KG</v>
      </c>
      <c r="E16" s="19">
        <v>1</v>
      </c>
      <c r="F16" s="6">
        <f>VLOOKUP(C16,'DATA BARANG'!$B$1:$E$15,4,0)</f>
        <v>55000</v>
      </c>
      <c r="G16" s="34">
        <f t="shared" si="1"/>
        <v>55000</v>
      </c>
      <c r="H16" s="15" t="s">
        <v>56</v>
      </c>
      <c r="I16" s="19" t="str">
        <f>VLOOKUP(H16,'DATA ANGGOTA'!$B$1:$C$50,2,0)</f>
        <v>FITRI ANI (UMMI BUYA)</v>
      </c>
    </row>
    <row r="17" spans="1:9" x14ac:dyDescent="0.25">
      <c r="A17" s="15">
        <v>1</v>
      </c>
      <c r="B17" s="15" t="s">
        <v>694</v>
      </c>
      <c r="C17" s="15" t="s">
        <v>37</v>
      </c>
      <c r="D17" s="5" t="str">
        <f>VLOOKUP(C17,'DATA BARANG'!$B$1:$E$15,2,0)</f>
        <v>BERAS IR 5 KG</v>
      </c>
      <c r="E17" s="19">
        <v>1</v>
      </c>
      <c r="F17" s="6">
        <f>VLOOKUP(C17,'DATA BARANG'!$B$1:$E$15,4,0)</f>
        <v>55000</v>
      </c>
      <c r="G17" s="34">
        <f t="shared" si="1"/>
        <v>55000</v>
      </c>
      <c r="H17" s="15" t="s">
        <v>56</v>
      </c>
      <c r="I17" s="19" t="str">
        <f>VLOOKUP(H17,'DATA ANGGOTA'!$B$1:$C$50,2,0)</f>
        <v>FITRI ANI (UMMI BUYA)</v>
      </c>
    </row>
    <row r="18" spans="1:9" x14ac:dyDescent="0.25">
      <c r="A18" s="15">
        <v>1</v>
      </c>
      <c r="B18" s="15" t="s">
        <v>694</v>
      </c>
      <c r="C18" s="15" t="s">
        <v>37</v>
      </c>
      <c r="D18" s="5" t="str">
        <f>VLOOKUP(C18,'DATA BARANG'!$B$1:$E$15,2,0)</f>
        <v>BERAS IR 5 KG</v>
      </c>
      <c r="E18" s="19">
        <v>1</v>
      </c>
      <c r="F18" s="6">
        <f>VLOOKUP(C18,'DATA BARANG'!$B$1:$E$15,4,0)</f>
        <v>55000</v>
      </c>
      <c r="G18" s="34">
        <f t="shared" si="1"/>
        <v>55000</v>
      </c>
      <c r="H18" s="15" t="s">
        <v>56</v>
      </c>
      <c r="I18" s="19" t="str">
        <f>VLOOKUP(H18,'DATA ANGGOTA'!$B$1:$C$50,2,0)</f>
        <v>FITRI ANI (UMMI BUYA)</v>
      </c>
    </row>
    <row r="19" spans="1:9" x14ac:dyDescent="0.25">
      <c r="A19" s="15">
        <v>1</v>
      </c>
      <c r="B19" s="15" t="s">
        <v>694</v>
      </c>
      <c r="C19" s="15" t="s">
        <v>695</v>
      </c>
      <c r="D19" s="5" t="str">
        <f>VLOOKUP(C19,'DATA BARANG'!$B$1:$E$15,2,0)</f>
        <v>BERAS IR 30 KG</v>
      </c>
      <c r="E19" s="19">
        <v>1</v>
      </c>
      <c r="F19" s="6">
        <f>VLOOKUP(C19,'DATA BARANG'!$B$1:$E$15,4,0)</f>
        <v>295000</v>
      </c>
      <c r="G19" s="34">
        <f t="shared" ref="G19" si="2">E19*F19</f>
        <v>295000</v>
      </c>
      <c r="H19" s="15" t="s">
        <v>56</v>
      </c>
      <c r="I19" s="19" t="str">
        <f>VLOOKUP(H19,'DATA ANGGOTA'!$B$1:$C$50,2,0)</f>
        <v>FITRI ANI (UMMI BUYA)</v>
      </c>
    </row>
    <row r="20" spans="1:9" s="46" customFormat="1" x14ac:dyDescent="0.25">
      <c r="A20" s="120" t="s">
        <v>6</v>
      </c>
      <c r="B20" s="120"/>
      <c r="C20" s="120"/>
      <c r="D20" s="120"/>
      <c r="E20" s="120"/>
      <c r="F20" s="120"/>
      <c r="G20" s="70">
        <f>SUM(G3:G19)</f>
        <v>851000</v>
      </c>
      <c r="H20" s="24"/>
      <c r="I20" s="90"/>
    </row>
    <row r="21" spans="1:9" x14ac:dyDescent="0.25">
      <c r="I21" s="60"/>
    </row>
    <row r="22" spans="1:9" x14ac:dyDescent="0.25">
      <c r="I22" s="60"/>
    </row>
    <row r="23" spans="1:9" x14ac:dyDescent="0.25">
      <c r="I23" s="60"/>
    </row>
    <row r="24" spans="1:9" x14ac:dyDescent="0.25">
      <c r="I24" s="60"/>
    </row>
  </sheetData>
  <mergeCells count="2">
    <mergeCell ref="A1:I1"/>
    <mergeCell ref="A20:F20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sqref="A1:I14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5.140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21.7109375" bestFit="1" customWidth="1"/>
  </cols>
  <sheetData>
    <row r="1" spans="1:9" ht="26.25" x14ac:dyDescent="0.4">
      <c r="A1" s="116" t="s">
        <v>700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88" t="s">
        <v>0</v>
      </c>
      <c r="B2" s="88" t="s">
        <v>62</v>
      </c>
      <c r="C2" s="88" t="s">
        <v>31</v>
      </c>
      <c r="D2" s="88" t="s">
        <v>1</v>
      </c>
      <c r="E2" s="28" t="s">
        <v>20</v>
      </c>
      <c r="F2" s="88" t="s">
        <v>5</v>
      </c>
      <c r="G2" s="21" t="s">
        <v>77</v>
      </c>
      <c r="H2" s="22" t="s">
        <v>63</v>
      </c>
      <c r="I2" s="88" t="s">
        <v>43</v>
      </c>
    </row>
    <row r="3" spans="1:9" x14ac:dyDescent="0.25">
      <c r="A3" s="15">
        <v>1</v>
      </c>
      <c r="B3" s="15" t="s">
        <v>694</v>
      </c>
      <c r="C3" s="15" t="s">
        <v>39</v>
      </c>
      <c r="D3" s="5" t="str">
        <f>VLOOKUP(C3,'DATA BARANG'!$B$1:$E$15,2,0)</f>
        <v>MM SALVACO</v>
      </c>
      <c r="E3" s="19">
        <v>1</v>
      </c>
      <c r="F3" s="6">
        <f>VLOOKUP(C3,'DATA BARANG'!$B$1:$E$15,4,0)</f>
        <v>14500</v>
      </c>
      <c r="G3" s="34">
        <f t="shared" ref="G3" si="0">E3*F3</f>
        <v>14500</v>
      </c>
      <c r="H3" s="15" t="s">
        <v>56</v>
      </c>
      <c r="I3" s="15" t="str">
        <f>VLOOKUP(H3,'DATA ANGGOTA'!$B$1:$C$50,2,0)</f>
        <v>FITRI ANI (UMMI BUYA)</v>
      </c>
    </row>
    <row r="4" spans="1:9" x14ac:dyDescent="0.25">
      <c r="A4" s="15">
        <v>1</v>
      </c>
      <c r="B4" s="15" t="s">
        <v>694</v>
      </c>
      <c r="C4" s="15" t="s">
        <v>39</v>
      </c>
      <c r="D4" s="5" t="str">
        <f>VLOOKUP(C4,'DATA BARANG'!$B$1:$E$15,2,0)</f>
        <v>MM SALVACO</v>
      </c>
      <c r="E4" s="19">
        <v>1</v>
      </c>
      <c r="F4" s="6">
        <f>VLOOKUP(C4,'DATA BARANG'!$B$1:$E$15,4,0)</f>
        <v>14500</v>
      </c>
      <c r="G4" s="34">
        <f t="shared" ref="G4:G13" si="1">E4*F4</f>
        <v>14500</v>
      </c>
      <c r="H4" s="15" t="s">
        <v>56</v>
      </c>
      <c r="I4" s="15" t="str">
        <f>VLOOKUP(H4,'DATA ANGGOTA'!$B$1:$C$50,2,0)</f>
        <v>FITRI ANI (UMMI BUYA)</v>
      </c>
    </row>
    <row r="5" spans="1:9" x14ac:dyDescent="0.25">
      <c r="A5" s="15">
        <v>1</v>
      </c>
      <c r="B5" s="15" t="s">
        <v>694</v>
      </c>
      <c r="C5" s="15" t="s">
        <v>39</v>
      </c>
      <c r="D5" s="5" t="str">
        <f>VLOOKUP(C5,'DATA BARANG'!$B$1:$E$15,2,0)</f>
        <v>MM SALVACO</v>
      </c>
      <c r="E5" s="19">
        <v>1</v>
      </c>
      <c r="F5" s="6">
        <f>VLOOKUP(C5,'DATA BARANG'!$B$1:$E$15,4,0)</f>
        <v>14500</v>
      </c>
      <c r="G5" s="34">
        <f t="shared" si="1"/>
        <v>14500</v>
      </c>
      <c r="H5" s="15" t="s">
        <v>56</v>
      </c>
      <c r="I5" s="19" t="str">
        <f>VLOOKUP(H5,'DATA ANGGOTA'!$B$1:$C$50,2,0)</f>
        <v>FITRI ANI (UMMI BUYA)</v>
      </c>
    </row>
    <row r="6" spans="1:9" x14ac:dyDescent="0.25">
      <c r="A6" s="15">
        <v>1</v>
      </c>
      <c r="B6" s="15" t="s">
        <v>694</v>
      </c>
      <c r="C6" s="15" t="s">
        <v>39</v>
      </c>
      <c r="D6" s="5" t="str">
        <f>VLOOKUP(C6,'DATA BARANG'!$B$1:$E$15,2,0)</f>
        <v>MM SALVACO</v>
      </c>
      <c r="E6" s="19">
        <v>1</v>
      </c>
      <c r="F6" s="6">
        <f>VLOOKUP(C6,'DATA BARANG'!$B$1:$E$15,4,0)</f>
        <v>14500</v>
      </c>
      <c r="G6" s="34">
        <f t="shared" si="1"/>
        <v>14500</v>
      </c>
      <c r="H6" s="15" t="s">
        <v>56</v>
      </c>
      <c r="I6" s="19" t="str">
        <f>VLOOKUP(H6,'DATA ANGGOTA'!$B$1:$C$50,2,0)</f>
        <v>FITRI ANI (UMMI BUYA)</v>
      </c>
    </row>
    <row r="7" spans="1:9" x14ac:dyDescent="0.25">
      <c r="A7" s="15">
        <v>1</v>
      </c>
      <c r="B7" s="15" t="s">
        <v>694</v>
      </c>
      <c r="C7" s="15" t="s">
        <v>39</v>
      </c>
      <c r="D7" s="5" t="str">
        <f>VLOOKUP(C7,'DATA BARANG'!$B$1:$E$15,2,0)</f>
        <v>MM SALVACO</v>
      </c>
      <c r="E7" s="19">
        <v>1</v>
      </c>
      <c r="F7" s="6">
        <f>VLOOKUP(C7,'DATA BARANG'!$B$1:$E$15,4,0)</f>
        <v>14500</v>
      </c>
      <c r="G7" s="34">
        <f t="shared" si="1"/>
        <v>14500</v>
      </c>
      <c r="H7" s="15" t="s">
        <v>56</v>
      </c>
      <c r="I7" s="19" t="str">
        <f>VLOOKUP(H7,'DATA ANGGOTA'!$B$1:$C$50,2,0)</f>
        <v>FITRI ANI (UMMI BUYA)</v>
      </c>
    </row>
    <row r="8" spans="1:9" x14ac:dyDescent="0.25">
      <c r="A8" s="15">
        <v>1</v>
      </c>
      <c r="B8" s="15" t="s">
        <v>694</v>
      </c>
      <c r="C8" s="15" t="s">
        <v>39</v>
      </c>
      <c r="D8" s="5" t="str">
        <f>VLOOKUP(C8,'DATA BARANG'!$B$1:$E$15,2,0)</f>
        <v>MM SALVACO</v>
      </c>
      <c r="E8" s="19">
        <v>1</v>
      </c>
      <c r="F8" s="6">
        <f>VLOOKUP(C8,'DATA BARANG'!$B$1:$E$15,4,0)</f>
        <v>14500</v>
      </c>
      <c r="G8" s="34">
        <f t="shared" si="1"/>
        <v>14500</v>
      </c>
      <c r="H8" s="15" t="s">
        <v>56</v>
      </c>
      <c r="I8" s="19" t="str">
        <f>VLOOKUP(H8,'DATA ANGGOTA'!$B$1:$C$50,2,0)</f>
        <v>FITRI ANI (UMMI BUYA)</v>
      </c>
    </row>
    <row r="9" spans="1:9" x14ac:dyDescent="0.25">
      <c r="A9" s="15">
        <v>1</v>
      </c>
      <c r="B9" s="15" t="s">
        <v>694</v>
      </c>
      <c r="C9" s="15" t="s">
        <v>39</v>
      </c>
      <c r="D9" s="5" t="str">
        <f>VLOOKUP(C9,'DATA BARANG'!$B$1:$E$15,2,0)</f>
        <v>MM SALVACO</v>
      </c>
      <c r="E9" s="19">
        <v>1</v>
      </c>
      <c r="F9" s="6">
        <f>VLOOKUP(C9,'DATA BARANG'!$B$1:$E$15,4,0)</f>
        <v>14500</v>
      </c>
      <c r="G9" s="34">
        <f t="shared" si="1"/>
        <v>14500</v>
      </c>
      <c r="H9" s="15" t="s">
        <v>56</v>
      </c>
      <c r="I9" s="19" t="str">
        <f>VLOOKUP(H9,'DATA ANGGOTA'!$B$1:$C$50,2,0)</f>
        <v>FITRI ANI (UMMI BUYA)</v>
      </c>
    </row>
    <row r="10" spans="1:9" x14ac:dyDescent="0.25">
      <c r="A10" s="15">
        <v>1</v>
      </c>
      <c r="B10" s="15" t="s">
        <v>694</v>
      </c>
      <c r="C10" s="15" t="s">
        <v>39</v>
      </c>
      <c r="D10" s="5" t="str">
        <f>VLOOKUP(C10,'DATA BARANG'!$B$1:$E$15,2,0)</f>
        <v>MM SALVACO</v>
      </c>
      <c r="E10" s="19">
        <v>1</v>
      </c>
      <c r="F10" s="6">
        <f>VLOOKUP(C10,'DATA BARANG'!$B$1:$E$15,4,0)</f>
        <v>14500</v>
      </c>
      <c r="G10" s="34">
        <f t="shared" si="1"/>
        <v>14500</v>
      </c>
      <c r="H10" s="15" t="s">
        <v>56</v>
      </c>
      <c r="I10" s="19" t="str">
        <f>VLOOKUP(H10,'DATA ANGGOTA'!$B$1:$C$50,2,0)</f>
        <v>FITRI ANI (UMMI BUYA)</v>
      </c>
    </row>
    <row r="11" spans="1:9" x14ac:dyDescent="0.25">
      <c r="A11" s="15">
        <v>1</v>
      </c>
      <c r="B11" s="15" t="s">
        <v>694</v>
      </c>
      <c r="C11" s="15" t="s">
        <v>41</v>
      </c>
      <c r="D11" s="5" t="str">
        <f>VLOOKUP(C11,'DATA BARANG'!$B$1:$E$15,2,0)</f>
        <v>MM SIIP</v>
      </c>
      <c r="E11" s="19">
        <v>1</v>
      </c>
      <c r="F11" s="6">
        <f>VLOOKUP(C11,'DATA BARANG'!$B$1:$E$15,4,0)</f>
        <v>13500</v>
      </c>
      <c r="G11" s="34">
        <f t="shared" si="1"/>
        <v>13500</v>
      </c>
      <c r="H11" s="15" t="s">
        <v>56</v>
      </c>
      <c r="I11" s="19" t="str">
        <f>VLOOKUP(H11,'DATA ANGGOTA'!$B$1:$C$50,2,0)</f>
        <v>FITRI ANI (UMMI BUYA)</v>
      </c>
    </row>
    <row r="12" spans="1:9" x14ac:dyDescent="0.25">
      <c r="A12" s="15">
        <v>1</v>
      </c>
      <c r="B12" s="15" t="s">
        <v>694</v>
      </c>
      <c r="C12" s="15" t="s">
        <v>41</v>
      </c>
      <c r="D12" s="5" t="str">
        <f>VLOOKUP(C12,'DATA BARANG'!$B$1:$E$15,2,0)</f>
        <v>MM SIIP</v>
      </c>
      <c r="E12" s="19">
        <v>1</v>
      </c>
      <c r="F12" s="6">
        <f>VLOOKUP(C12,'DATA BARANG'!$B$1:$E$15,4,0)</f>
        <v>13500</v>
      </c>
      <c r="G12" s="34">
        <f t="shared" si="1"/>
        <v>13500</v>
      </c>
      <c r="H12" s="15" t="s">
        <v>56</v>
      </c>
      <c r="I12" s="19" t="str">
        <f>VLOOKUP(H12,'DATA ANGGOTA'!$B$1:$C$50,2,0)</f>
        <v>FITRI ANI (UMMI BUYA)</v>
      </c>
    </row>
    <row r="13" spans="1:9" x14ac:dyDescent="0.25">
      <c r="A13" s="15">
        <v>1</v>
      </c>
      <c r="B13" s="15" t="s">
        <v>694</v>
      </c>
      <c r="C13" s="15" t="s">
        <v>41</v>
      </c>
      <c r="D13" s="5" t="str">
        <f>VLOOKUP(C13,'DATA BARANG'!$B$1:$E$15,2,0)</f>
        <v>MM SIIP</v>
      </c>
      <c r="E13" s="19">
        <v>1</v>
      </c>
      <c r="F13" s="6">
        <f>VLOOKUP(C13,'DATA BARANG'!$B$1:$E$15,4,0)</f>
        <v>13500</v>
      </c>
      <c r="G13" s="34">
        <f t="shared" si="1"/>
        <v>13500</v>
      </c>
      <c r="H13" s="15" t="s">
        <v>56</v>
      </c>
      <c r="I13" s="19" t="str">
        <f>VLOOKUP(H13,'DATA ANGGOTA'!$B$1:$C$50,2,0)</f>
        <v>FITRI ANI (UMMI BUYA)</v>
      </c>
    </row>
    <row r="14" spans="1:9" s="46" customFormat="1" x14ac:dyDescent="0.25">
      <c r="A14" s="120" t="s">
        <v>6</v>
      </c>
      <c r="B14" s="120"/>
      <c r="C14" s="120"/>
      <c r="D14" s="120"/>
      <c r="E14" s="120"/>
      <c r="F14" s="120"/>
      <c r="G14" s="70">
        <f>SUM(G3:G13)</f>
        <v>156500</v>
      </c>
      <c r="H14" s="24"/>
      <c r="I14" s="90"/>
    </row>
    <row r="15" spans="1:9" x14ac:dyDescent="0.25">
      <c r="I15" s="60"/>
    </row>
    <row r="16" spans="1:9" x14ac:dyDescent="0.25">
      <c r="I16" s="60"/>
    </row>
    <row r="17" spans="9:9" x14ac:dyDescent="0.25">
      <c r="I17" s="60"/>
    </row>
    <row r="18" spans="9:9" x14ac:dyDescent="0.25">
      <c r="I18" s="60"/>
    </row>
  </sheetData>
  <mergeCells count="2">
    <mergeCell ref="A1:I1"/>
    <mergeCell ref="A14:F14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40" zoomScaleNormal="140" workbookViewId="0">
      <selection activeCell="H14" sqref="H14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6.28515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24" bestFit="1" customWidth="1"/>
  </cols>
  <sheetData>
    <row r="1" spans="1:9" ht="26.25" x14ac:dyDescent="0.4">
      <c r="A1" s="116" t="s">
        <v>701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1" t="s">
        <v>0</v>
      </c>
      <c r="B2" s="91" t="s">
        <v>62</v>
      </c>
      <c r="C2" s="91" t="s">
        <v>31</v>
      </c>
      <c r="D2" s="91" t="s">
        <v>1</v>
      </c>
      <c r="E2" s="28" t="s">
        <v>20</v>
      </c>
      <c r="F2" s="91" t="s">
        <v>5</v>
      </c>
      <c r="G2" s="21" t="s">
        <v>77</v>
      </c>
      <c r="H2" s="22" t="s">
        <v>63</v>
      </c>
      <c r="I2" s="91" t="s">
        <v>43</v>
      </c>
    </row>
    <row r="3" spans="1:9" x14ac:dyDescent="0.25">
      <c r="A3" s="15">
        <v>1</v>
      </c>
      <c r="B3" s="15" t="s">
        <v>702</v>
      </c>
      <c r="C3" s="15" t="s">
        <v>36</v>
      </c>
      <c r="D3" s="5" t="str">
        <f>VLOOKUP(C3,'DATA BARANG'!$B$1:$E$15,2,0)</f>
        <v>BERAS IR 10 KG</v>
      </c>
      <c r="E3" s="19">
        <v>1</v>
      </c>
      <c r="F3" s="6">
        <f>VLOOKUP(C3,'DATA BARANG'!$B$1:$E$15,4,0)</f>
        <v>110000</v>
      </c>
      <c r="G3" s="34">
        <f t="shared" ref="G3:G12" si="0">E3*F3</f>
        <v>110000</v>
      </c>
      <c r="H3" s="15" t="s">
        <v>45</v>
      </c>
      <c r="I3" s="15" t="str">
        <f>VLOOKUP(H3,'DATA ANGGOTA'!$B$1:$C$250,2,0)</f>
        <v>HENDRYAN WINATA (ABI)</v>
      </c>
    </row>
    <row r="4" spans="1:9" x14ac:dyDescent="0.25">
      <c r="A4" s="15">
        <v>1</v>
      </c>
      <c r="B4" s="15" t="s">
        <v>702</v>
      </c>
      <c r="C4" s="15" t="s">
        <v>36</v>
      </c>
      <c r="D4" s="5" t="str">
        <f>VLOOKUP(C4,'DATA BARANG'!$B$1:$E$15,2,0)</f>
        <v>BERAS IR 10 KG</v>
      </c>
      <c r="E4" s="19">
        <v>1</v>
      </c>
      <c r="F4" s="6">
        <f>VLOOKUP(C4,'DATA BARANG'!$B$1:$E$15,4,0)</f>
        <v>110000</v>
      </c>
      <c r="G4" s="34">
        <f t="shared" si="0"/>
        <v>110000</v>
      </c>
      <c r="H4" s="15" t="s">
        <v>45</v>
      </c>
      <c r="I4" s="15" t="str">
        <f>VLOOKUP(H4,'DATA ANGGOTA'!$B$1:$C$250,2,0)</f>
        <v>HENDRYAN WINATA (ABI)</v>
      </c>
    </row>
    <row r="5" spans="1:9" x14ac:dyDescent="0.25">
      <c r="A5" s="15">
        <v>1</v>
      </c>
      <c r="B5" s="15" t="s">
        <v>702</v>
      </c>
      <c r="C5" s="15" t="s">
        <v>40</v>
      </c>
      <c r="D5" s="5" t="str">
        <f>VLOOKUP(C5,'DATA BARANG'!$B$1:$E$15,2,0)</f>
        <v>MM BIMOLI</v>
      </c>
      <c r="E5" s="19">
        <v>1</v>
      </c>
      <c r="F5" s="6">
        <f>VLOOKUP(C5,'DATA BARANG'!$B$1:$E$15,4,0)</f>
        <v>15500</v>
      </c>
      <c r="G5" s="34">
        <f t="shared" si="0"/>
        <v>15500</v>
      </c>
      <c r="H5" s="15" t="s">
        <v>45</v>
      </c>
      <c r="I5" s="15" t="str">
        <f>VLOOKUP(H5,'DATA ANGGOTA'!$B$1:$C$250,2,0)</f>
        <v>HENDRYAN WINATA (ABI)</v>
      </c>
    </row>
    <row r="6" spans="1:9" x14ac:dyDescent="0.25">
      <c r="A6" s="15">
        <v>1</v>
      </c>
      <c r="B6" s="15" t="s">
        <v>702</v>
      </c>
      <c r="C6" s="15" t="s">
        <v>40</v>
      </c>
      <c r="D6" s="5" t="str">
        <f>VLOOKUP(C6,'DATA BARANG'!$B$1:$E$15,2,0)</f>
        <v>MM BIMOLI</v>
      </c>
      <c r="E6" s="19">
        <v>1</v>
      </c>
      <c r="F6" s="6">
        <f>VLOOKUP(C6,'DATA BARANG'!$B$1:$E$15,4,0)</f>
        <v>15500</v>
      </c>
      <c r="G6" s="34">
        <f t="shared" si="0"/>
        <v>15500</v>
      </c>
      <c r="H6" s="15" t="s">
        <v>45</v>
      </c>
      <c r="I6" s="15" t="str">
        <f>VLOOKUP(H6,'DATA ANGGOTA'!$B$1:$C$250,2,0)</f>
        <v>HENDRYAN WINATA (ABI)</v>
      </c>
    </row>
    <row r="7" spans="1:9" x14ac:dyDescent="0.25">
      <c r="A7" s="15">
        <v>1</v>
      </c>
      <c r="B7" s="15" t="s">
        <v>702</v>
      </c>
      <c r="C7" s="15" t="s">
        <v>40</v>
      </c>
      <c r="D7" s="5" t="str">
        <f>VLOOKUP(C7,'DATA BARANG'!$B$1:$E$15,2,0)</f>
        <v>MM BIMOLI</v>
      </c>
      <c r="E7" s="19">
        <v>1</v>
      </c>
      <c r="F7" s="6">
        <f>VLOOKUP(C7,'DATA BARANG'!$B$1:$E$15,4,0)</f>
        <v>15500</v>
      </c>
      <c r="G7" s="34">
        <f t="shared" si="0"/>
        <v>15500</v>
      </c>
      <c r="H7" s="15" t="s">
        <v>45</v>
      </c>
      <c r="I7" s="15" t="str">
        <f>VLOOKUP(H7,'DATA ANGGOTA'!$B$1:$C$250,2,0)</f>
        <v>HENDRYAN WINATA (ABI)</v>
      </c>
    </row>
    <row r="8" spans="1:9" x14ac:dyDescent="0.25">
      <c r="A8" s="15">
        <v>1</v>
      </c>
      <c r="B8" s="15" t="s">
        <v>702</v>
      </c>
      <c r="C8" s="15" t="s">
        <v>40</v>
      </c>
      <c r="D8" s="5" t="str">
        <f>VLOOKUP(C8,'DATA BARANG'!$B$1:$E$15,2,0)</f>
        <v>MM BIMOLI</v>
      </c>
      <c r="E8" s="19">
        <v>1</v>
      </c>
      <c r="F8" s="6">
        <f>VLOOKUP(C8,'DATA BARANG'!$B$1:$E$15,4,0)</f>
        <v>15500</v>
      </c>
      <c r="G8" s="34">
        <f t="shared" si="0"/>
        <v>15500</v>
      </c>
      <c r="H8" s="15" t="s">
        <v>45</v>
      </c>
      <c r="I8" s="15" t="str">
        <f>VLOOKUP(H8,'DATA ANGGOTA'!$B$1:$C$250,2,0)</f>
        <v>HENDRYAN WINATA (ABI)</v>
      </c>
    </row>
    <row r="9" spans="1:9" x14ac:dyDescent="0.25">
      <c r="A9" s="15">
        <v>2</v>
      </c>
      <c r="B9" s="15" t="s">
        <v>703</v>
      </c>
      <c r="C9" s="15" t="s">
        <v>35</v>
      </c>
      <c r="D9" s="5" t="str">
        <f>VLOOKUP(C9,'DATA BARANG'!$B$1:$E$15,2,0)</f>
        <v>MM TAWON</v>
      </c>
      <c r="E9" s="19">
        <v>1</v>
      </c>
      <c r="F9" s="6">
        <f>VLOOKUP(C9,'DATA BARANG'!$B$1:$E$15,4,0)</f>
        <v>14500</v>
      </c>
      <c r="G9" s="34">
        <f t="shared" si="0"/>
        <v>14500</v>
      </c>
      <c r="H9" s="15" t="s">
        <v>56</v>
      </c>
      <c r="I9" s="15" t="str">
        <f>VLOOKUP(H9,'DATA ANGGOTA'!$B$1:$C$250,2,0)</f>
        <v>FITRI ANI (UMMI BUYA)</v>
      </c>
    </row>
    <row r="10" spans="1:9" x14ac:dyDescent="0.25">
      <c r="A10" s="15">
        <v>2</v>
      </c>
      <c r="B10" s="15" t="s">
        <v>703</v>
      </c>
      <c r="C10" s="15" t="s">
        <v>35</v>
      </c>
      <c r="D10" s="5" t="str">
        <f>VLOOKUP(C10,'DATA BARANG'!$B$1:$E$15,2,0)</f>
        <v>MM TAWON</v>
      </c>
      <c r="E10" s="19">
        <v>1</v>
      </c>
      <c r="F10" s="6">
        <f>VLOOKUP(C10,'DATA BARANG'!$B$1:$E$15,4,0)</f>
        <v>14500</v>
      </c>
      <c r="G10" s="34">
        <f t="shared" si="0"/>
        <v>14500</v>
      </c>
      <c r="H10" s="15" t="s">
        <v>56</v>
      </c>
      <c r="I10" s="15" t="str">
        <f>VLOOKUP(H10,'DATA ANGGOTA'!$B$1:$C$250,2,0)</f>
        <v>FITRI ANI (UMMI BUYA)</v>
      </c>
    </row>
    <row r="11" spans="1:9" x14ac:dyDescent="0.25">
      <c r="A11" s="15">
        <v>2</v>
      </c>
      <c r="B11" s="15" t="s">
        <v>703</v>
      </c>
      <c r="C11" s="15" t="s">
        <v>34</v>
      </c>
      <c r="D11" s="5" t="str">
        <f>VLOOKUP(C11,'DATA BARANG'!$B$1:$E$15,2,0)</f>
        <v>MM ROSE BRAND</v>
      </c>
      <c r="E11" s="19">
        <v>1</v>
      </c>
      <c r="F11" s="6">
        <f>VLOOKUP(C11,'DATA BARANG'!$B$1:$E$15,4,0)</f>
        <v>14500</v>
      </c>
      <c r="G11" s="34">
        <f t="shared" si="0"/>
        <v>14500</v>
      </c>
      <c r="H11" s="15" t="s">
        <v>56</v>
      </c>
      <c r="I11" s="15" t="str">
        <f>VLOOKUP(H11,'DATA ANGGOTA'!$B$1:$C$250,2,0)</f>
        <v>FITRI ANI (UMMI BUYA)</v>
      </c>
    </row>
    <row r="12" spans="1:9" x14ac:dyDescent="0.25">
      <c r="A12" s="15">
        <v>2</v>
      </c>
      <c r="B12" s="15" t="s">
        <v>703</v>
      </c>
      <c r="C12" s="15" t="s">
        <v>41</v>
      </c>
      <c r="D12" s="5" t="str">
        <f>VLOOKUP(C12,'DATA BARANG'!$B$1:$E$15,2,0)</f>
        <v>MM SIIP</v>
      </c>
      <c r="E12" s="19">
        <v>1</v>
      </c>
      <c r="F12" s="6">
        <f>VLOOKUP(C12,'DATA BARANG'!$B$1:$E$15,4,0)</f>
        <v>13500</v>
      </c>
      <c r="G12" s="34">
        <f t="shared" si="0"/>
        <v>13500</v>
      </c>
      <c r="H12" s="15" t="s">
        <v>56</v>
      </c>
      <c r="I12" s="15" t="str">
        <f>VLOOKUP(H12,'DATA ANGGOTA'!$B$1:$C$250,2,0)</f>
        <v>FITRI ANI (UMMI BUYA)</v>
      </c>
    </row>
    <row r="13" spans="1:9" x14ac:dyDescent="0.25">
      <c r="A13" s="15">
        <v>3</v>
      </c>
      <c r="B13" s="15" t="s">
        <v>704</v>
      </c>
      <c r="C13" s="15" t="s">
        <v>42</v>
      </c>
      <c r="D13" s="5" t="str">
        <f>VLOOKUP(C13,'DATA BARANG'!$B$1:$E$15,2,0)</f>
        <v>GULA AREN</v>
      </c>
      <c r="E13" s="19">
        <v>1</v>
      </c>
      <c r="F13" s="6">
        <f>VLOOKUP(C13,'DATA BARANG'!$B$1:$E$15,4,0)</f>
        <v>25000</v>
      </c>
      <c r="G13" s="34">
        <f t="shared" ref="G13" si="1">E13*F13</f>
        <v>25000</v>
      </c>
      <c r="H13" s="15" t="s">
        <v>813</v>
      </c>
      <c r="I13" s="15" t="str">
        <f>VLOOKUP(H13,'DATA ANGGOTA'!$B$1:$C$250,2,0)</f>
        <v>PAK MUHAJIR</v>
      </c>
    </row>
    <row r="14" spans="1:9" x14ac:dyDescent="0.25">
      <c r="A14" s="15">
        <v>3</v>
      </c>
      <c r="B14" s="15" t="s">
        <v>704</v>
      </c>
      <c r="C14" s="15" t="s">
        <v>42</v>
      </c>
      <c r="D14" s="5" t="str">
        <f>VLOOKUP(C14,'DATA BARANG'!$B$1:$E$15,2,0)</f>
        <v>GULA AREN</v>
      </c>
      <c r="E14" s="19">
        <v>1.1599999999999999</v>
      </c>
      <c r="F14" s="6">
        <f>VLOOKUP(C14,'DATA BARANG'!$B$1:$E$15,4,0)</f>
        <v>25000</v>
      </c>
      <c r="G14" s="34">
        <f t="shared" ref="G14" si="2">E14*F14</f>
        <v>28999.999999999996</v>
      </c>
      <c r="H14" s="15" t="s">
        <v>813</v>
      </c>
      <c r="I14" s="15" t="str">
        <f>VLOOKUP(H14,'DATA ANGGOTA'!$B$1:$C$250,2,0)</f>
        <v>PAK MUHAJIR</v>
      </c>
    </row>
    <row r="15" spans="1:9" s="46" customFormat="1" x14ac:dyDescent="0.25">
      <c r="A15" s="120" t="s">
        <v>6</v>
      </c>
      <c r="B15" s="120"/>
      <c r="C15" s="120"/>
      <c r="D15" s="120"/>
      <c r="E15" s="120"/>
      <c r="F15" s="120"/>
      <c r="G15" s="70">
        <f>SUM(G3:G14)</f>
        <v>393000</v>
      </c>
      <c r="H15" s="24"/>
      <c r="I15" s="90"/>
    </row>
    <row r="16" spans="1:9" x14ac:dyDescent="0.25">
      <c r="I16" s="60"/>
    </row>
    <row r="17" spans="9:9" x14ac:dyDescent="0.25">
      <c r="I17" s="60"/>
    </row>
    <row r="18" spans="9:9" x14ac:dyDescent="0.25">
      <c r="I18" s="60"/>
    </row>
    <row r="19" spans="9:9" x14ac:dyDescent="0.25">
      <c r="I19" s="60"/>
    </row>
  </sheetData>
  <mergeCells count="2">
    <mergeCell ref="A1:I1"/>
    <mergeCell ref="A15:F15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50" zoomScaleNormal="150" workbookViewId="0">
      <selection sqref="A1:I4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6.28515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24" bestFit="1" customWidth="1"/>
  </cols>
  <sheetData>
    <row r="1" spans="1:9" ht="26.25" x14ac:dyDescent="0.4">
      <c r="A1" s="116" t="s">
        <v>711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1" t="s">
        <v>0</v>
      </c>
      <c r="B2" s="91" t="s">
        <v>62</v>
      </c>
      <c r="C2" s="91" t="s">
        <v>31</v>
      </c>
      <c r="D2" s="91" t="s">
        <v>1</v>
      </c>
      <c r="E2" s="28" t="s">
        <v>20</v>
      </c>
      <c r="F2" s="91" t="s">
        <v>5</v>
      </c>
      <c r="G2" s="21" t="s">
        <v>77</v>
      </c>
      <c r="H2" s="22" t="s">
        <v>63</v>
      </c>
      <c r="I2" s="91" t="s">
        <v>43</v>
      </c>
    </row>
    <row r="3" spans="1:9" x14ac:dyDescent="0.25">
      <c r="A3" s="15">
        <v>1</v>
      </c>
      <c r="B3" s="15" t="s">
        <v>712</v>
      </c>
      <c r="C3" s="15" t="s">
        <v>36</v>
      </c>
      <c r="D3" s="5" t="str">
        <f>VLOOKUP(C3,'DATA BARANG'!$B$1:$E$15,2,0)</f>
        <v>BERAS IR 10 KG</v>
      </c>
      <c r="E3" s="19">
        <v>1</v>
      </c>
      <c r="F3" s="6">
        <f>VLOOKUP(C3,'DATA BARANG'!$B$1:$E$15,4,0)</f>
        <v>110000</v>
      </c>
      <c r="G3" s="34">
        <f t="shared" ref="G3" si="0">E3*F3</f>
        <v>110000</v>
      </c>
      <c r="H3" s="15" t="s">
        <v>854</v>
      </c>
      <c r="I3" s="15" t="str">
        <f>VLOOKUP(H3,'DATA ANGGOTA'!$B$1:$C$250,2,0)</f>
        <v>PAK DEWAN</v>
      </c>
    </row>
    <row r="4" spans="1:9" s="46" customFormat="1" x14ac:dyDescent="0.25">
      <c r="A4" s="120" t="s">
        <v>6</v>
      </c>
      <c r="B4" s="120"/>
      <c r="C4" s="120"/>
      <c r="D4" s="120"/>
      <c r="E4" s="120"/>
      <c r="F4" s="120"/>
      <c r="G4" s="70">
        <f>SUM(G3:G3)</f>
        <v>110000</v>
      </c>
      <c r="H4" s="24"/>
      <c r="I4" s="90"/>
    </row>
    <row r="5" spans="1:9" x14ac:dyDescent="0.25">
      <c r="I5" s="60"/>
    </row>
    <row r="6" spans="1:9" x14ac:dyDescent="0.25">
      <c r="I6" s="60"/>
    </row>
    <row r="7" spans="1:9" x14ac:dyDescent="0.25">
      <c r="I7" s="60"/>
    </row>
    <row r="8" spans="1:9" x14ac:dyDescent="0.25">
      <c r="I8" s="60"/>
    </row>
  </sheetData>
  <mergeCells count="2">
    <mergeCell ref="A1:I1"/>
    <mergeCell ref="A4:F4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sqref="A1:I22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5.140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16.7109375" bestFit="1" customWidth="1"/>
  </cols>
  <sheetData>
    <row r="1" spans="1:9" ht="26.25" x14ac:dyDescent="0.4">
      <c r="A1" s="116" t="s">
        <v>718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1" t="s">
        <v>0</v>
      </c>
      <c r="B2" s="91" t="s">
        <v>62</v>
      </c>
      <c r="C2" s="91" t="s">
        <v>31</v>
      </c>
      <c r="D2" s="91" t="s">
        <v>1</v>
      </c>
      <c r="E2" s="28" t="s">
        <v>20</v>
      </c>
      <c r="F2" s="91" t="s">
        <v>5</v>
      </c>
      <c r="G2" s="21" t="s">
        <v>77</v>
      </c>
      <c r="H2" s="22" t="s">
        <v>63</v>
      </c>
      <c r="I2" s="91" t="s">
        <v>43</v>
      </c>
    </row>
    <row r="3" spans="1:9" x14ac:dyDescent="0.25">
      <c r="A3" s="15">
        <v>1</v>
      </c>
      <c r="B3" s="15" t="s">
        <v>716</v>
      </c>
      <c r="C3" s="15" t="s">
        <v>40</v>
      </c>
      <c r="D3" s="5" t="str">
        <f>VLOOKUP(C3,'DATA BARANG'!$B$1:$E$15,2,0)</f>
        <v>MM BIMOLI</v>
      </c>
      <c r="E3" s="19">
        <v>1</v>
      </c>
      <c r="F3" s="6">
        <v>14000</v>
      </c>
      <c r="G3" s="34">
        <f t="shared" ref="G3" si="0">E3*F3</f>
        <v>14000</v>
      </c>
      <c r="H3" s="15" t="s">
        <v>52</v>
      </c>
      <c r="I3" s="15" t="str">
        <f>VLOOKUP(H3,'DATA ANGGOTA'!$B$1:$C$50,2,0)</f>
        <v>SRI HARTATI</v>
      </c>
    </row>
    <row r="4" spans="1:9" x14ac:dyDescent="0.25">
      <c r="A4" s="15">
        <v>1</v>
      </c>
      <c r="B4" s="15" t="s">
        <v>716</v>
      </c>
      <c r="C4" s="15" t="s">
        <v>40</v>
      </c>
      <c r="D4" s="5" t="str">
        <f>VLOOKUP(C4,'DATA BARANG'!$B$1:$E$15,2,0)</f>
        <v>MM BIMOLI</v>
      </c>
      <c r="E4" s="19">
        <v>1</v>
      </c>
      <c r="F4" s="6">
        <v>14000</v>
      </c>
      <c r="G4" s="34">
        <f t="shared" ref="G4:G21" si="1">E4*F4</f>
        <v>14000</v>
      </c>
      <c r="H4" s="15" t="s">
        <v>52</v>
      </c>
      <c r="I4" s="15" t="str">
        <f>VLOOKUP(H4,'DATA ANGGOTA'!$B$1:$C$50,2,0)</f>
        <v>SRI HARTATI</v>
      </c>
    </row>
    <row r="5" spans="1:9" x14ac:dyDescent="0.25">
      <c r="A5" s="15">
        <v>1</v>
      </c>
      <c r="B5" s="15" t="s">
        <v>716</v>
      </c>
      <c r="C5" s="15" t="s">
        <v>40</v>
      </c>
      <c r="D5" s="5" t="str">
        <f>VLOOKUP(C5,'DATA BARANG'!$B$1:$E$15,2,0)</f>
        <v>MM BIMOLI</v>
      </c>
      <c r="E5" s="19">
        <v>1</v>
      </c>
      <c r="F5" s="6">
        <v>14000</v>
      </c>
      <c r="G5" s="34">
        <f t="shared" si="1"/>
        <v>14000</v>
      </c>
      <c r="H5" s="15" t="s">
        <v>52</v>
      </c>
      <c r="I5" s="15" t="str">
        <f>VLOOKUP(H5,'DATA ANGGOTA'!$B$1:$C$50,2,0)</f>
        <v>SRI HARTATI</v>
      </c>
    </row>
    <row r="6" spans="1:9" x14ac:dyDescent="0.25">
      <c r="A6" s="15">
        <v>1</v>
      </c>
      <c r="B6" s="15" t="s">
        <v>716</v>
      </c>
      <c r="C6" s="15" t="s">
        <v>40</v>
      </c>
      <c r="D6" s="5" t="str">
        <f>VLOOKUP(C6,'DATA BARANG'!$B$1:$E$15,2,0)</f>
        <v>MM BIMOLI</v>
      </c>
      <c r="E6" s="19">
        <v>1</v>
      </c>
      <c r="F6" s="6">
        <v>14000</v>
      </c>
      <c r="G6" s="34">
        <f t="shared" si="1"/>
        <v>14000</v>
      </c>
      <c r="H6" s="15" t="s">
        <v>52</v>
      </c>
      <c r="I6" s="15" t="str">
        <f>VLOOKUP(H6,'DATA ANGGOTA'!$B$1:$C$50,2,0)</f>
        <v>SRI HARTATI</v>
      </c>
    </row>
    <row r="7" spans="1:9" x14ac:dyDescent="0.25">
      <c r="A7" s="15">
        <v>1</v>
      </c>
      <c r="B7" s="15" t="s">
        <v>716</v>
      </c>
      <c r="C7" s="15" t="s">
        <v>40</v>
      </c>
      <c r="D7" s="5" t="str">
        <f>VLOOKUP(C7,'DATA BARANG'!$B$1:$E$15,2,0)</f>
        <v>MM BIMOLI</v>
      </c>
      <c r="E7" s="19">
        <v>1</v>
      </c>
      <c r="F7" s="6">
        <v>14000</v>
      </c>
      <c r="G7" s="34">
        <f t="shared" si="1"/>
        <v>14000</v>
      </c>
      <c r="H7" s="15" t="s">
        <v>52</v>
      </c>
      <c r="I7" s="15" t="str">
        <f>VLOOKUP(H7,'DATA ANGGOTA'!$B$1:$C$50,2,0)</f>
        <v>SRI HARTATI</v>
      </c>
    </row>
    <row r="8" spans="1:9" x14ac:dyDescent="0.25">
      <c r="A8" s="15">
        <v>1</v>
      </c>
      <c r="B8" s="15" t="s">
        <v>716</v>
      </c>
      <c r="C8" s="15" t="s">
        <v>40</v>
      </c>
      <c r="D8" s="5" t="str">
        <f>VLOOKUP(C8,'DATA BARANG'!$B$1:$E$15,2,0)</f>
        <v>MM BIMOLI</v>
      </c>
      <c r="E8" s="19">
        <v>1</v>
      </c>
      <c r="F8" s="6">
        <v>14000</v>
      </c>
      <c r="G8" s="34">
        <f t="shared" si="1"/>
        <v>14000</v>
      </c>
      <c r="H8" s="15" t="s">
        <v>52</v>
      </c>
      <c r="I8" s="15" t="str">
        <f>VLOOKUP(H8,'DATA ANGGOTA'!$B$1:$C$50,2,0)</f>
        <v>SRI HARTATI</v>
      </c>
    </row>
    <row r="9" spans="1:9" x14ac:dyDescent="0.25">
      <c r="A9" s="15">
        <v>1</v>
      </c>
      <c r="B9" s="15" t="s">
        <v>716</v>
      </c>
      <c r="C9" s="15" t="s">
        <v>40</v>
      </c>
      <c r="D9" s="5" t="str">
        <f>VLOOKUP(C9,'DATA BARANG'!$B$1:$E$15,2,0)</f>
        <v>MM BIMOLI</v>
      </c>
      <c r="E9" s="19">
        <v>1</v>
      </c>
      <c r="F9" s="6">
        <v>14000</v>
      </c>
      <c r="G9" s="34">
        <f t="shared" si="1"/>
        <v>14000</v>
      </c>
      <c r="H9" s="15" t="s">
        <v>52</v>
      </c>
      <c r="I9" s="15" t="str">
        <f>VLOOKUP(H9,'DATA ANGGOTA'!$B$1:$C$50,2,0)</f>
        <v>SRI HARTATI</v>
      </c>
    </row>
    <row r="10" spans="1:9" x14ac:dyDescent="0.25">
      <c r="A10" s="15">
        <v>1</v>
      </c>
      <c r="B10" s="15" t="s">
        <v>716</v>
      </c>
      <c r="C10" s="15" t="s">
        <v>39</v>
      </c>
      <c r="D10" s="5" t="str">
        <f>VLOOKUP(C10,'DATA BARANG'!$B$1:$E$15,2,0)</f>
        <v>MM SALVACO</v>
      </c>
      <c r="E10" s="19">
        <v>1</v>
      </c>
      <c r="F10" s="6">
        <v>14000</v>
      </c>
      <c r="G10" s="34">
        <f t="shared" si="1"/>
        <v>14000</v>
      </c>
      <c r="H10" s="15" t="s">
        <v>52</v>
      </c>
      <c r="I10" s="15" t="str">
        <f>VLOOKUP(H10,'DATA ANGGOTA'!$B$1:$C$50,2,0)</f>
        <v>SRI HARTATI</v>
      </c>
    </row>
    <row r="11" spans="1:9" x14ac:dyDescent="0.25">
      <c r="A11" s="15">
        <v>1</v>
      </c>
      <c r="B11" s="15" t="s">
        <v>716</v>
      </c>
      <c r="C11" s="15" t="s">
        <v>39</v>
      </c>
      <c r="D11" s="5" t="str">
        <f>VLOOKUP(C11,'DATA BARANG'!$B$1:$E$15,2,0)</f>
        <v>MM SALVACO</v>
      </c>
      <c r="E11" s="19">
        <v>1</v>
      </c>
      <c r="F11" s="6">
        <v>14000</v>
      </c>
      <c r="G11" s="34">
        <f t="shared" si="1"/>
        <v>14000</v>
      </c>
      <c r="H11" s="15" t="s">
        <v>52</v>
      </c>
      <c r="I11" s="15" t="str">
        <f>VLOOKUP(H11,'DATA ANGGOTA'!$B$1:$C$50,2,0)</f>
        <v>SRI HARTATI</v>
      </c>
    </row>
    <row r="12" spans="1:9" x14ac:dyDescent="0.25">
      <c r="A12" s="15">
        <v>1</v>
      </c>
      <c r="B12" s="15" t="s">
        <v>716</v>
      </c>
      <c r="C12" s="15" t="s">
        <v>39</v>
      </c>
      <c r="D12" s="5" t="str">
        <f>VLOOKUP(C12,'DATA BARANG'!$B$1:$E$15,2,0)</f>
        <v>MM SALVACO</v>
      </c>
      <c r="E12" s="19">
        <v>1</v>
      </c>
      <c r="F12" s="6">
        <v>14000</v>
      </c>
      <c r="G12" s="34">
        <f t="shared" si="1"/>
        <v>14000</v>
      </c>
      <c r="H12" s="15" t="s">
        <v>52</v>
      </c>
      <c r="I12" s="15" t="str">
        <f>VLOOKUP(H12,'DATA ANGGOTA'!$B$1:$C$50,2,0)</f>
        <v>SRI HARTATI</v>
      </c>
    </row>
    <row r="13" spans="1:9" x14ac:dyDescent="0.25">
      <c r="A13" s="15">
        <v>1</v>
      </c>
      <c r="B13" s="15" t="s">
        <v>716</v>
      </c>
      <c r="C13" s="15" t="s">
        <v>39</v>
      </c>
      <c r="D13" s="5" t="str">
        <f>VLOOKUP(C13,'DATA BARANG'!$B$1:$E$15,2,0)</f>
        <v>MM SALVACO</v>
      </c>
      <c r="E13" s="19">
        <v>1</v>
      </c>
      <c r="F13" s="6">
        <v>14000</v>
      </c>
      <c r="G13" s="34">
        <f t="shared" si="1"/>
        <v>14000</v>
      </c>
      <c r="H13" s="15" t="s">
        <v>52</v>
      </c>
      <c r="I13" s="15" t="str">
        <f>VLOOKUP(H13,'DATA ANGGOTA'!$B$1:$C$50,2,0)</f>
        <v>SRI HARTATI</v>
      </c>
    </row>
    <row r="14" spans="1:9" x14ac:dyDescent="0.25">
      <c r="A14" s="15">
        <v>1</v>
      </c>
      <c r="B14" s="15" t="s">
        <v>716</v>
      </c>
      <c r="C14" s="15" t="s">
        <v>39</v>
      </c>
      <c r="D14" s="5" t="str">
        <f>VLOOKUP(C14,'DATA BARANG'!$B$1:$E$15,2,0)</f>
        <v>MM SALVACO</v>
      </c>
      <c r="E14" s="19">
        <v>1</v>
      </c>
      <c r="F14" s="6">
        <v>14000</v>
      </c>
      <c r="G14" s="34">
        <f t="shared" si="1"/>
        <v>14000</v>
      </c>
      <c r="H14" s="15" t="s">
        <v>52</v>
      </c>
      <c r="I14" s="15" t="str">
        <f>VLOOKUP(H14,'DATA ANGGOTA'!$B$1:$C$50,2,0)</f>
        <v>SRI HARTATI</v>
      </c>
    </row>
    <row r="15" spans="1:9" x14ac:dyDescent="0.25">
      <c r="A15" s="15">
        <v>1</v>
      </c>
      <c r="B15" s="15" t="s">
        <v>716</v>
      </c>
      <c r="C15" s="15" t="s">
        <v>39</v>
      </c>
      <c r="D15" s="5" t="str">
        <f>VLOOKUP(C15,'DATA BARANG'!$B$1:$E$15,2,0)</f>
        <v>MM SALVACO</v>
      </c>
      <c r="E15" s="19">
        <v>1</v>
      </c>
      <c r="F15" s="6">
        <v>14000</v>
      </c>
      <c r="G15" s="34">
        <f t="shared" si="1"/>
        <v>14000</v>
      </c>
      <c r="H15" s="15" t="s">
        <v>52</v>
      </c>
      <c r="I15" s="15" t="str">
        <f>VLOOKUP(H15,'DATA ANGGOTA'!$B$1:$C$50,2,0)</f>
        <v>SRI HARTATI</v>
      </c>
    </row>
    <row r="16" spans="1:9" x14ac:dyDescent="0.25">
      <c r="A16" s="15">
        <v>1</v>
      </c>
      <c r="B16" s="15" t="s">
        <v>716</v>
      </c>
      <c r="C16" s="15" t="s">
        <v>39</v>
      </c>
      <c r="D16" s="5" t="str">
        <f>VLOOKUP(C16,'DATA BARANG'!$B$1:$E$15,2,0)</f>
        <v>MM SALVACO</v>
      </c>
      <c r="E16" s="19">
        <v>1</v>
      </c>
      <c r="F16" s="6">
        <v>14000</v>
      </c>
      <c r="G16" s="34">
        <f t="shared" si="1"/>
        <v>14000</v>
      </c>
      <c r="H16" s="15" t="s">
        <v>52</v>
      </c>
      <c r="I16" s="15" t="str">
        <f>VLOOKUP(H16,'DATA ANGGOTA'!$B$1:$C$50,2,0)</f>
        <v>SRI HARTATI</v>
      </c>
    </row>
    <row r="17" spans="1:9" x14ac:dyDescent="0.25">
      <c r="A17" s="15">
        <v>1</v>
      </c>
      <c r="B17" s="15" t="s">
        <v>716</v>
      </c>
      <c r="C17" s="15" t="s">
        <v>39</v>
      </c>
      <c r="D17" s="5" t="str">
        <f>VLOOKUP(C17,'DATA BARANG'!$B$1:$E$15,2,0)</f>
        <v>MM SALVACO</v>
      </c>
      <c r="E17" s="19">
        <v>1</v>
      </c>
      <c r="F17" s="6">
        <v>14000</v>
      </c>
      <c r="G17" s="34">
        <f t="shared" si="1"/>
        <v>14000</v>
      </c>
      <c r="H17" s="15" t="s">
        <v>52</v>
      </c>
      <c r="I17" s="15" t="str">
        <f>VLOOKUP(H17,'DATA ANGGOTA'!$B$1:$C$50,2,0)</f>
        <v>SRI HARTATI</v>
      </c>
    </row>
    <row r="18" spans="1:9" x14ac:dyDescent="0.25">
      <c r="A18" s="15">
        <v>1</v>
      </c>
      <c r="B18" s="15" t="s">
        <v>716</v>
      </c>
      <c r="C18" s="15" t="s">
        <v>39</v>
      </c>
      <c r="D18" s="5" t="str">
        <f>VLOOKUP(C18,'DATA BARANG'!$B$1:$E$15,2,0)</f>
        <v>MM SALVACO</v>
      </c>
      <c r="E18" s="19">
        <v>1</v>
      </c>
      <c r="F18" s="6">
        <v>14000</v>
      </c>
      <c r="G18" s="34">
        <f t="shared" si="1"/>
        <v>14000</v>
      </c>
      <c r="H18" s="15" t="s">
        <v>52</v>
      </c>
      <c r="I18" s="15" t="str">
        <f>VLOOKUP(H18,'DATA ANGGOTA'!$B$1:$C$50,2,0)</f>
        <v>SRI HARTATI</v>
      </c>
    </row>
    <row r="19" spans="1:9" x14ac:dyDescent="0.25">
      <c r="A19" s="15">
        <v>1</v>
      </c>
      <c r="B19" s="15" t="s">
        <v>716</v>
      </c>
      <c r="C19" s="15" t="s">
        <v>39</v>
      </c>
      <c r="D19" s="5" t="str">
        <f>VLOOKUP(C19,'DATA BARANG'!$B$1:$E$15,2,0)</f>
        <v>MM SALVACO</v>
      </c>
      <c r="E19" s="19">
        <v>1</v>
      </c>
      <c r="F19" s="6">
        <v>14000</v>
      </c>
      <c r="G19" s="34">
        <f t="shared" si="1"/>
        <v>14000</v>
      </c>
      <c r="H19" s="15" t="s">
        <v>52</v>
      </c>
      <c r="I19" s="15" t="str">
        <f>VLOOKUP(H19,'DATA ANGGOTA'!$B$1:$C$50,2,0)</f>
        <v>SRI HARTATI</v>
      </c>
    </row>
    <row r="20" spans="1:9" x14ac:dyDescent="0.25">
      <c r="A20" s="15">
        <v>1</v>
      </c>
      <c r="B20" s="15" t="s">
        <v>716</v>
      </c>
      <c r="C20" s="15" t="s">
        <v>39</v>
      </c>
      <c r="D20" s="5" t="str">
        <f>VLOOKUP(C20,'DATA BARANG'!$B$1:$E$15,2,0)</f>
        <v>MM SALVACO</v>
      </c>
      <c r="E20" s="19">
        <v>1</v>
      </c>
      <c r="F20" s="6">
        <v>14000</v>
      </c>
      <c r="G20" s="34">
        <f t="shared" si="1"/>
        <v>14000</v>
      </c>
      <c r="H20" s="15" t="s">
        <v>52</v>
      </c>
      <c r="I20" s="15" t="str">
        <f>VLOOKUP(H20,'DATA ANGGOTA'!$B$1:$C$50,2,0)</f>
        <v>SRI HARTATI</v>
      </c>
    </row>
    <row r="21" spans="1:9" x14ac:dyDescent="0.25">
      <c r="A21" s="15">
        <v>1</v>
      </c>
      <c r="B21" s="15" t="s">
        <v>716</v>
      </c>
      <c r="C21" s="15" t="s">
        <v>39</v>
      </c>
      <c r="D21" s="5" t="str">
        <f>VLOOKUP(C21,'DATA BARANG'!$B$1:$E$15,2,0)</f>
        <v>MM SALVACO</v>
      </c>
      <c r="E21" s="19">
        <v>1</v>
      </c>
      <c r="F21" s="6">
        <v>14000</v>
      </c>
      <c r="G21" s="34">
        <f t="shared" si="1"/>
        <v>14000</v>
      </c>
      <c r="H21" s="15" t="s">
        <v>52</v>
      </c>
      <c r="I21" s="15" t="str">
        <f>VLOOKUP(H21,'DATA ANGGOTA'!$B$1:$C$50,2,0)</f>
        <v>SRI HARTATI</v>
      </c>
    </row>
    <row r="22" spans="1:9" s="46" customFormat="1" x14ac:dyDescent="0.25">
      <c r="A22" s="120" t="s">
        <v>6</v>
      </c>
      <c r="B22" s="120"/>
      <c r="C22" s="120"/>
      <c r="D22" s="120"/>
      <c r="E22" s="120"/>
      <c r="F22" s="120"/>
      <c r="G22" s="70">
        <f>SUM(G3:G21)</f>
        <v>266000</v>
      </c>
      <c r="H22" s="24"/>
      <c r="I22" s="90"/>
    </row>
    <row r="23" spans="1:9" x14ac:dyDescent="0.25">
      <c r="I23" s="60"/>
    </row>
    <row r="24" spans="1:9" x14ac:dyDescent="0.25">
      <c r="I24" s="60"/>
    </row>
    <row r="25" spans="1:9" x14ac:dyDescent="0.25">
      <c r="I25" s="60"/>
    </row>
    <row r="26" spans="1:9" x14ac:dyDescent="0.25">
      <c r="I26" s="60"/>
    </row>
  </sheetData>
  <mergeCells count="2">
    <mergeCell ref="A1:I1"/>
    <mergeCell ref="A22:F22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="150" zoomScaleNormal="150" workbookViewId="0">
      <selection sqref="A1:I1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85546875" bestFit="1" customWidth="1"/>
    <col min="8" max="8" width="14.140625" bestFit="1" customWidth="1"/>
    <col min="9" max="9" width="21.7109375" bestFit="1" customWidth="1"/>
  </cols>
  <sheetData>
    <row r="1" spans="1:9" ht="26.25" x14ac:dyDescent="0.4">
      <c r="A1" s="116" t="s">
        <v>715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1" t="s">
        <v>0</v>
      </c>
      <c r="B2" s="91" t="s">
        <v>62</v>
      </c>
      <c r="C2" s="91" t="s">
        <v>31</v>
      </c>
      <c r="D2" s="91" t="s">
        <v>1</v>
      </c>
      <c r="E2" s="28" t="s">
        <v>20</v>
      </c>
      <c r="F2" s="91" t="s">
        <v>5</v>
      </c>
      <c r="G2" s="21" t="s">
        <v>77</v>
      </c>
      <c r="H2" s="22" t="s">
        <v>63</v>
      </c>
      <c r="I2" s="91" t="s">
        <v>43</v>
      </c>
    </row>
    <row r="3" spans="1:9" x14ac:dyDescent="0.25">
      <c r="A3" s="15">
        <v>1</v>
      </c>
      <c r="B3" s="15" t="s">
        <v>720</v>
      </c>
      <c r="C3" s="15" t="s">
        <v>37</v>
      </c>
      <c r="D3" s="5" t="str">
        <f>VLOOKUP(C3,'DATA BARANG'!$B$1:$E$15,2,0)</f>
        <v>BERAS IR 5 KG</v>
      </c>
      <c r="E3" s="19">
        <v>1</v>
      </c>
      <c r="F3" s="6">
        <f>VLOOKUP(C3,'DATA BARANG'!$B$1:$E$15,4,0)</f>
        <v>55000</v>
      </c>
      <c r="G3" s="34">
        <f t="shared" ref="G3" si="0">E3*F3</f>
        <v>55000</v>
      </c>
      <c r="H3" s="15" t="s">
        <v>131</v>
      </c>
      <c r="I3" s="15" t="e">
        <f>VLOOKUP(H3,'DATA ANGGOTA'!$B$1:$C$250,2,0)</f>
        <v>#N/A</v>
      </c>
    </row>
    <row r="4" spans="1:9" x14ac:dyDescent="0.25">
      <c r="A4" s="15">
        <v>1</v>
      </c>
      <c r="B4" s="15" t="s">
        <v>720</v>
      </c>
      <c r="C4" s="15" t="s">
        <v>37</v>
      </c>
      <c r="D4" s="5" t="str">
        <f>VLOOKUP(C4,'DATA BARANG'!$B$1:$E$15,2,0)</f>
        <v>BERAS IR 5 KG</v>
      </c>
      <c r="E4" s="19">
        <v>1</v>
      </c>
      <c r="F4" s="6">
        <f>VLOOKUP(C4,'DATA BARANG'!$B$1:$E$15,4,0)</f>
        <v>55000</v>
      </c>
      <c r="G4" s="34">
        <f t="shared" ref="G4" si="1">E4*F4</f>
        <v>55000</v>
      </c>
      <c r="H4" s="15" t="s">
        <v>131</v>
      </c>
      <c r="I4" s="15" t="e">
        <f>VLOOKUP(H4,'DATA ANGGOTA'!$B$1:$C$250,2,0)</f>
        <v>#N/A</v>
      </c>
    </row>
    <row r="5" spans="1:9" x14ac:dyDescent="0.25">
      <c r="A5" s="15">
        <v>1</v>
      </c>
      <c r="B5" s="15" t="s">
        <v>720</v>
      </c>
      <c r="C5" s="15" t="s">
        <v>37</v>
      </c>
      <c r="D5" s="5" t="str">
        <f>VLOOKUP(C5,'DATA BARANG'!$B$1:$E$15,2,0)</f>
        <v>BERAS IR 5 KG</v>
      </c>
      <c r="E5" s="19">
        <v>1</v>
      </c>
      <c r="F5" s="6">
        <f>VLOOKUP(C5,'DATA BARANG'!$B$1:$E$15,4,0)</f>
        <v>55000</v>
      </c>
      <c r="G5" s="34">
        <f t="shared" ref="G5" si="2">E5*F5</f>
        <v>55000</v>
      </c>
      <c r="H5" s="15" t="s">
        <v>131</v>
      </c>
      <c r="I5" s="15" t="e">
        <f>VLOOKUP(H5,'DATA ANGGOTA'!$B$1:$C$250,2,0)</f>
        <v>#N/A</v>
      </c>
    </row>
    <row r="6" spans="1:9" x14ac:dyDescent="0.25">
      <c r="A6" s="15">
        <v>1</v>
      </c>
      <c r="B6" s="15" t="s">
        <v>720</v>
      </c>
      <c r="C6" s="15" t="s">
        <v>37</v>
      </c>
      <c r="D6" s="5" t="str">
        <f>VLOOKUP(C6,'DATA BARANG'!$B$1:$E$15,2,0)</f>
        <v>BERAS IR 5 KG</v>
      </c>
      <c r="E6" s="19">
        <v>1</v>
      </c>
      <c r="F6" s="6">
        <f>VLOOKUP(C6,'DATA BARANG'!$B$1:$E$15,4,0)</f>
        <v>55000</v>
      </c>
      <c r="G6" s="34">
        <f t="shared" ref="G6:G7" si="3">E6*F6</f>
        <v>55000</v>
      </c>
      <c r="H6" s="15" t="s">
        <v>131</v>
      </c>
      <c r="I6" s="15" t="e">
        <f>VLOOKUP(H6,'DATA ANGGOTA'!$B$1:$C$250,2,0)</f>
        <v>#N/A</v>
      </c>
    </row>
    <row r="7" spans="1:9" x14ac:dyDescent="0.25">
      <c r="A7" s="15">
        <v>1</v>
      </c>
      <c r="B7" s="15" t="s">
        <v>720</v>
      </c>
      <c r="C7" s="15" t="s">
        <v>37</v>
      </c>
      <c r="D7" s="5" t="str">
        <f>VLOOKUP(C7,'DATA BARANG'!$B$1:$E$15,2,0)</f>
        <v>BERAS IR 5 KG</v>
      </c>
      <c r="E7" s="19">
        <v>1</v>
      </c>
      <c r="F7" s="6">
        <f>VLOOKUP(C7,'DATA BARANG'!$B$1:$E$15,4,0)</f>
        <v>55000</v>
      </c>
      <c r="G7" s="34">
        <f t="shared" si="3"/>
        <v>55000</v>
      </c>
      <c r="H7" s="15" t="s">
        <v>131</v>
      </c>
      <c r="I7" s="15" t="e">
        <f>VLOOKUP(H7,'DATA ANGGOTA'!$B$1:$C$250,2,0)</f>
        <v>#N/A</v>
      </c>
    </row>
    <row r="8" spans="1:9" x14ac:dyDescent="0.25">
      <c r="A8" s="15">
        <v>1</v>
      </c>
      <c r="B8" s="15" t="s">
        <v>720</v>
      </c>
      <c r="C8" s="15" t="s">
        <v>32</v>
      </c>
      <c r="D8" s="5" t="str">
        <f>VLOOKUP(C8,'DATA BARANG'!$B$1:$E$15,2,0)</f>
        <v>GULA ROSE BRAND</v>
      </c>
      <c r="E8" s="19">
        <v>1</v>
      </c>
      <c r="F8" s="6">
        <f>VLOOKUP(C8,'DATA BARANG'!$B$1:$E$15,4,0)</f>
        <v>14000</v>
      </c>
      <c r="G8" s="34">
        <f t="shared" ref="G8" si="4">E8*F8</f>
        <v>14000</v>
      </c>
      <c r="H8" s="15" t="s">
        <v>131</v>
      </c>
      <c r="I8" s="15" t="e">
        <f>VLOOKUP(H8,'DATA ANGGOTA'!$B$1:$C$250,2,0)</f>
        <v>#N/A</v>
      </c>
    </row>
    <row r="9" spans="1:9" x14ac:dyDescent="0.25">
      <c r="A9" s="15">
        <v>1</v>
      </c>
      <c r="B9" s="15" t="s">
        <v>720</v>
      </c>
      <c r="C9" s="15" t="s">
        <v>35</v>
      </c>
      <c r="D9" s="5" t="str">
        <f>VLOOKUP(C9,'DATA BARANG'!$B$1:$E$15,2,0)</f>
        <v>MM TAWON</v>
      </c>
      <c r="E9" s="19">
        <v>1</v>
      </c>
      <c r="F9" s="6">
        <f>VLOOKUP(C9,'DATA BARANG'!$B$1:$E$15,4,0)</f>
        <v>14500</v>
      </c>
      <c r="G9" s="34">
        <f t="shared" ref="G9" si="5">E9*F9</f>
        <v>14500</v>
      </c>
      <c r="H9" s="15" t="s">
        <v>131</v>
      </c>
      <c r="I9" s="15" t="e">
        <f>VLOOKUP(H9,'DATA ANGGOTA'!$B$1:$C$250,2,0)</f>
        <v>#N/A</v>
      </c>
    </row>
    <row r="10" spans="1:9" x14ac:dyDescent="0.25">
      <c r="A10" s="15">
        <v>2</v>
      </c>
      <c r="B10" s="15" t="s">
        <v>721</v>
      </c>
      <c r="C10" s="15" t="s">
        <v>37</v>
      </c>
      <c r="D10" s="5" t="str">
        <f>VLOOKUP(C10,'DATA BARANG'!$B$1:$E$15,2,0)</f>
        <v>BERAS IR 5 KG</v>
      </c>
      <c r="E10" s="19">
        <v>1</v>
      </c>
      <c r="F10" s="6">
        <f>VLOOKUP(C10,'DATA BARANG'!$B$1:$E$15,4,0)</f>
        <v>55000</v>
      </c>
      <c r="G10" s="34">
        <f t="shared" ref="G10:G14" si="6">E10*F10</f>
        <v>55000</v>
      </c>
      <c r="H10" s="15" t="s">
        <v>131</v>
      </c>
      <c r="I10" s="15" t="e">
        <f>VLOOKUP(H10,'DATA ANGGOTA'!$B$1:$C$250,2,0)</f>
        <v>#N/A</v>
      </c>
    </row>
    <row r="11" spans="1:9" x14ac:dyDescent="0.25">
      <c r="A11" s="15">
        <v>2</v>
      </c>
      <c r="B11" s="15" t="s">
        <v>721</v>
      </c>
      <c r="C11" s="15" t="s">
        <v>35</v>
      </c>
      <c r="D11" s="5" t="str">
        <f>VLOOKUP(C11,'DATA BARANG'!$B$1:$E$15,2,0)</f>
        <v>MM TAWON</v>
      </c>
      <c r="E11" s="19">
        <v>1</v>
      </c>
      <c r="F11" s="6">
        <f>VLOOKUP(C11,'DATA BARANG'!$B$1:$E$15,4,0)</f>
        <v>14500</v>
      </c>
      <c r="G11" s="34">
        <f t="shared" si="6"/>
        <v>14500</v>
      </c>
      <c r="H11" s="15" t="s">
        <v>131</v>
      </c>
      <c r="I11" s="15" t="e">
        <f>VLOOKUP(H11,'DATA ANGGOTA'!$B$1:$C$250,2,0)</f>
        <v>#N/A</v>
      </c>
    </row>
    <row r="12" spans="1:9" x14ac:dyDescent="0.25">
      <c r="A12" s="15">
        <v>2</v>
      </c>
      <c r="B12" s="15" t="s">
        <v>721</v>
      </c>
      <c r="C12" s="15" t="s">
        <v>35</v>
      </c>
      <c r="D12" s="5" t="str">
        <f>VLOOKUP(C12,'DATA BARANG'!$B$1:$E$15,2,0)</f>
        <v>MM TAWON</v>
      </c>
      <c r="E12" s="19">
        <v>1</v>
      </c>
      <c r="F12" s="6">
        <f>VLOOKUP(C12,'DATA BARANG'!$B$1:$E$15,4,0)</f>
        <v>14500</v>
      </c>
      <c r="G12" s="34">
        <f t="shared" si="6"/>
        <v>14500</v>
      </c>
      <c r="H12" s="15" t="s">
        <v>131</v>
      </c>
      <c r="I12" s="15" t="e">
        <f>VLOOKUP(H12,'DATA ANGGOTA'!$B$1:$C$250,2,0)</f>
        <v>#N/A</v>
      </c>
    </row>
    <row r="13" spans="1:9" x14ac:dyDescent="0.25">
      <c r="A13" s="15">
        <v>2</v>
      </c>
      <c r="B13" s="15" t="s">
        <v>721</v>
      </c>
      <c r="C13" s="15" t="s">
        <v>36</v>
      </c>
      <c r="D13" s="5" t="str">
        <f>VLOOKUP(C13,'DATA BARANG'!$B$1:$E$15,2,0)</f>
        <v>BERAS IR 10 KG</v>
      </c>
      <c r="E13" s="19">
        <v>1</v>
      </c>
      <c r="F13" s="6">
        <f>VLOOKUP(C13,'DATA BARANG'!$B$1:$E$15,4,0)</f>
        <v>110000</v>
      </c>
      <c r="G13" s="34">
        <f t="shared" si="6"/>
        <v>110000</v>
      </c>
      <c r="H13" s="15" t="s">
        <v>131</v>
      </c>
      <c r="I13" s="15" t="e">
        <f>VLOOKUP(H13,'DATA ANGGOTA'!$B$1:$C$250,2,0)</f>
        <v>#N/A</v>
      </c>
    </row>
    <row r="14" spans="1:9" x14ac:dyDescent="0.25">
      <c r="A14" s="15">
        <v>2</v>
      </c>
      <c r="B14" s="15" t="s">
        <v>721</v>
      </c>
      <c r="C14" s="15" t="s">
        <v>36</v>
      </c>
      <c r="D14" s="5" t="str">
        <f>VLOOKUP(C14,'DATA BARANG'!$B$1:$E$15,2,0)</f>
        <v>BERAS IR 10 KG</v>
      </c>
      <c r="E14" s="19">
        <v>1</v>
      </c>
      <c r="F14" s="6">
        <f>VLOOKUP(C14,'DATA BARANG'!$B$1:$E$15,4,0)</f>
        <v>110000</v>
      </c>
      <c r="G14" s="34">
        <f t="shared" si="6"/>
        <v>110000</v>
      </c>
      <c r="H14" s="15" t="s">
        <v>131</v>
      </c>
      <c r="I14" s="15" t="e">
        <f>VLOOKUP(H14,'DATA ANGGOTA'!$B$1:$C$250,2,0)</f>
        <v>#N/A</v>
      </c>
    </row>
    <row r="15" spans="1:9" x14ac:dyDescent="0.25">
      <c r="A15" s="15">
        <v>2</v>
      </c>
      <c r="B15" s="15" t="s">
        <v>721</v>
      </c>
      <c r="C15" s="15" t="s">
        <v>36</v>
      </c>
      <c r="D15" s="5" t="str">
        <f>VLOOKUP(C15,'DATA BARANG'!$B$1:$E$15,2,0)</f>
        <v>BERAS IR 10 KG</v>
      </c>
      <c r="E15" s="19">
        <v>1</v>
      </c>
      <c r="F15" s="6">
        <f>VLOOKUP(C15,'DATA BARANG'!$B$1:$E$15,4,0)</f>
        <v>110000</v>
      </c>
      <c r="G15" s="34">
        <f t="shared" ref="G15:G18" si="7">E15*F15</f>
        <v>110000</v>
      </c>
      <c r="H15" s="15" t="s">
        <v>131</v>
      </c>
      <c r="I15" s="15" t="e">
        <f>VLOOKUP(H15,'DATA ANGGOTA'!$B$1:$C$250,2,0)</f>
        <v>#N/A</v>
      </c>
    </row>
    <row r="16" spans="1:9" x14ac:dyDescent="0.25">
      <c r="A16" s="15">
        <v>2</v>
      </c>
      <c r="B16" s="15" t="s">
        <v>721</v>
      </c>
      <c r="C16" s="15" t="s">
        <v>37</v>
      </c>
      <c r="D16" s="5" t="str">
        <f>VLOOKUP(C16,'DATA BARANG'!$B$1:$E$15,2,0)</f>
        <v>BERAS IR 5 KG</v>
      </c>
      <c r="E16" s="19">
        <v>1</v>
      </c>
      <c r="F16" s="6">
        <f>VLOOKUP(C16,'DATA BARANG'!$B$1:$E$15,4,0)</f>
        <v>55000</v>
      </c>
      <c r="G16" s="34">
        <f t="shared" si="7"/>
        <v>55000</v>
      </c>
      <c r="H16" s="15" t="s">
        <v>131</v>
      </c>
      <c r="I16" s="15" t="e">
        <f>VLOOKUP(H16,'DATA ANGGOTA'!$B$1:$C$250,2,0)</f>
        <v>#N/A</v>
      </c>
    </row>
    <row r="17" spans="1:9" x14ac:dyDescent="0.25">
      <c r="A17" s="15">
        <v>2</v>
      </c>
      <c r="B17" s="15" t="s">
        <v>721</v>
      </c>
      <c r="C17" s="15" t="s">
        <v>32</v>
      </c>
      <c r="D17" s="5" t="str">
        <f>VLOOKUP(C17,'DATA BARANG'!$B$1:$E$15,2,0)</f>
        <v>GULA ROSE BRAND</v>
      </c>
      <c r="E17" s="19">
        <v>1</v>
      </c>
      <c r="F17" s="6">
        <f>VLOOKUP(C17,'DATA BARANG'!$B$1:$E$15,4,0)</f>
        <v>14000</v>
      </c>
      <c r="G17" s="34">
        <f t="shared" si="7"/>
        <v>14000</v>
      </c>
      <c r="H17" s="15" t="s">
        <v>131</v>
      </c>
      <c r="I17" s="15" t="e">
        <f>VLOOKUP(H17,'DATA ANGGOTA'!$B$1:$C$250,2,0)</f>
        <v>#N/A</v>
      </c>
    </row>
    <row r="18" spans="1:9" x14ac:dyDescent="0.25">
      <c r="A18" s="15">
        <v>2</v>
      </c>
      <c r="B18" s="15" t="s">
        <v>721</v>
      </c>
      <c r="C18" s="15" t="s">
        <v>37</v>
      </c>
      <c r="D18" s="5" t="str">
        <f>VLOOKUP(C18,'DATA BARANG'!$B$1:$E$15,2,0)</f>
        <v>BERAS IR 5 KG</v>
      </c>
      <c r="E18" s="19">
        <v>1</v>
      </c>
      <c r="F18" s="6">
        <f>VLOOKUP(C18,'DATA BARANG'!$B$1:$E$15,4,0)</f>
        <v>55000</v>
      </c>
      <c r="G18" s="34">
        <f t="shared" si="7"/>
        <v>55000</v>
      </c>
      <c r="H18" s="15" t="s">
        <v>131</v>
      </c>
      <c r="I18" s="15" t="e">
        <f>VLOOKUP(H18,'DATA ANGGOTA'!$B$1:$C$250,2,0)</f>
        <v>#N/A</v>
      </c>
    </row>
    <row r="19" spans="1:9" x14ac:dyDescent="0.25">
      <c r="A19" s="15">
        <v>3</v>
      </c>
      <c r="B19" s="15" t="s">
        <v>722</v>
      </c>
      <c r="C19" s="15" t="s">
        <v>37</v>
      </c>
      <c r="D19" s="5" t="str">
        <f>VLOOKUP(C19,'DATA BARANG'!$B$1:$E$15,2,0)</f>
        <v>BERAS IR 5 KG</v>
      </c>
      <c r="E19" s="19">
        <v>1</v>
      </c>
      <c r="F19" s="6">
        <f>VLOOKUP(C19,'DATA BARANG'!$B$1:$E$15,4,0)</f>
        <v>55000</v>
      </c>
      <c r="G19" s="34">
        <f t="shared" ref="G19" si="8">E19*F19</f>
        <v>55000</v>
      </c>
      <c r="H19" s="15" t="s">
        <v>131</v>
      </c>
      <c r="I19" s="15" t="e">
        <f>VLOOKUP(H19,'DATA ANGGOTA'!$B$1:$C$250,2,0)</f>
        <v>#N/A</v>
      </c>
    </row>
    <row r="20" spans="1:9" x14ac:dyDescent="0.25">
      <c r="A20" s="15">
        <v>3</v>
      </c>
      <c r="B20" s="15" t="s">
        <v>722</v>
      </c>
      <c r="C20" s="15" t="s">
        <v>32</v>
      </c>
      <c r="D20" s="5" t="str">
        <f>VLOOKUP(C20,'DATA BARANG'!$B$1:$E$15,2,0)</f>
        <v>GULA ROSE BRAND</v>
      </c>
      <c r="E20" s="19">
        <v>1</v>
      </c>
      <c r="F20" s="6">
        <f>VLOOKUP(C20,'DATA BARANG'!$B$1:$E$15,4,0)</f>
        <v>14000</v>
      </c>
      <c r="G20" s="34">
        <f t="shared" ref="G20:G21" si="9">E20*F20</f>
        <v>14000</v>
      </c>
      <c r="H20" s="15" t="s">
        <v>131</v>
      </c>
      <c r="I20" s="15" t="e">
        <f>VLOOKUP(H20,'DATA ANGGOTA'!$B$1:$C$250,2,0)</f>
        <v>#N/A</v>
      </c>
    </row>
    <row r="21" spans="1:9" x14ac:dyDescent="0.25">
      <c r="A21" s="15">
        <v>3</v>
      </c>
      <c r="B21" s="15" t="s">
        <v>722</v>
      </c>
      <c r="C21" s="15" t="s">
        <v>32</v>
      </c>
      <c r="D21" s="5" t="str">
        <f>VLOOKUP(C21,'DATA BARANG'!$B$1:$E$15,2,0)</f>
        <v>GULA ROSE BRAND</v>
      </c>
      <c r="E21" s="19">
        <v>1</v>
      </c>
      <c r="F21" s="6">
        <f>VLOOKUP(C21,'DATA BARANG'!$B$1:$E$15,4,0)</f>
        <v>14000</v>
      </c>
      <c r="G21" s="34">
        <f t="shared" si="9"/>
        <v>14000</v>
      </c>
      <c r="H21" s="15" t="s">
        <v>131</v>
      </c>
      <c r="I21" s="15" t="e">
        <f>VLOOKUP(H21,'DATA ANGGOTA'!$B$1:$C$250,2,0)</f>
        <v>#N/A</v>
      </c>
    </row>
    <row r="22" spans="1:9" x14ac:dyDescent="0.25">
      <c r="A22" s="15">
        <v>4</v>
      </c>
      <c r="B22" s="15" t="s">
        <v>723</v>
      </c>
      <c r="C22" s="15" t="s">
        <v>40</v>
      </c>
      <c r="D22" s="5" t="str">
        <f>VLOOKUP(C22,'DATA BARANG'!$B$1:$E$15,2,0)</f>
        <v>MM BIMOLI</v>
      </c>
      <c r="E22" s="19">
        <v>1</v>
      </c>
      <c r="F22" s="6">
        <f>VLOOKUP(C22,'DATA BARANG'!$B$1:$E$15,4,0)</f>
        <v>15500</v>
      </c>
      <c r="G22" s="34">
        <f t="shared" ref="G22:G24" si="10">E22*F22</f>
        <v>15500</v>
      </c>
      <c r="H22" s="15" t="s">
        <v>814</v>
      </c>
      <c r="I22" s="15" t="str">
        <f>VLOOKUP(H22,'DATA ANGGOTA'!$B$1:$C$250,2,0)</f>
        <v>ORTU AZIM</v>
      </c>
    </row>
    <row r="23" spans="1:9" x14ac:dyDescent="0.25">
      <c r="A23" s="15">
        <v>4</v>
      </c>
      <c r="B23" s="15" t="s">
        <v>723</v>
      </c>
      <c r="C23" s="15" t="s">
        <v>40</v>
      </c>
      <c r="D23" s="5" t="str">
        <f>VLOOKUP(C23,'DATA BARANG'!$B$1:$E$15,2,0)</f>
        <v>MM BIMOLI</v>
      </c>
      <c r="E23" s="19">
        <v>1</v>
      </c>
      <c r="F23" s="6">
        <f>VLOOKUP(C23,'DATA BARANG'!$B$1:$E$15,4,0)</f>
        <v>15500</v>
      </c>
      <c r="G23" s="34">
        <f t="shared" si="10"/>
        <v>15500</v>
      </c>
      <c r="H23" s="15" t="s">
        <v>814</v>
      </c>
      <c r="I23" s="15" t="str">
        <f>VLOOKUP(H23,'DATA ANGGOTA'!$B$1:$C$250,2,0)</f>
        <v>ORTU AZIM</v>
      </c>
    </row>
    <row r="24" spans="1:9" x14ac:dyDescent="0.25">
      <c r="A24" s="15">
        <v>4</v>
      </c>
      <c r="B24" s="15" t="s">
        <v>723</v>
      </c>
      <c r="C24" s="15" t="s">
        <v>40</v>
      </c>
      <c r="D24" s="5" t="str">
        <f>VLOOKUP(C24,'DATA BARANG'!$B$1:$E$15,2,0)</f>
        <v>MM BIMOLI</v>
      </c>
      <c r="E24" s="19">
        <v>1</v>
      </c>
      <c r="F24" s="6">
        <f>VLOOKUP(C24,'DATA BARANG'!$B$1:$E$15,4,0)</f>
        <v>15500</v>
      </c>
      <c r="G24" s="34">
        <f t="shared" si="10"/>
        <v>15500</v>
      </c>
      <c r="H24" s="15" t="s">
        <v>814</v>
      </c>
      <c r="I24" s="15" t="str">
        <f>VLOOKUP(H24,'DATA ANGGOTA'!$B$1:$C$250,2,0)</f>
        <v>ORTU AZIM</v>
      </c>
    </row>
    <row r="25" spans="1:9" x14ac:dyDescent="0.25">
      <c r="A25" s="15">
        <v>5</v>
      </c>
      <c r="B25" s="15" t="s">
        <v>725</v>
      </c>
      <c r="C25" s="15" t="s">
        <v>36</v>
      </c>
      <c r="D25" s="5" t="str">
        <f>VLOOKUP(C25,'DATA BARANG'!$B$1:$E$15,2,0)</f>
        <v>BERAS IR 10 KG</v>
      </c>
      <c r="E25" s="19">
        <v>1</v>
      </c>
      <c r="F25" s="6">
        <f>VLOOKUP(C25,'DATA BARANG'!$B$1:$E$15,4,0)</f>
        <v>110000</v>
      </c>
      <c r="G25" s="34">
        <f t="shared" ref="G25:G26" si="11">E25*F25</f>
        <v>110000</v>
      </c>
      <c r="H25" s="15" t="s">
        <v>815</v>
      </c>
      <c r="I25" s="15" t="str">
        <f>VLOOKUP(H25,'DATA ANGGOTA'!$B$1:$C$250,2,0)</f>
        <v>MARIANA SEMBIRING</v>
      </c>
    </row>
    <row r="26" spans="1:9" x14ac:dyDescent="0.25">
      <c r="A26" s="15">
        <v>5</v>
      </c>
      <c r="B26" s="15" t="s">
        <v>725</v>
      </c>
      <c r="C26" s="15" t="s">
        <v>36</v>
      </c>
      <c r="D26" s="5" t="str">
        <f>VLOOKUP(C26,'DATA BARANG'!$B$1:$E$15,2,0)</f>
        <v>BERAS IR 10 KG</v>
      </c>
      <c r="E26" s="19">
        <v>1</v>
      </c>
      <c r="F26" s="6">
        <f>VLOOKUP(C26,'DATA BARANG'!$B$1:$E$15,4,0)</f>
        <v>110000</v>
      </c>
      <c r="G26" s="34">
        <f t="shared" si="11"/>
        <v>110000</v>
      </c>
      <c r="H26" s="15" t="s">
        <v>815</v>
      </c>
      <c r="I26" s="15" t="str">
        <f>VLOOKUP(H26,'DATA ANGGOTA'!$B$1:$C$250,2,0)</f>
        <v>MARIANA SEMBIRING</v>
      </c>
    </row>
    <row r="27" spans="1:9" x14ac:dyDescent="0.25">
      <c r="A27" s="15">
        <v>6</v>
      </c>
      <c r="B27" s="15" t="s">
        <v>727</v>
      </c>
      <c r="C27" s="15" t="s">
        <v>35</v>
      </c>
      <c r="D27" s="5" t="str">
        <f>VLOOKUP(C27,'DATA BARANG'!$B$1:$E$15,2,0)</f>
        <v>MM TAWON</v>
      </c>
      <c r="E27" s="19">
        <v>1</v>
      </c>
      <c r="F27" s="6">
        <f>VLOOKUP(C27,'DATA BARANG'!$B$1:$E$15,4,0)</f>
        <v>14500</v>
      </c>
      <c r="G27" s="34">
        <f t="shared" ref="G27:G32" si="12">E27*F27</f>
        <v>14500</v>
      </c>
      <c r="H27" s="15" t="s">
        <v>815</v>
      </c>
      <c r="I27" s="15" t="str">
        <f>VLOOKUP(H27,'DATA ANGGOTA'!$B$1:$C$250,2,0)</f>
        <v>MARIANA SEMBIRING</v>
      </c>
    </row>
    <row r="28" spans="1:9" x14ac:dyDescent="0.25">
      <c r="A28" s="15">
        <v>6</v>
      </c>
      <c r="B28" s="15" t="s">
        <v>727</v>
      </c>
      <c r="C28" s="15" t="s">
        <v>35</v>
      </c>
      <c r="D28" s="5" t="str">
        <f>VLOOKUP(C28,'DATA BARANG'!$B$1:$E$15,2,0)</f>
        <v>MM TAWON</v>
      </c>
      <c r="E28" s="19">
        <v>1</v>
      </c>
      <c r="F28" s="6">
        <f>VLOOKUP(C28,'DATA BARANG'!$B$1:$E$15,4,0)</f>
        <v>14500</v>
      </c>
      <c r="G28" s="34">
        <f t="shared" si="12"/>
        <v>14500</v>
      </c>
      <c r="H28" s="15" t="s">
        <v>815</v>
      </c>
      <c r="I28" s="15" t="str">
        <f>VLOOKUP(H28,'DATA ANGGOTA'!$B$1:$C$250,2,0)</f>
        <v>MARIANA SEMBIRING</v>
      </c>
    </row>
    <row r="29" spans="1:9" x14ac:dyDescent="0.25">
      <c r="A29" s="15">
        <v>6</v>
      </c>
      <c r="B29" s="15" t="s">
        <v>727</v>
      </c>
      <c r="C29" s="15" t="s">
        <v>35</v>
      </c>
      <c r="D29" s="5" t="str">
        <f>VLOOKUP(C29,'DATA BARANG'!$B$1:$E$15,2,0)</f>
        <v>MM TAWON</v>
      </c>
      <c r="E29" s="19">
        <v>1</v>
      </c>
      <c r="F29" s="6">
        <f>VLOOKUP(C29,'DATA BARANG'!$B$1:$E$15,4,0)</f>
        <v>14500</v>
      </c>
      <c r="G29" s="34">
        <f t="shared" si="12"/>
        <v>14500</v>
      </c>
      <c r="H29" s="15" t="s">
        <v>815</v>
      </c>
      <c r="I29" s="15" t="str">
        <f>VLOOKUP(H29,'DATA ANGGOTA'!$B$1:$C$250,2,0)</f>
        <v>MARIANA SEMBIRING</v>
      </c>
    </row>
    <row r="30" spans="1:9" x14ac:dyDescent="0.25">
      <c r="A30" s="15">
        <v>6</v>
      </c>
      <c r="B30" s="15" t="s">
        <v>727</v>
      </c>
      <c r="C30" s="15" t="s">
        <v>35</v>
      </c>
      <c r="D30" s="5" t="str">
        <f>VLOOKUP(C30,'DATA BARANG'!$B$1:$E$15,2,0)</f>
        <v>MM TAWON</v>
      </c>
      <c r="E30" s="19">
        <v>1</v>
      </c>
      <c r="F30" s="6">
        <f>VLOOKUP(C30,'DATA BARANG'!$B$1:$E$15,4,0)</f>
        <v>14500</v>
      </c>
      <c r="G30" s="34">
        <f t="shared" si="12"/>
        <v>14500</v>
      </c>
      <c r="H30" s="15" t="s">
        <v>815</v>
      </c>
      <c r="I30" s="15" t="str">
        <f>VLOOKUP(H30,'DATA ANGGOTA'!$B$1:$C$250,2,0)</f>
        <v>MARIANA SEMBIRING</v>
      </c>
    </row>
    <row r="31" spans="1:9" x14ac:dyDescent="0.25">
      <c r="A31" s="15">
        <v>6</v>
      </c>
      <c r="B31" s="15" t="s">
        <v>727</v>
      </c>
      <c r="C31" s="15" t="s">
        <v>35</v>
      </c>
      <c r="D31" s="5" t="str">
        <f>VLOOKUP(C31,'DATA BARANG'!$B$1:$E$15,2,0)</f>
        <v>MM TAWON</v>
      </c>
      <c r="E31" s="19">
        <v>1</v>
      </c>
      <c r="F31" s="6">
        <f>VLOOKUP(C31,'DATA BARANG'!$B$1:$E$15,4,0)</f>
        <v>14500</v>
      </c>
      <c r="G31" s="34">
        <f t="shared" si="12"/>
        <v>14500</v>
      </c>
      <c r="H31" s="15" t="s">
        <v>815</v>
      </c>
      <c r="I31" s="15" t="str">
        <f>VLOOKUP(H31,'DATA ANGGOTA'!$B$1:$C$250,2,0)</f>
        <v>MARIANA SEMBIRING</v>
      </c>
    </row>
    <row r="32" spans="1:9" x14ac:dyDescent="0.25">
      <c r="A32" s="15">
        <v>6</v>
      </c>
      <c r="B32" s="15" t="s">
        <v>727</v>
      </c>
      <c r="C32" s="15" t="s">
        <v>35</v>
      </c>
      <c r="D32" s="5" t="str">
        <f>VLOOKUP(C32,'DATA BARANG'!$B$1:$E$15,2,0)</f>
        <v>MM TAWON</v>
      </c>
      <c r="E32" s="19">
        <v>1</v>
      </c>
      <c r="F32" s="6">
        <f>VLOOKUP(C32,'DATA BARANG'!$B$1:$E$15,4,0)</f>
        <v>14500</v>
      </c>
      <c r="G32" s="34">
        <f t="shared" si="12"/>
        <v>14500</v>
      </c>
      <c r="H32" s="15" t="s">
        <v>816</v>
      </c>
      <c r="I32" s="15" t="str">
        <f>VLOOKUP(H32,'DATA ANGGOTA'!$B$1:$C$250,2,0)</f>
        <v>MAMA FAIZ MUKHTAR</v>
      </c>
    </row>
    <row r="33" spans="1:9" x14ac:dyDescent="0.25">
      <c r="A33" s="15">
        <v>6</v>
      </c>
      <c r="B33" s="15" t="s">
        <v>727</v>
      </c>
      <c r="C33" s="15" t="s">
        <v>32</v>
      </c>
      <c r="D33" s="5" t="str">
        <f>VLOOKUP(C33,'DATA BARANG'!$B$1:$E$15,2,0)</f>
        <v>GULA ROSE BRAND</v>
      </c>
      <c r="E33" s="19">
        <v>1</v>
      </c>
      <c r="F33" s="6">
        <f>VLOOKUP(C33,'DATA BARANG'!$B$1:$E$15,4,0)</f>
        <v>14000</v>
      </c>
      <c r="G33" s="34">
        <f t="shared" ref="G33:G34" si="13">E33*F33</f>
        <v>14000</v>
      </c>
      <c r="H33" s="15" t="s">
        <v>816</v>
      </c>
      <c r="I33" s="15" t="str">
        <f>VLOOKUP(H33,'DATA ANGGOTA'!$B$1:$C$250,2,0)</f>
        <v>MAMA FAIZ MUKHTAR</v>
      </c>
    </row>
    <row r="34" spans="1:9" x14ac:dyDescent="0.25">
      <c r="A34" s="15">
        <v>6</v>
      </c>
      <c r="B34" s="15" t="s">
        <v>727</v>
      </c>
      <c r="C34" s="15" t="s">
        <v>32</v>
      </c>
      <c r="D34" s="5" t="str">
        <f>VLOOKUP(C34,'DATA BARANG'!$B$1:$E$15,2,0)</f>
        <v>GULA ROSE BRAND</v>
      </c>
      <c r="E34" s="19">
        <v>1</v>
      </c>
      <c r="F34" s="6">
        <f>VLOOKUP(C34,'DATA BARANG'!$B$1:$E$15,4,0)</f>
        <v>14000</v>
      </c>
      <c r="G34" s="34">
        <f t="shared" si="13"/>
        <v>14000</v>
      </c>
      <c r="H34" s="15" t="s">
        <v>816</v>
      </c>
      <c r="I34" s="15" t="str">
        <f>VLOOKUP(H34,'DATA ANGGOTA'!$B$1:$C$250,2,0)</f>
        <v>MAMA FAIZ MUKHTAR</v>
      </c>
    </row>
    <row r="35" spans="1:9" x14ac:dyDescent="0.25">
      <c r="A35" s="15">
        <v>7</v>
      </c>
      <c r="B35" s="15" t="s">
        <v>728</v>
      </c>
      <c r="C35" s="15" t="s">
        <v>36</v>
      </c>
      <c r="D35" s="5" t="str">
        <f>VLOOKUP(C35,'DATA BARANG'!$B$1:$E$15,2,0)</f>
        <v>BERAS IR 10 KG</v>
      </c>
      <c r="E35" s="19">
        <v>1</v>
      </c>
      <c r="F35" s="6">
        <f>VLOOKUP(C35,'DATA BARANG'!$B$1:$E$15,4,0)</f>
        <v>110000</v>
      </c>
      <c r="G35" s="34">
        <f t="shared" ref="G35:G36" si="14">E35*F35</f>
        <v>110000</v>
      </c>
      <c r="H35" s="15" t="s">
        <v>46</v>
      </c>
      <c r="I35" s="15" t="str">
        <f>VLOOKUP(H35,'DATA ANGGOTA'!$B$1:$C$250,2,0)</f>
        <v>JUANDA</v>
      </c>
    </row>
    <row r="36" spans="1:9" x14ac:dyDescent="0.25">
      <c r="A36" s="15">
        <v>7</v>
      </c>
      <c r="B36" s="15" t="s">
        <v>728</v>
      </c>
      <c r="C36" s="15" t="s">
        <v>36</v>
      </c>
      <c r="D36" s="5" t="str">
        <f>VLOOKUP(C36,'DATA BARANG'!$B$1:$E$15,2,0)</f>
        <v>BERAS IR 10 KG</v>
      </c>
      <c r="E36" s="19">
        <v>1</v>
      </c>
      <c r="F36" s="6">
        <f>VLOOKUP(C36,'DATA BARANG'!$B$1:$E$15,4,0)</f>
        <v>110000</v>
      </c>
      <c r="G36" s="34">
        <f t="shared" si="14"/>
        <v>110000</v>
      </c>
      <c r="H36" s="15" t="s">
        <v>46</v>
      </c>
      <c r="I36" s="15" t="str">
        <f>VLOOKUP(H36,'DATA ANGGOTA'!$B$1:$C$250,2,0)</f>
        <v>JUANDA</v>
      </c>
    </row>
    <row r="37" spans="1:9" x14ac:dyDescent="0.25">
      <c r="A37" s="15">
        <v>8</v>
      </c>
      <c r="B37" s="15" t="s">
        <v>729</v>
      </c>
      <c r="C37" s="15" t="s">
        <v>41</v>
      </c>
      <c r="D37" s="5" t="str">
        <f>VLOOKUP(C37,'DATA BARANG'!$B$1:$E$15,2,0)</f>
        <v>MM SIIP</v>
      </c>
      <c r="E37" s="19">
        <v>1</v>
      </c>
      <c r="F37" s="6">
        <f>VLOOKUP(C37,'DATA BARANG'!$B$1:$E$15,4,0)</f>
        <v>13500</v>
      </c>
      <c r="G37" s="34">
        <f t="shared" ref="G37:G41" si="15">E37*F37</f>
        <v>13500</v>
      </c>
      <c r="H37" s="15" t="s">
        <v>56</v>
      </c>
      <c r="I37" s="15" t="str">
        <f>VLOOKUP(H37,'DATA ANGGOTA'!$B$1:$C$250,2,0)</f>
        <v>FITRI ANI (UMMI BUYA)</v>
      </c>
    </row>
    <row r="38" spans="1:9" x14ac:dyDescent="0.25">
      <c r="A38" s="15">
        <v>8</v>
      </c>
      <c r="B38" s="15" t="s">
        <v>729</v>
      </c>
      <c r="C38" s="15" t="s">
        <v>40</v>
      </c>
      <c r="D38" s="5" t="str">
        <f>VLOOKUP(C38,'DATA BARANG'!$B$1:$E$15,2,0)</f>
        <v>MM BIMOLI</v>
      </c>
      <c r="E38" s="19">
        <v>1</v>
      </c>
      <c r="F38" s="6">
        <f>VLOOKUP(C38,'DATA BARANG'!$B$1:$E$15,4,0)</f>
        <v>15500</v>
      </c>
      <c r="G38" s="34">
        <f t="shared" si="15"/>
        <v>15500</v>
      </c>
      <c r="H38" s="15" t="s">
        <v>56</v>
      </c>
      <c r="I38" s="15" t="str">
        <f>VLOOKUP(H38,'DATA ANGGOTA'!$B$1:$C$250,2,0)</f>
        <v>FITRI ANI (UMMI BUYA)</v>
      </c>
    </row>
    <row r="39" spans="1:9" x14ac:dyDescent="0.25">
      <c r="A39" s="15">
        <v>8</v>
      </c>
      <c r="B39" s="15" t="s">
        <v>729</v>
      </c>
      <c r="C39" s="15" t="s">
        <v>160</v>
      </c>
      <c r="D39" s="5" t="str">
        <f>VLOOKUP(C39,'DATA BARANG'!$B$1:$E$15,2,0)</f>
        <v>GULAKU</v>
      </c>
      <c r="E39" s="19">
        <v>1</v>
      </c>
      <c r="F39" s="6">
        <f>VLOOKUP(C39,'DATA BARANG'!$B$1:$E$15,4,0)</f>
        <v>14000</v>
      </c>
      <c r="G39" s="34">
        <f t="shared" si="15"/>
        <v>14000</v>
      </c>
      <c r="H39" s="15" t="s">
        <v>56</v>
      </c>
      <c r="I39" s="15" t="str">
        <f>VLOOKUP(H39,'DATA ANGGOTA'!$B$1:$C$250,2,0)</f>
        <v>FITRI ANI (UMMI BUYA)</v>
      </c>
    </row>
    <row r="40" spans="1:9" x14ac:dyDescent="0.25">
      <c r="A40" s="15">
        <v>8</v>
      </c>
      <c r="B40" s="15" t="s">
        <v>729</v>
      </c>
      <c r="C40" s="15" t="s">
        <v>37</v>
      </c>
      <c r="D40" s="5" t="str">
        <f>VLOOKUP(C40,'DATA BARANG'!$B$1:$E$15,2,0)</f>
        <v>BERAS IR 5 KG</v>
      </c>
      <c r="E40" s="19">
        <v>1</v>
      </c>
      <c r="F40" s="6">
        <f>VLOOKUP(C40,'DATA BARANG'!$B$1:$E$15,4,0)</f>
        <v>55000</v>
      </c>
      <c r="G40" s="34">
        <f t="shared" si="15"/>
        <v>55000</v>
      </c>
      <c r="H40" s="15" t="s">
        <v>56</v>
      </c>
      <c r="I40" s="15" t="str">
        <f>VLOOKUP(H40,'DATA ANGGOTA'!$B$1:$C$250,2,0)</f>
        <v>FITRI ANI (UMMI BUYA)</v>
      </c>
    </row>
    <row r="41" spans="1:9" x14ac:dyDescent="0.25">
      <c r="A41" s="15">
        <v>8</v>
      </c>
      <c r="B41" s="15" t="s">
        <v>729</v>
      </c>
      <c r="C41" s="15" t="s">
        <v>32</v>
      </c>
      <c r="D41" s="5" t="str">
        <f>VLOOKUP(C41,'DATA BARANG'!$B$1:$E$15,2,0)</f>
        <v>GULA ROSE BRAND</v>
      </c>
      <c r="E41" s="19">
        <v>1</v>
      </c>
      <c r="F41" s="6">
        <f>VLOOKUP(C41,'DATA BARANG'!$B$1:$E$15,4,0)</f>
        <v>14000</v>
      </c>
      <c r="G41" s="34">
        <f t="shared" si="15"/>
        <v>14000</v>
      </c>
      <c r="H41" s="15" t="s">
        <v>56</v>
      </c>
      <c r="I41" s="15" t="str">
        <f>VLOOKUP(H41,'DATA ANGGOTA'!$B$1:$C$250,2,0)</f>
        <v>FITRI ANI (UMMI BUYA)</v>
      </c>
    </row>
    <row r="42" spans="1:9" s="46" customFormat="1" x14ac:dyDescent="0.25">
      <c r="A42" s="120" t="s">
        <v>6</v>
      </c>
      <c r="B42" s="120"/>
      <c r="C42" s="120"/>
      <c r="D42" s="120"/>
      <c r="E42" s="120"/>
      <c r="F42" s="120"/>
      <c r="G42" s="70">
        <f>SUM(G3:G41)</f>
        <v>1638000</v>
      </c>
      <c r="H42" s="24"/>
      <c r="I42" s="90"/>
    </row>
    <row r="43" spans="1:9" x14ac:dyDescent="0.25">
      <c r="I43" s="60"/>
    </row>
    <row r="44" spans="1:9" x14ac:dyDescent="0.25">
      <c r="I44" s="60"/>
    </row>
    <row r="45" spans="1:9" x14ac:dyDescent="0.25">
      <c r="I45" s="60"/>
    </row>
    <row r="46" spans="1:9" x14ac:dyDescent="0.25">
      <c r="I46" s="60"/>
    </row>
  </sheetData>
  <mergeCells count="2">
    <mergeCell ref="A1:I1"/>
    <mergeCell ref="A42:F42"/>
  </mergeCells>
  <pageMargins left="0" right="0" top="0" bottom="0" header="0.31496062992125984" footer="0.31496062992125984"/>
  <pageSetup paperSize="9" scale="9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40" zoomScaleNormal="140" workbookViewId="0">
      <selection activeCell="A2" sqref="A2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85546875" bestFit="1" customWidth="1"/>
    <col min="8" max="8" width="14.140625" bestFit="1" customWidth="1"/>
    <col min="9" max="9" width="30" bestFit="1" customWidth="1"/>
  </cols>
  <sheetData>
    <row r="1" spans="1:9" ht="26.25" x14ac:dyDescent="0.4">
      <c r="A1" s="116" t="s">
        <v>731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3" t="s">
        <v>0</v>
      </c>
      <c r="B2" s="93" t="s">
        <v>62</v>
      </c>
      <c r="C2" s="93" t="s">
        <v>31</v>
      </c>
      <c r="D2" s="93" t="s">
        <v>1</v>
      </c>
      <c r="E2" s="28" t="s">
        <v>20</v>
      </c>
      <c r="F2" s="93" t="s">
        <v>5</v>
      </c>
      <c r="G2" s="21" t="s">
        <v>77</v>
      </c>
      <c r="H2" s="22" t="s">
        <v>63</v>
      </c>
      <c r="I2" s="93" t="s">
        <v>43</v>
      </c>
    </row>
    <row r="3" spans="1:9" x14ac:dyDescent="0.25">
      <c r="A3" s="15">
        <v>1</v>
      </c>
      <c r="B3" s="15" t="s">
        <v>732</v>
      </c>
      <c r="C3" s="15" t="s">
        <v>32</v>
      </c>
      <c r="D3" s="5" t="str">
        <f>VLOOKUP(C3,'DATA BARANG'!$B$1:$E$15,2,0)</f>
        <v>GULA ROSE BRAND</v>
      </c>
      <c r="E3" s="19">
        <v>1</v>
      </c>
      <c r="F3" s="6">
        <f>VLOOKUP(C3,'DATA BARANG'!$B$1:$E$15,4,0)</f>
        <v>14000</v>
      </c>
      <c r="G3" s="34">
        <f t="shared" ref="G3:G6" si="0">E3*F3</f>
        <v>14000</v>
      </c>
      <c r="H3" s="15" t="s">
        <v>816</v>
      </c>
      <c r="I3" s="19" t="str">
        <f>VLOOKUP(H3,'DATA ANGGOTA'!$B$1:$C$255,2,0)</f>
        <v>MAMA FAIZ MUKHTAR</v>
      </c>
    </row>
    <row r="4" spans="1:9" x14ac:dyDescent="0.25">
      <c r="A4" s="15">
        <v>2</v>
      </c>
      <c r="B4" s="15" t="s">
        <v>734</v>
      </c>
      <c r="C4" s="15" t="s">
        <v>39</v>
      </c>
      <c r="D4" s="5" t="str">
        <f>VLOOKUP(C4,'DATA BARANG'!$B$1:$E$15,2,0)</f>
        <v>MM SALVACO</v>
      </c>
      <c r="E4" s="19">
        <v>1</v>
      </c>
      <c r="F4" s="6">
        <f>VLOOKUP(C4,'DATA BARANG'!$B$1:$E$15,4,0)</f>
        <v>14500</v>
      </c>
      <c r="G4" s="34">
        <f t="shared" si="0"/>
        <v>14500</v>
      </c>
      <c r="H4" s="15" t="s">
        <v>817</v>
      </c>
      <c r="I4" s="19" t="str">
        <f>VLOOKUP(H4,'DATA ANGGOTA'!$B$1:$C$255,2,0)</f>
        <v>MAMA BINTANG KEJORA</v>
      </c>
    </row>
    <row r="5" spans="1:9" x14ac:dyDescent="0.25">
      <c r="A5" s="15">
        <v>3</v>
      </c>
      <c r="B5" s="15" t="s">
        <v>735</v>
      </c>
      <c r="C5" s="15" t="s">
        <v>42</v>
      </c>
      <c r="D5" s="5" t="str">
        <f>VLOOKUP(C5,'DATA BARANG'!$B$1:$E$15,2,0)</f>
        <v>GULA AREN</v>
      </c>
      <c r="E5" s="19">
        <v>1</v>
      </c>
      <c r="F5" s="6">
        <f>VLOOKUP(C5,'DATA BARANG'!$B$1:$E$15,4,0)</f>
        <v>25000</v>
      </c>
      <c r="G5" s="34">
        <f t="shared" si="0"/>
        <v>25000</v>
      </c>
      <c r="H5" s="15" t="s">
        <v>818</v>
      </c>
      <c r="I5" s="19" t="str">
        <f>VLOOKUP(H5,'DATA ANGGOTA'!$B$1:$C$255,2,0)</f>
        <v>ORTU ALI RISKI RAMADHAN</v>
      </c>
    </row>
    <row r="6" spans="1:9" x14ac:dyDescent="0.25">
      <c r="A6" s="15">
        <v>4</v>
      </c>
      <c r="B6" s="15" t="s">
        <v>736</v>
      </c>
      <c r="C6" s="15" t="s">
        <v>39</v>
      </c>
      <c r="D6" s="5" t="str">
        <f>VLOOKUP(C6,'DATA BARANG'!$B$1:$E$15,2,0)</f>
        <v>MM SALVACO</v>
      </c>
      <c r="E6" s="19">
        <v>1</v>
      </c>
      <c r="F6" s="6">
        <f>VLOOKUP(C6,'DATA BARANG'!$B$1:$E$15,4,0)</f>
        <v>14500</v>
      </c>
      <c r="G6" s="34">
        <f t="shared" si="0"/>
        <v>14500</v>
      </c>
      <c r="H6" s="15" t="s">
        <v>131</v>
      </c>
      <c r="I6" s="19" t="e">
        <f>VLOOKUP(H6,'DATA ANGGOTA'!$B$1:$C$255,2,0)</f>
        <v>#N/A</v>
      </c>
    </row>
    <row r="7" spans="1:9" x14ac:dyDescent="0.25">
      <c r="A7" s="15">
        <v>4</v>
      </c>
      <c r="B7" s="15" t="s">
        <v>736</v>
      </c>
      <c r="C7" s="15" t="s">
        <v>32</v>
      </c>
      <c r="D7" s="5" t="str">
        <f>VLOOKUP(C7,'DATA BARANG'!$B$1:$E$15,2,0)</f>
        <v>GULA ROSE BRAND</v>
      </c>
      <c r="E7" s="19">
        <v>1</v>
      </c>
      <c r="F7" s="6">
        <f>VLOOKUP(C7,'DATA BARANG'!$B$1:$E$15,4,0)</f>
        <v>14000</v>
      </c>
      <c r="G7" s="34">
        <f t="shared" ref="G7" si="1">E7*F7</f>
        <v>14000</v>
      </c>
      <c r="H7" s="15" t="s">
        <v>131</v>
      </c>
      <c r="I7" s="19" t="e">
        <f>VLOOKUP(H7,'DATA ANGGOTA'!$B$1:$C$255,2,0)</f>
        <v>#N/A</v>
      </c>
    </row>
    <row r="8" spans="1:9" s="46" customFormat="1" x14ac:dyDescent="0.25">
      <c r="A8" s="120" t="s">
        <v>6</v>
      </c>
      <c r="B8" s="120"/>
      <c r="C8" s="120"/>
      <c r="D8" s="120"/>
      <c r="E8" s="120"/>
      <c r="F8" s="120"/>
      <c r="G8" s="70">
        <f>SUM(G3:G7)</f>
        <v>82000</v>
      </c>
      <c r="H8" s="24"/>
      <c r="I8" s="90"/>
    </row>
    <row r="9" spans="1:9" x14ac:dyDescent="0.25">
      <c r="I9" s="60"/>
    </row>
    <row r="10" spans="1:9" x14ac:dyDescent="0.25">
      <c r="I10" s="60"/>
    </row>
    <row r="11" spans="1:9" x14ac:dyDescent="0.25">
      <c r="I11" s="60"/>
    </row>
    <row r="12" spans="1:9" x14ac:dyDescent="0.25">
      <c r="I12" s="60"/>
    </row>
  </sheetData>
  <mergeCells count="2">
    <mergeCell ref="A1:I1"/>
    <mergeCell ref="A8:F8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40" zoomScaleNormal="140" workbookViewId="0">
      <selection activeCell="G12" sqref="G12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85546875" bestFit="1" customWidth="1"/>
    <col min="8" max="8" width="14.140625" bestFit="1" customWidth="1"/>
    <col min="9" max="9" width="30" bestFit="1" customWidth="1"/>
  </cols>
  <sheetData>
    <row r="1" spans="1:9" ht="26.25" x14ac:dyDescent="0.4">
      <c r="A1" s="116" t="s">
        <v>991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103" t="s">
        <v>0</v>
      </c>
      <c r="B2" s="103" t="s">
        <v>62</v>
      </c>
      <c r="C2" s="103" t="s">
        <v>31</v>
      </c>
      <c r="D2" s="103" t="s">
        <v>1</v>
      </c>
      <c r="E2" s="28" t="s">
        <v>20</v>
      </c>
      <c r="F2" s="103" t="s">
        <v>5</v>
      </c>
      <c r="G2" s="21" t="s">
        <v>77</v>
      </c>
      <c r="H2" s="22" t="s">
        <v>63</v>
      </c>
      <c r="I2" s="103" t="s">
        <v>43</v>
      </c>
    </row>
    <row r="3" spans="1:9" x14ac:dyDescent="0.25">
      <c r="A3" s="15">
        <v>1</v>
      </c>
      <c r="B3" s="15" t="s">
        <v>992</v>
      </c>
      <c r="C3" s="15" t="s">
        <v>36</v>
      </c>
      <c r="D3" s="5" t="str">
        <f>VLOOKUP(C3,'DATA BARANG'!$B$1:$E$15,2,0)</f>
        <v>BERAS IR 10 KG</v>
      </c>
      <c r="E3" s="19">
        <v>1</v>
      </c>
      <c r="F3" s="6">
        <f>VLOOKUP(C3,'DATA BARANG'!$B$1:$E$15,4,0)</f>
        <v>110000</v>
      </c>
      <c r="G3" s="34">
        <f t="shared" ref="G3:G7" si="0">E3*F3</f>
        <v>110000</v>
      </c>
      <c r="H3" s="15" t="s">
        <v>60</v>
      </c>
      <c r="I3" s="19" t="str">
        <f>VLOOKUP(H3,'DATA ANGGOTA'!$B$1:$C$255,2,0)</f>
        <v>USTADZ ABDUL HALIM</v>
      </c>
    </row>
    <row r="4" spans="1:9" x14ac:dyDescent="0.25">
      <c r="A4" s="15">
        <v>1</v>
      </c>
      <c r="B4" s="15" t="s">
        <v>992</v>
      </c>
      <c r="C4" s="15" t="s">
        <v>39</v>
      </c>
      <c r="D4" s="5" t="str">
        <f>VLOOKUP(C4,'DATA BARANG'!$B$1:$E$15,2,0)</f>
        <v>MM SALVACO</v>
      </c>
      <c r="E4" s="19">
        <v>1</v>
      </c>
      <c r="F4" s="6">
        <f>VLOOKUP(C4,'DATA BARANG'!$B$1:$E$15,4,0)</f>
        <v>14500</v>
      </c>
      <c r="G4" s="34">
        <f t="shared" si="0"/>
        <v>14500</v>
      </c>
      <c r="H4" s="15" t="s">
        <v>60</v>
      </c>
      <c r="I4" s="19" t="str">
        <f>VLOOKUP(H4,'DATA ANGGOTA'!$B$1:$C$255,2,0)</f>
        <v>USTADZ ABDUL HALIM</v>
      </c>
    </row>
    <row r="5" spans="1:9" x14ac:dyDescent="0.25">
      <c r="A5" s="15">
        <v>1</v>
      </c>
      <c r="B5" s="15" t="s">
        <v>992</v>
      </c>
      <c r="C5" s="15" t="s">
        <v>39</v>
      </c>
      <c r="D5" s="5" t="str">
        <f>VLOOKUP(C5,'DATA BARANG'!$B$1:$E$15,2,0)</f>
        <v>MM SALVACO</v>
      </c>
      <c r="E5" s="19">
        <v>1</v>
      </c>
      <c r="F5" s="6">
        <f>VLOOKUP(C5,'DATA BARANG'!$B$1:$E$15,4,0)</f>
        <v>14500</v>
      </c>
      <c r="G5" s="34">
        <f t="shared" si="0"/>
        <v>14500</v>
      </c>
      <c r="H5" s="15" t="s">
        <v>60</v>
      </c>
      <c r="I5" s="19" t="str">
        <f>VLOOKUP(H5,'DATA ANGGOTA'!$B$1:$C$255,2,0)</f>
        <v>USTADZ ABDUL HALIM</v>
      </c>
    </row>
    <row r="6" spans="1:9" x14ac:dyDescent="0.25">
      <c r="A6" s="15">
        <v>1</v>
      </c>
      <c r="B6" s="15" t="s">
        <v>992</v>
      </c>
      <c r="C6" s="15" t="s">
        <v>36</v>
      </c>
      <c r="D6" s="5" t="str">
        <f>VLOOKUP(C6,'DATA BARANG'!$B$1:$E$15,2,0)</f>
        <v>BERAS IR 10 KG</v>
      </c>
      <c r="E6" s="19">
        <v>1</v>
      </c>
      <c r="F6" s="6">
        <f>VLOOKUP(C6,'DATA BARANG'!$B$1:$E$15,4,0)</f>
        <v>110000</v>
      </c>
      <c r="G6" s="34">
        <f t="shared" si="0"/>
        <v>110000</v>
      </c>
      <c r="H6" s="15" t="s">
        <v>60</v>
      </c>
      <c r="I6" s="19" t="str">
        <f>VLOOKUP(H6,'DATA ANGGOTA'!$B$1:$C$255,2,0)</f>
        <v>USTADZ ABDUL HALIM</v>
      </c>
    </row>
    <row r="7" spans="1:9" x14ac:dyDescent="0.25">
      <c r="A7" s="15">
        <v>1</v>
      </c>
      <c r="B7" s="15" t="s">
        <v>992</v>
      </c>
      <c r="C7" s="15" t="s">
        <v>36</v>
      </c>
      <c r="D7" s="5" t="str">
        <f>VLOOKUP(C7,'DATA BARANG'!$B$1:$E$15,2,0)</f>
        <v>BERAS IR 10 KG</v>
      </c>
      <c r="E7" s="19">
        <v>1</v>
      </c>
      <c r="F7" s="6">
        <f>VLOOKUP(C7,'DATA BARANG'!$B$1:$E$15,4,0)</f>
        <v>110000</v>
      </c>
      <c r="G7" s="34">
        <f t="shared" si="0"/>
        <v>110000</v>
      </c>
      <c r="H7" s="15" t="s">
        <v>60</v>
      </c>
      <c r="I7" s="19" t="str">
        <f>VLOOKUP(H7,'DATA ANGGOTA'!$B$1:$C$255,2,0)</f>
        <v>USTADZ ABDUL HALIM</v>
      </c>
    </row>
    <row r="8" spans="1:9" x14ac:dyDescent="0.25">
      <c r="A8" s="15">
        <v>2</v>
      </c>
      <c r="B8" s="15" t="s">
        <v>993</v>
      </c>
      <c r="C8" s="15" t="s">
        <v>36</v>
      </c>
      <c r="D8" s="5" t="str">
        <f>VLOOKUP(C8,'DATA BARANG'!$B$1:$E$15,2,0)</f>
        <v>BERAS IR 10 KG</v>
      </c>
      <c r="E8" s="19">
        <v>1</v>
      </c>
      <c r="F8" s="6">
        <f>VLOOKUP(C8,'DATA BARANG'!$B$1:$E$15,4,0)</f>
        <v>110000</v>
      </c>
      <c r="G8" s="34">
        <f t="shared" ref="G8:G11" si="1">E8*F8</f>
        <v>110000</v>
      </c>
      <c r="H8" s="15" t="s">
        <v>83</v>
      </c>
      <c r="I8" s="19" t="str">
        <f>VLOOKUP(H8,'DATA ANGGOTA'!$B$1:$C$255,2,0)</f>
        <v>USTADZ ISHAR YUSUF</v>
      </c>
    </row>
    <row r="9" spans="1:9" x14ac:dyDescent="0.25">
      <c r="A9" s="15">
        <v>2</v>
      </c>
      <c r="B9" s="15" t="s">
        <v>993</v>
      </c>
      <c r="C9" s="15" t="s">
        <v>36</v>
      </c>
      <c r="D9" s="5" t="str">
        <f>VLOOKUP(C9,'DATA BARANG'!$B$1:$E$15,2,0)</f>
        <v>BERAS IR 10 KG</v>
      </c>
      <c r="E9" s="19">
        <v>1</v>
      </c>
      <c r="F9" s="6">
        <f>VLOOKUP(C9,'DATA BARANG'!$B$1:$E$15,4,0)</f>
        <v>110000</v>
      </c>
      <c r="G9" s="34">
        <f t="shared" si="1"/>
        <v>110000</v>
      </c>
      <c r="H9" s="15" t="s">
        <v>83</v>
      </c>
      <c r="I9" s="19" t="str">
        <f>VLOOKUP(H9,'DATA ANGGOTA'!$B$1:$C$255,2,0)</f>
        <v>USTADZ ISHAR YUSUF</v>
      </c>
    </row>
    <row r="10" spans="1:9" x14ac:dyDescent="0.25">
      <c r="A10" s="15">
        <v>2</v>
      </c>
      <c r="B10" s="15" t="s">
        <v>993</v>
      </c>
      <c r="C10" s="15" t="s">
        <v>36</v>
      </c>
      <c r="D10" s="5" t="str">
        <f>VLOOKUP(C10,'DATA BARANG'!$B$1:$E$15,2,0)</f>
        <v>BERAS IR 10 KG</v>
      </c>
      <c r="E10" s="19">
        <v>1</v>
      </c>
      <c r="F10" s="6">
        <f>VLOOKUP(C10,'DATA BARANG'!$B$1:$E$15,4,0)</f>
        <v>110000</v>
      </c>
      <c r="G10" s="34">
        <f t="shared" si="1"/>
        <v>110000</v>
      </c>
      <c r="H10" s="15" t="s">
        <v>83</v>
      </c>
      <c r="I10" s="19" t="str">
        <f>VLOOKUP(H10,'DATA ANGGOTA'!$B$1:$C$255,2,0)</f>
        <v>USTADZ ISHAR YUSUF</v>
      </c>
    </row>
    <row r="11" spans="1:9" x14ac:dyDescent="0.25">
      <c r="A11" s="15">
        <v>2</v>
      </c>
      <c r="B11" s="15" t="s">
        <v>993</v>
      </c>
      <c r="C11" s="15" t="s">
        <v>36</v>
      </c>
      <c r="D11" s="5" t="str">
        <f>VLOOKUP(C11,'DATA BARANG'!$B$1:$E$15,2,0)</f>
        <v>BERAS IR 10 KG</v>
      </c>
      <c r="E11" s="19">
        <v>1</v>
      </c>
      <c r="F11" s="6">
        <f>VLOOKUP(C11,'DATA BARANG'!$B$1:$E$15,4,0)</f>
        <v>110000</v>
      </c>
      <c r="G11" s="34">
        <f t="shared" si="1"/>
        <v>110000</v>
      </c>
      <c r="H11" s="15" t="s">
        <v>83</v>
      </c>
      <c r="I11" s="19" t="str">
        <f>VLOOKUP(H11,'DATA ANGGOTA'!$B$1:$C$255,2,0)</f>
        <v>USTADZ ISHAR YUSUF</v>
      </c>
    </row>
    <row r="12" spans="1:9" s="46" customFormat="1" x14ac:dyDescent="0.25">
      <c r="A12" s="120" t="s">
        <v>6</v>
      </c>
      <c r="B12" s="120"/>
      <c r="C12" s="120"/>
      <c r="D12" s="120"/>
      <c r="E12" s="120"/>
      <c r="F12" s="120"/>
      <c r="G12" s="70">
        <f>SUM(G3:G11)</f>
        <v>799000</v>
      </c>
      <c r="H12" s="24"/>
      <c r="I12" s="90"/>
    </row>
    <row r="13" spans="1:9" x14ac:dyDescent="0.25">
      <c r="I13" s="60"/>
    </row>
    <row r="14" spans="1:9" x14ac:dyDescent="0.25">
      <c r="I14" s="60"/>
    </row>
    <row r="15" spans="1:9" x14ac:dyDescent="0.25">
      <c r="I15" s="60"/>
    </row>
    <row r="16" spans="1:9" x14ac:dyDescent="0.25">
      <c r="I16" s="60"/>
    </row>
  </sheetData>
  <mergeCells count="2">
    <mergeCell ref="A1:I1"/>
    <mergeCell ref="A12:F12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50" zoomScaleNormal="150" workbookViewId="0">
      <selection activeCell="H5" sqref="H5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5.14062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20.5703125" bestFit="1" customWidth="1"/>
  </cols>
  <sheetData>
    <row r="1" spans="1:9" ht="26.25" x14ac:dyDescent="0.4">
      <c r="A1" s="116" t="s">
        <v>998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57" t="s">
        <v>0</v>
      </c>
      <c r="B2" s="57" t="s">
        <v>62</v>
      </c>
      <c r="C2" s="57" t="s">
        <v>31</v>
      </c>
      <c r="D2" s="57" t="s">
        <v>1</v>
      </c>
      <c r="E2" s="28" t="s">
        <v>20</v>
      </c>
      <c r="F2" s="57" t="s">
        <v>5</v>
      </c>
      <c r="G2" s="21" t="s">
        <v>77</v>
      </c>
      <c r="H2" s="22" t="s">
        <v>63</v>
      </c>
      <c r="I2" s="57" t="s">
        <v>43</v>
      </c>
    </row>
    <row r="3" spans="1:9" x14ac:dyDescent="0.25">
      <c r="A3" s="15">
        <v>1</v>
      </c>
      <c r="B3" s="15" t="s">
        <v>113</v>
      </c>
      <c r="C3" s="15" t="s">
        <v>39</v>
      </c>
      <c r="D3" s="5" t="str">
        <f>VLOOKUP(C3,'DATA BARANG'!$B$1:$E$13,2,0)</f>
        <v>MM SALVACO</v>
      </c>
      <c r="E3" s="19">
        <v>1</v>
      </c>
      <c r="F3" s="6">
        <f>VLOOKUP('26012021'!C3,'DATA BARANG'!$B$1:$E$13,4,0)</f>
        <v>14500</v>
      </c>
      <c r="G3" s="34">
        <f t="shared" ref="G3:G11" si="0">E3*F3</f>
        <v>14500</v>
      </c>
      <c r="H3" s="15" t="s">
        <v>169</v>
      </c>
      <c r="I3" s="15" t="str">
        <f>VLOOKUP(H3,'DATA ANGGOTA'!$B$1:$C$250,2,0)</f>
        <v>LELY/BUNDA REHAN</v>
      </c>
    </row>
    <row r="4" spans="1:9" x14ac:dyDescent="0.25">
      <c r="A4" s="15">
        <v>2</v>
      </c>
      <c r="B4" s="15" t="s">
        <v>114</v>
      </c>
      <c r="C4" s="15" t="s">
        <v>42</v>
      </c>
      <c r="D4" s="5" t="str">
        <f>VLOOKUP(C4,'DATA BARANG'!$B$1:$E$13,2,0)</f>
        <v>GULA AREN</v>
      </c>
      <c r="E4" s="19">
        <v>1.2</v>
      </c>
      <c r="F4" s="6">
        <f>VLOOKUP('26012021'!C4,'DATA BARANG'!$B$1:$E$13,4,0)</f>
        <v>25000</v>
      </c>
      <c r="G4" s="34">
        <f t="shared" si="0"/>
        <v>30000</v>
      </c>
      <c r="H4" s="15" t="s">
        <v>823</v>
      </c>
      <c r="I4" s="15" t="str">
        <f>VLOOKUP(H4,'DATA ANGGOTA'!$B$1:$C$250,2,0)</f>
        <v>SITI SYARAH POERBA</v>
      </c>
    </row>
    <row r="5" spans="1:9" x14ac:dyDescent="0.25">
      <c r="A5" s="15">
        <v>3</v>
      </c>
      <c r="B5" s="15" t="s">
        <v>101</v>
      </c>
      <c r="C5" s="15" t="s">
        <v>42</v>
      </c>
      <c r="D5" s="5" t="str">
        <f>VLOOKUP(C5,'DATA BARANG'!$B$1:$E$13,2,0)</f>
        <v>GULA AREN</v>
      </c>
      <c r="E5" s="19">
        <v>1</v>
      </c>
      <c r="F5" s="6">
        <f>VLOOKUP('26012021'!C5,'DATA BARANG'!$B$1:$E$13,4,0)</f>
        <v>25000</v>
      </c>
      <c r="G5" s="34">
        <f t="shared" si="0"/>
        <v>25000</v>
      </c>
      <c r="H5" s="15" t="s">
        <v>60</v>
      </c>
      <c r="I5" s="15" t="str">
        <f>VLOOKUP(H5,'DATA ANGGOTA'!$B$1:$C$250,2,0)</f>
        <v>USTADZ ABDUL HALIM</v>
      </c>
    </row>
    <row r="6" spans="1:9" x14ac:dyDescent="0.25">
      <c r="A6" s="15">
        <v>3</v>
      </c>
      <c r="B6" s="15" t="s">
        <v>101</v>
      </c>
      <c r="C6" s="15" t="s">
        <v>42</v>
      </c>
      <c r="D6" s="5" t="str">
        <f>VLOOKUP(C6,'DATA BARANG'!$B$1:$E$13,2,0)</f>
        <v>GULA AREN</v>
      </c>
      <c r="E6" s="19">
        <v>1.5</v>
      </c>
      <c r="F6" s="6">
        <f>VLOOKUP('26012021'!C6,'DATA BARANG'!$B$1:$E$13,4,0)</f>
        <v>25000</v>
      </c>
      <c r="G6" s="34">
        <f t="shared" si="0"/>
        <v>37500</v>
      </c>
      <c r="H6" s="15" t="s">
        <v>60</v>
      </c>
      <c r="I6" s="15" t="str">
        <f>VLOOKUP(H6,'DATA ANGGOTA'!$B$1:$C$250,2,0)</f>
        <v>USTADZ ABDUL HALIM</v>
      </c>
    </row>
    <row r="7" spans="1:9" x14ac:dyDescent="0.25">
      <c r="A7" s="15">
        <v>3</v>
      </c>
      <c r="B7" s="15" t="s">
        <v>101</v>
      </c>
      <c r="C7" s="15" t="s">
        <v>36</v>
      </c>
      <c r="D7" s="5" t="str">
        <f>VLOOKUP(C7,'DATA BARANG'!$B$1:$E$13,2,0)</f>
        <v>BERAS IR 10 KG</v>
      </c>
      <c r="E7" s="19">
        <v>1</v>
      </c>
      <c r="F7" s="6">
        <f>VLOOKUP('26012021'!C7,'DATA BARANG'!$B$1:$E$13,4,0)</f>
        <v>110000</v>
      </c>
      <c r="G7" s="34">
        <f t="shared" si="0"/>
        <v>110000</v>
      </c>
      <c r="H7" s="15" t="s">
        <v>60</v>
      </c>
      <c r="I7" s="15" t="str">
        <f>VLOOKUP(H7,'DATA ANGGOTA'!$B$1:$C$250,2,0)</f>
        <v>USTADZ ABDUL HALIM</v>
      </c>
    </row>
    <row r="8" spans="1:9" x14ac:dyDescent="0.25">
      <c r="A8" s="15">
        <v>3</v>
      </c>
      <c r="B8" s="15" t="s">
        <v>101</v>
      </c>
      <c r="C8" s="15" t="s">
        <v>36</v>
      </c>
      <c r="D8" s="5" t="str">
        <f>VLOOKUP(C8,'DATA BARANG'!$B$1:$E$13,2,0)</f>
        <v>BERAS IR 10 KG</v>
      </c>
      <c r="E8" s="19">
        <v>1</v>
      </c>
      <c r="F8" s="6">
        <f>VLOOKUP('26012021'!C8,'DATA BARANG'!$B$1:$E$13,4,0)</f>
        <v>110000</v>
      </c>
      <c r="G8" s="34">
        <f t="shared" si="0"/>
        <v>110000</v>
      </c>
      <c r="H8" s="15" t="s">
        <v>60</v>
      </c>
      <c r="I8" s="15" t="str">
        <f>VLOOKUP(H8,'DATA ANGGOTA'!$B$1:$C$250,2,0)</f>
        <v>USTADZ ABDUL HALIM</v>
      </c>
    </row>
    <row r="9" spans="1:9" x14ac:dyDescent="0.25">
      <c r="A9" s="15">
        <v>3</v>
      </c>
      <c r="B9" s="15" t="s">
        <v>101</v>
      </c>
      <c r="C9" s="15" t="s">
        <v>37</v>
      </c>
      <c r="D9" s="5" t="str">
        <f>VLOOKUP(C9,'DATA BARANG'!$B$1:$E$13,2,0)</f>
        <v>BERAS IR 5 KG</v>
      </c>
      <c r="E9" s="19">
        <v>1</v>
      </c>
      <c r="F9" s="6">
        <f>VLOOKUP('26012021'!C9,'DATA BARANG'!$B$1:$E$13,4,0)</f>
        <v>55000</v>
      </c>
      <c r="G9" s="34">
        <f t="shared" si="0"/>
        <v>55000</v>
      </c>
      <c r="H9" s="15" t="s">
        <v>60</v>
      </c>
      <c r="I9" s="15" t="str">
        <f>VLOOKUP(H9,'DATA ANGGOTA'!$B$1:$C$250,2,0)</f>
        <v>USTADZ ABDUL HALIM</v>
      </c>
    </row>
    <row r="10" spans="1:9" x14ac:dyDescent="0.25">
      <c r="A10" s="15">
        <v>3</v>
      </c>
      <c r="B10" s="15" t="s">
        <v>101</v>
      </c>
      <c r="C10" s="15" t="s">
        <v>40</v>
      </c>
      <c r="D10" s="5" t="str">
        <f>VLOOKUP(C10,'DATA BARANG'!$B$1:$E$13,2,0)</f>
        <v>MM BIMOLI</v>
      </c>
      <c r="E10" s="19">
        <v>1</v>
      </c>
      <c r="F10" s="6">
        <f>VLOOKUP('26012021'!C10,'DATA BARANG'!$B$1:$E$13,4,0)</f>
        <v>15500</v>
      </c>
      <c r="G10" s="34">
        <f t="shared" si="0"/>
        <v>15500</v>
      </c>
      <c r="H10" s="15" t="s">
        <v>60</v>
      </c>
      <c r="I10" s="15" t="str">
        <f>VLOOKUP(H10,'DATA ANGGOTA'!$B$1:$C$250,2,0)</f>
        <v>USTADZ ABDUL HALIM</v>
      </c>
    </row>
    <row r="11" spans="1:9" x14ac:dyDescent="0.25">
      <c r="A11" s="15">
        <v>3</v>
      </c>
      <c r="B11" s="15" t="s">
        <v>101</v>
      </c>
      <c r="C11" s="15" t="s">
        <v>33</v>
      </c>
      <c r="D11" s="5" t="str">
        <f>VLOOKUP(C11,'DATA BARANG'!$B$1:$E$13,2,0)</f>
        <v>GULA PUTIH</v>
      </c>
      <c r="E11" s="19">
        <v>1</v>
      </c>
      <c r="F11" s="6">
        <f>VLOOKUP('26012021'!C11,'DATA BARANG'!$B$1:$E$13,4,0)</f>
        <v>13500</v>
      </c>
      <c r="G11" s="34">
        <f t="shared" si="0"/>
        <v>13500</v>
      </c>
      <c r="H11" s="15" t="s">
        <v>60</v>
      </c>
      <c r="I11" s="15" t="str">
        <f>VLOOKUP(H11,'DATA ANGGOTA'!$B$1:$C$250,2,0)</f>
        <v>USTADZ ABDUL HALIM</v>
      </c>
    </row>
    <row r="12" spans="1:9" s="46" customFormat="1" x14ac:dyDescent="0.25">
      <c r="A12" s="120" t="s">
        <v>6</v>
      </c>
      <c r="B12" s="120"/>
      <c r="C12" s="120"/>
      <c r="D12" s="120"/>
      <c r="E12" s="120"/>
      <c r="F12" s="120"/>
      <c r="G12" s="70">
        <f>SUM(G3:G11)</f>
        <v>411000</v>
      </c>
      <c r="H12" s="24"/>
      <c r="I12" s="24"/>
    </row>
  </sheetData>
  <mergeCells count="2">
    <mergeCell ref="A1:I1"/>
    <mergeCell ref="A12:F12"/>
  </mergeCells>
  <pageMargins left="0" right="0" top="0" bottom="0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150" zoomScaleNormal="150" workbookViewId="0">
      <selection sqref="A1:I1"/>
    </sheetView>
  </sheetViews>
  <sheetFormatPr defaultRowHeight="15" x14ac:dyDescent="0.25"/>
  <cols>
    <col min="1" max="1" width="4.42578125" style="1" bestFit="1" customWidth="1"/>
    <col min="2" max="2" width="11.85546875" style="1" bestFit="1" customWidth="1"/>
    <col min="3" max="3" width="14.140625" bestFit="1" customWidth="1"/>
    <col min="4" max="4" width="17.7109375" style="1" bestFit="1" customWidth="1"/>
    <col min="5" max="5" width="13.28515625" style="3" bestFit="1" customWidth="1"/>
    <col min="6" max="6" width="12.140625" style="1" bestFit="1" customWidth="1"/>
    <col min="7" max="7" width="13" style="2" bestFit="1" customWidth="1"/>
    <col min="8" max="8" width="14.140625" style="1" bestFit="1" customWidth="1"/>
    <col min="9" max="9" width="17" style="2" bestFit="1" customWidth="1"/>
  </cols>
  <sheetData>
    <row r="1" spans="1:9" ht="26.25" x14ac:dyDescent="0.4">
      <c r="A1" s="116" t="s">
        <v>73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39" t="s">
        <v>0</v>
      </c>
      <c r="B2" s="39" t="s">
        <v>62</v>
      </c>
      <c r="C2" s="39" t="s">
        <v>31</v>
      </c>
      <c r="D2" s="39" t="s">
        <v>1</v>
      </c>
      <c r="E2" s="39" t="s">
        <v>20</v>
      </c>
      <c r="F2" s="39" t="s">
        <v>5</v>
      </c>
      <c r="G2" s="39" t="s">
        <v>77</v>
      </c>
      <c r="H2" s="22" t="s">
        <v>63</v>
      </c>
      <c r="I2" s="57" t="s">
        <v>43</v>
      </c>
    </row>
    <row r="3" spans="1:9" x14ac:dyDescent="0.25">
      <c r="A3" s="15">
        <v>1</v>
      </c>
      <c r="B3" s="15" t="s">
        <v>64</v>
      </c>
      <c r="C3" s="15" t="s">
        <v>36</v>
      </c>
      <c r="D3" s="5" t="str">
        <f>VLOOKUP(C3,'DATA BARANG'!$B$1:$E$11,2,0)</f>
        <v>BERAS IR 10 KG</v>
      </c>
      <c r="E3" s="15">
        <v>1</v>
      </c>
      <c r="F3" s="6">
        <f>VLOOKUP(C3,'DATA BARANG'!$B$1:$E$14,4,0)</f>
        <v>110000</v>
      </c>
      <c r="G3" s="13">
        <f>E3*F3</f>
        <v>110000</v>
      </c>
      <c r="H3" s="58" t="s">
        <v>49</v>
      </c>
      <c r="I3" s="15" t="str">
        <f>VLOOKUP(H3,'DATA ANGGOTA'!$B$1:$C$13,2,0)</f>
        <v>YOHANNI SYAHRA</v>
      </c>
    </row>
    <row r="4" spans="1:9" x14ac:dyDescent="0.25">
      <c r="A4" s="15"/>
      <c r="B4" s="15" t="s">
        <v>217</v>
      </c>
      <c r="C4" s="15" t="s">
        <v>32</v>
      </c>
      <c r="D4" s="5" t="str">
        <f>VLOOKUP(C4,'DATA BARANG'!$B$1:$C$7,2,0)</f>
        <v>GULA ROSE BRAND</v>
      </c>
      <c r="E4" s="15">
        <v>1</v>
      </c>
      <c r="F4" s="6">
        <f>VLOOKUP(C4,'DATA BARANG'!$B$1:$E$14,4,0)</f>
        <v>14000</v>
      </c>
      <c r="G4" s="13">
        <f t="shared" ref="G4:G42" si="0">E4*F4</f>
        <v>14000</v>
      </c>
      <c r="H4" s="58" t="s">
        <v>131</v>
      </c>
      <c r="I4" s="15" t="e">
        <f>VLOOKUP(H4,'DATA ANGGOTA'!$B$1:$C$13,2,0)</f>
        <v>#N/A</v>
      </c>
    </row>
    <row r="5" spans="1:9" x14ac:dyDescent="0.25">
      <c r="A5" s="15"/>
      <c r="B5" s="15" t="s">
        <v>217</v>
      </c>
      <c r="C5" s="15" t="s">
        <v>32</v>
      </c>
      <c r="D5" s="5" t="str">
        <f>VLOOKUP(C5,'DATA BARANG'!$B$1:$C$7,2,0)</f>
        <v>GULA ROSE BRAND</v>
      </c>
      <c r="E5" s="15">
        <v>1</v>
      </c>
      <c r="F5" s="6">
        <f>VLOOKUP(C5,'DATA BARANG'!$B$1:$E$14,4,0)</f>
        <v>14000</v>
      </c>
      <c r="G5" s="13">
        <f t="shared" ref="G5:G10" si="1">E5*F5</f>
        <v>14000</v>
      </c>
      <c r="H5" s="58" t="s">
        <v>131</v>
      </c>
      <c r="I5" s="15" t="e">
        <f>VLOOKUP(H5,'DATA ANGGOTA'!$B$1:$C$13,2,0)</f>
        <v>#N/A</v>
      </c>
    </row>
    <row r="6" spans="1:9" x14ac:dyDescent="0.25">
      <c r="A6" s="15"/>
      <c r="B6" s="15" t="s">
        <v>217</v>
      </c>
      <c r="C6" s="15" t="s">
        <v>32</v>
      </c>
      <c r="D6" s="5" t="str">
        <f>VLOOKUP(C6,'DATA BARANG'!$B$1:$C$7,2,0)</f>
        <v>GULA ROSE BRAND</v>
      </c>
      <c r="E6" s="15">
        <v>1</v>
      </c>
      <c r="F6" s="6">
        <f>VLOOKUP(C6,'DATA BARANG'!$B$1:$E$14,4,0)</f>
        <v>14000</v>
      </c>
      <c r="G6" s="13">
        <f t="shared" si="1"/>
        <v>14000</v>
      </c>
      <c r="H6" s="58" t="s">
        <v>131</v>
      </c>
      <c r="I6" s="15" t="e">
        <f>VLOOKUP(H6,'DATA ANGGOTA'!$B$1:$C$13,2,0)</f>
        <v>#N/A</v>
      </c>
    </row>
    <row r="7" spans="1:9" x14ac:dyDescent="0.25">
      <c r="A7" s="15"/>
      <c r="B7" s="15" t="s">
        <v>217</v>
      </c>
      <c r="C7" s="15" t="s">
        <v>32</v>
      </c>
      <c r="D7" s="5" t="str">
        <f>VLOOKUP(C7,'DATA BARANG'!$B$1:$C$7,2,0)</f>
        <v>GULA ROSE BRAND</v>
      </c>
      <c r="E7" s="15">
        <v>1</v>
      </c>
      <c r="F7" s="6">
        <f>VLOOKUP(C7,'DATA BARANG'!$B$1:$E$14,4,0)</f>
        <v>14000</v>
      </c>
      <c r="G7" s="13">
        <f t="shared" si="1"/>
        <v>14000</v>
      </c>
      <c r="H7" s="58" t="s">
        <v>131</v>
      </c>
      <c r="I7" s="15" t="e">
        <f>VLOOKUP(H7,'DATA ANGGOTA'!$B$1:$C$13,2,0)</f>
        <v>#N/A</v>
      </c>
    </row>
    <row r="8" spans="1:9" x14ac:dyDescent="0.25">
      <c r="A8" s="15"/>
      <c r="B8" s="15" t="s">
        <v>217</v>
      </c>
      <c r="C8" s="15" t="s">
        <v>32</v>
      </c>
      <c r="D8" s="5" t="str">
        <f>VLOOKUP(C8,'DATA BARANG'!$B$1:$C$7,2,0)</f>
        <v>GULA ROSE BRAND</v>
      </c>
      <c r="E8" s="15">
        <v>1</v>
      </c>
      <c r="F8" s="6">
        <f>VLOOKUP(C8,'DATA BARANG'!$B$1:$E$14,4,0)</f>
        <v>14000</v>
      </c>
      <c r="G8" s="13">
        <f t="shared" si="1"/>
        <v>14000</v>
      </c>
      <c r="H8" s="58" t="s">
        <v>131</v>
      </c>
      <c r="I8" s="15" t="e">
        <f>VLOOKUP(H8,'DATA ANGGOTA'!$B$1:$C$13,2,0)</f>
        <v>#N/A</v>
      </c>
    </row>
    <row r="9" spans="1:9" x14ac:dyDescent="0.25">
      <c r="A9" s="15"/>
      <c r="B9" s="15" t="s">
        <v>217</v>
      </c>
      <c r="C9" s="15" t="s">
        <v>32</v>
      </c>
      <c r="D9" s="5" t="str">
        <f>VLOOKUP(C9,'DATA BARANG'!$B$1:$C$7,2,0)</f>
        <v>GULA ROSE BRAND</v>
      </c>
      <c r="E9" s="15">
        <v>1</v>
      </c>
      <c r="F9" s="6">
        <f>VLOOKUP(C9,'DATA BARANG'!$B$1:$E$14,4,0)</f>
        <v>14000</v>
      </c>
      <c r="G9" s="13">
        <f t="shared" si="1"/>
        <v>14000</v>
      </c>
      <c r="H9" s="58" t="s">
        <v>131</v>
      </c>
      <c r="I9" s="15" t="e">
        <f>VLOOKUP(H9,'DATA ANGGOTA'!$B$1:$C$13,2,0)</f>
        <v>#N/A</v>
      </c>
    </row>
    <row r="10" spans="1:9" x14ac:dyDescent="0.25">
      <c r="A10" s="15"/>
      <c r="B10" s="15" t="s">
        <v>217</v>
      </c>
      <c r="C10" s="15" t="s">
        <v>32</v>
      </c>
      <c r="D10" s="5" t="str">
        <f>VLOOKUP(C10,'DATA BARANG'!$B$1:$C$7,2,0)</f>
        <v>GULA ROSE BRAND</v>
      </c>
      <c r="E10" s="15">
        <v>1</v>
      </c>
      <c r="F10" s="6">
        <f>VLOOKUP(C10,'DATA BARANG'!$B$1:$E$14,4,0)</f>
        <v>14000</v>
      </c>
      <c r="G10" s="13">
        <f t="shared" si="1"/>
        <v>14000</v>
      </c>
      <c r="H10" s="58" t="s">
        <v>131</v>
      </c>
      <c r="I10" s="15" t="e">
        <f>VLOOKUP(H10,'DATA ANGGOTA'!$B$1:$C$13,2,0)</f>
        <v>#N/A</v>
      </c>
    </row>
    <row r="11" spans="1:9" x14ac:dyDescent="0.25">
      <c r="A11" s="15"/>
      <c r="B11" s="15" t="s">
        <v>217</v>
      </c>
      <c r="C11" s="15" t="s">
        <v>33</v>
      </c>
      <c r="D11" s="5" t="str">
        <f>VLOOKUP(C11,'DATA BARANG'!$B$1:$C$7,2,0)</f>
        <v>GULA PUTIH</v>
      </c>
      <c r="E11" s="15">
        <v>1</v>
      </c>
      <c r="F11" s="6">
        <f>VLOOKUP(C11,'DATA BARANG'!$B$1:$E$14,4,0)</f>
        <v>13500</v>
      </c>
      <c r="G11" s="13">
        <f t="shared" si="0"/>
        <v>13500</v>
      </c>
      <c r="H11" s="58" t="s">
        <v>131</v>
      </c>
      <c r="I11" s="15" t="e">
        <f>VLOOKUP(H11,'DATA ANGGOTA'!$B$1:$C$13,2,0)</f>
        <v>#N/A</v>
      </c>
    </row>
    <row r="12" spans="1:9" x14ac:dyDescent="0.25">
      <c r="A12" s="15"/>
      <c r="B12" s="15" t="s">
        <v>217</v>
      </c>
      <c r="C12" s="15" t="s">
        <v>33</v>
      </c>
      <c r="D12" s="5" t="str">
        <f>VLOOKUP(C12,'DATA BARANG'!$B$1:$C$7,2,0)</f>
        <v>GULA PUTIH</v>
      </c>
      <c r="E12" s="15">
        <v>1</v>
      </c>
      <c r="F12" s="6">
        <f>VLOOKUP(C12,'DATA BARANG'!$B$1:$E$14,4,0)</f>
        <v>13500</v>
      </c>
      <c r="G12" s="13">
        <f t="shared" ref="G12:G18" si="2">E12*F12</f>
        <v>13500</v>
      </c>
      <c r="H12" s="58" t="s">
        <v>131</v>
      </c>
      <c r="I12" s="15" t="e">
        <f>VLOOKUP(H12,'DATA ANGGOTA'!$B$1:$C$13,2,0)</f>
        <v>#N/A</v>
      </c>
    </row>
    <row r="13" spans="1:9" x14ac:dyDescent="0.25">
      <c r="A13" s="15"/>
      <c r="B13" s="15" t="s">
        <v>217</v>
      </c>
      <c r="C13" s="15" t="s">
        <v>33</v>
      </c>
      <c r="D13" s="5" t="str">
        <f>VLOOKUP(C13,'DATA BARANG'!$B$1:$C$7,2,0)</f>
        <v>GULA PUTIH</v>
      </c>
      <c r="E13" s="15">
        <v>1</v>
      </c>
      <c r="F13" s="6">
        <f>VLOOKUP(C13,'DATA BARANG'!$B$1:$E$14,4,0)</f>
        <v>13500</v>
      </c>
      <c r="G13" s="13">
        <f t="shared" si="2"/>
        <v>13500</v>
      </c>
      <c r="H13" s="58" t="s">
        <v>131</v>
      </c>
      <c r="I13" s="15" t="e">
        <f>VLOOKUP(H13,'DATA ANGGOTA'!$B$1:$C$13,2,0)</f>
        <v>#N/A</v>
      </c>
    </row>
    <row r="14" spans="1:9" x14ac:dyDescent="0.25">
      <c r="A14" s="15"/>
      <c r="B14" s="15" t="s">
        <v>217</v>
      </c>
      <c r="C14" s="15" t="s">
        <v>33</v>
      </c>
      <c r="D14" s="5" t="str">
        <f>VLOOKUP(C14,'DATA BARANG'!$B$1:$C$7,2,0)</f>
        <v>GULA PUTIH</v>
      </c>
      <c r="E14" s="15">
        <v>1</v>
      </c>
      <c r="F14" s="6">
        <f>VLOOKUP(C14,'DATA BARANG'!$B$1:$E$14,4,0)</f>
        <v>13500</v>
      </c>
      <c r="G14" s="13">
        <f t="shared" si="2"/>
        <v>13500</v>
      </c>
      <c r="H14" s="58" t="s">
        <v>131</v>
      </c>
      <c r="I14" s="15" t="e">
        <f>VLOOKUP(H14,'DATA ANGGOTA'!$B$1:$C$13,2,0)</f>
        <v>#N/A</v>
      </c>
    </row>
    <row r="15" spans="1:9" x14ac:dyDescent="0.25">
      <c r="A15" s="15"/>
      <c r="B15" s="15" t="s">
        <v>217</v>
      </c>
      <c r="C15" s="15" t="s">
        <v>33</v>
      </c>
      <c r="D15" s="5" t="str">
        <f>VLOOKUP(C15,'DATA BARANG'!$B$1:$C$7,2,0)</f>
        <v>GULA PUTIH</v>
      </c>
      <c r="E15" s="15">
        <v>1</v>
      </c>
      <c r="F15" s="6">
        <f>VLOOKUP(C15,'DATA BARANG'!$B$1:$E$14,4,0)</f>
        <v>13500</v>
      </c>
      <c r="G15" s="13">
        <f t="shared" si="2"/>
        <v>13500</v>
      </c>
      <c r="H15" s="58" t="s">
        <v>131</v>
      </c>
      <c r="I15" s="15" t="e">
        <f>VLOOKUP(H15,'DATA ANGGOTA'!$B$1:$C$13,2,0)</f>
        <v>#N/A</v>
      </c>
    </row>
    <row r="16" spans="1:9" x14ac:dyDescent="0.25">
      <c r="A16" s="15"/>
      <c r="B16" s="15" t="s">
        <v>217</v>
      </c>
      <c r="C16" s="15" t="s">
        <v>33</v>
      </c>
      <c r="D16" s="5" t="str">
        <f>VLOOKUP(C16,'DATA BARANG'!$B$1:$C$7,2,0)</f>
        <v>GULA PUTIH</v>
      </c>
      <c r="E16" s="15">
        <v>1</v>
      </c>
      <c r="F16" s="6">
        <f>VLOOKUP(C16,'DATA BARANG'!$B$1:$E$14,4,0)</f>
        <v>13500</v>
      </c>
      <c r="G16" s="13">
        <f t="shared" si="2"/>
        <v>13500</v>
      </c>
      <c r="H16" s="58" t="s">
        <v>131</v>
      </c>
      <c r="I16" s="15" t="e">
        <f>VLOOKUP(H16,'DATA ANGGOTA'!$B$1:$C$13,2,0)</f>
        <v>#N/A</v>
      </c>
    </row>
    <row r="17" spans="1:9" x14ac:dyDescent="0.25">
      <c r="A17" s="15"/>
      <c r="B17" s="15" t="s">
        <v>217</v>
      </c>
      <c r="C17" s="15" t="s">
        <v>33</v>
      </c>
      <c r="D17" s="5" t="str">
        <f>VLOOKUP(C17,'DATA BARANG'!$B$1:$C$7,2,0)</f>
        <v>GULA PUTIH</v>
      </c>
      <c r="E17" s="15">
        <v>1</v>
      </c>
      <c r="F17" s="6">
        <f>VLOOKUP(C17,'DATA BARANG'!$B$1:$E$14,4,0)</f>
        <v>13500</v>
      </c>
      <c r="G17" s="13">
        <f t="shared" si="2"/>
        <v>13500</v>
      </c>
      <c r="H17" s="58" t="s">
        <v>131</v>
      </c>
      <c r="I17" s="15" t="e">
        <f>VLOOKUP(H17,'DATA ANGGOTA'!$B$1:$C$13,2,0)</f>
        <v>#N/A</v>
      </c>
    </row>
    <row r="18" spans="1:9" x14ac:dyDescent="0.25">
      <c r="A18" s="15"/>
      <c r="B18" s="15" t="s">
        <v>217</v>
      </c>
      <c r="C18" s="15" t="s">
        <v>33</v>
      </c>
      <c r="D18" s="5" t="str">
        <f>VLOOKUP(C18,'DATA BARANG'!$B$1:$C$7,2,0)</f>
        <v>GULA PUTIH</v>
      </c>
      <c r="E18" s="15">
        <v>1</v>
      </c>
      <c r="F18" s="6">
        <f>VLOOKUP(C18,'DATA BARANG'!$B$1:$E$14,4,0)</f>
        <v>13500</v>
      </c>
      <c r="G18" s="13">
        <f t="shared" si="2"/>
        <v>13500</v>
      </c>
      <c r="H18" s="58" t="s">
        <v>131</v>
      </c>
      <c r="I18" s="15" t="e">
        <f>VLOOKUP(H18,'DATA ANGGOTA'!$B$1:$C$13,2,0)</f>
        <v>#N/A</v>
      </c>
    </row>
    <row r="19" spans="1:9" x14ac:dyDescent="0.25">
      <c r="A19" s="15"/>
      <c r="B19" s="15" t="s">
        <v>217</v>
      </c>
      <c r="C19" s="15" t="s">
        <v>34</v>
      </c>
      <c r="D19" s="5" t="str">
        <f>VLOOKUP(C19,'DATA BARANG'!$B$1:$C$7,2,0)</f>
        <v>MM ROSE BRAND</v>
      </c>
      <c r="E19" s="15">
        <v>1</v>
      </c>
      <c r="F19" s="6">
        <f>VLOOKUP(C19,'DATA BARANG'!$B$1:$E$14,4,0)</f>
        <v>14500</v>
      </c>
      <c r="G19" s="13">
        <f t="shared" si="0"/>
        <v>14500</v>
      </c>
      <c r="H19" s="58" t="s">
        <v>131</v>
      </c>
      <c r="I19" s="15" t="e">
        <f>VLOOKUP(H19,'DATA ANGGOTA'!$B$1:$C$13,2,0)</f>
        <v>#N/A</v>
      </c>
    </row>
    <row r="20" spans="1:9" x14ac:dyDescent="0.25">
      <c r="A20" s="15"/>
      <c r="B20" s="15" t="s">
        <v>217</v>
      </c>
      <c r="C20" s="15" t="s">
        <v>34</v>
      </c>
      <c r="D20" s="5" t="str">
        <f>VLOOKUP(C20,'DATA BARANG'!$B$1:$C$7,2,0)</f>
        <v>MM ROSE BRAND</v>
      </c>
      <c r="E20" s="15">
        <v>1</v>
      </c>
      <c r="F20" s="6">
        <f>VLOOKUP(C20,'DATA BARANG'!$B$1:$E$14,4,0)</f>
        <v>14500</v>
      </c>
      <c r="G20" s="13">
        <f t="shared" ref="G20:G27" si="3">E20*F20</f>
        <v>14500</v>
      </c>
      <c r="H20" s="58" t="s">
        <v>131</v>
      </c>
      <c r="I20" s="15" t="e">
        <f>VLOOKUP(H20,'DATA ANGGOTA'!$B$1:$C$13,2,0)</f>
        <v>#N/A</v>
      </c>
    </row>
    <row r="21" spans="1:9" x14ac:dyDescent="0.25">
      <c r="A21" s="15"/>
      <c r="B21" s="15" t="s">
        <v>217</v>
      </c>
      <c r="C21" s="15" t="s">
        <v>34</v>
      </c>
      <c r="D21" s="5" t="str">
        <f>VLOOKUP(C21,'DATA BARANG'!$B$1:$C$7,2,0)</f>
        <v>MM ROSE BRAND</v>
      </c>
      <c r="E21" s="15">
        <v>1</v>
      </c>
      <c r="F21" s="6">
        <f>VLOOKUP(C21,'DATA BARANG'!$B$1:$E$14,4,0)</f>
        <v>14500</v>
      </c>
      <c r="G21" s="13">
        <f t="shared" si="3"/>
        <v>14500</v>
      </c>
      <c r="H21" s="58" t="s">
        <v>131</v>
      </c>
      <c r="I21" s="15" t="e">
        <f>VLOOKUP(H21,'DATA ANGGOTA'!$B$1:$C$13,2,0)</f>
        <v>#N/A</v>
      </c>
    </row>
    <row r="22" spans="1:9" x14ac:dyDescent="0.25">
      <c r="A22" s="15"/>
      <c r="B22" s="15" t="s">
        <v>217</v>
      </c>
      <c r="C22" s="15" t="s">
        <v>34</v>
      </c>
      <c r="D22" s="5" t="str">
        <f>VLOOKUP(C22,'DATA BARANG'!$B$1:$C$7,2,0)</f>
        <v>MM ROSE BRAND</v>
      </c>
      <c r="E22" s="15">
        <v>1</v>
      </c>
      <c r="F22" s="6">
        <f>VLOOKUP(C22,'DATA BARANG'!$B$1:$E$14,4,0)</f>
        <v>14500</v>
      </c>
      <c r="G22" s="13">
        <f t="shared" si="3"/>
        <v>14500</v>
      </c>
      <c r="H22" s="58" t="s">
        <v>131</v>
      </c>
      <c r="I22" s="15" t="e">
        <f>VLOOKUP(H22,'DATA ANGGOTA'!$B$1:$C$13,2,0)</f>
        <v>#N/A</v>
      </c>
    </row>
    <row r="23" spans="1:9" x14ac:dyDescent="0.25">
      <c r="A23" s="15"/>
      <c r="B23" s="15" t="s">
        <v>217</v>
      </c>
      <c r="C23" s="15" t="s">
        <v>34</v>
      </c>
      <c r="D23" s="5" t="str">
        <f>VLOOKUP(C23,'DATA BARANG'!$B$1:$C$7,2,0)</f>
        <v>MM ROSE BRAND</v>
      </c>
      <c r="E23" s="15">
        <v>1</v>
      </c>
      <c r="F23" s="6">
        <f>VLOOKUP(C23,'DATA BARANG'!$B$1:$E$14,4,0)</f>
        <v>14500</v>
      </c>
      <c r="G23" s="13">
        <f t="shared" si="3"/>
        <v>14500</v>
      </c>
      <c r="H23" s="58" t="s">
        <v>131</v>
      </c>
      <c r="I23" s="15" t="e">
        <f>VLOOKUP(H23,'DATA ANGGOTA'!$B$1:$C$13,2,0)</f>
        <v>#N/A</v>
      </c>
    </row>
    <row r="24" spans="1:9" x14ac:dyDescent="0.25">
      <c r="A24" s="15"/>
      <c r="B24" s="15" t="s">
        <v>217</v>
      </c>
      <c r="C24" s="15" t="s">
        <v>34</v>
      </c>
      <c r="D24" s="5" t="str">
        <f>VLOOKUP(C24,'DATA BARANG'!$B$1:$C$7,2,0)</f>
        <v>MM ROSE BRAND</v>
      </c>
      <c r="E24" s="15">
        <v>1</v>
      </c>
      <c r="F24" s="6">
        <f>VLOOKUP(C24,'DATA BARANG'!$B$1:$E$14,4,0)</f>
        <v>14500</v>
      </c>
      <c r="G24" s="13">
        <f t="shared" si="3"/>
        <v>14500</v>
      </c>
      <c r="H24" s="58" t="s">
        <v>131</v>
      </c>
      <c r="I24" s="15" t="e">
        <f>VLOOKUP(H24,'DATA ANGGOTA'!$B$1:$C$13,2,0)</f>
        <v>#N/A</v>
      </c>
    </row>
    <row r="25" spans="1:9" x14ac:dyDescent="0.25">
      <c r="A25" s="15"/>
      <c r="B25" s="15" t="s">
        <v>217</v>
      </c>
      <c r="C25" s="15" t="s">
        <v>34</v>
      </c>
      <c r="D25" s="5" t="str">
        <f>VLOOKUP(C25,'DATA BARANG'!$B$1:$C$7,2,0)</f>
        <v>MM ROSE BRAND</v>
      </c>
      <c r="E25" s="15">
        <v>1</v>
      </c>
      <c r="F25" s="6">
        <f>VLOOKUP(C25,'DATA BARANG'!$B$1:$E$14,4,0)</f>
        <v>14500</v>
      </c>
      <c r="G25" s="13">
        <f t="shared" si="3"/>
        <v>14500</v>
      </c>
      <c r="H25" s="58" t="s">
        <v>131</v>
      </c>
      <c r="I25" s="15" t="e">
        <f>VLOOKUP(H25,'DATA ANGGOTA'!$B$1:$C$13,2,0)</f>
        <v>#N/A</v>
      </c>
    </row>
    <row r="26" spans="1:9" x14ac:dyDescent="0.25">
      <c r="A26" s="15"/>
      <c r="B26" s="15" t="s">
        <v>217</v>
      </c>
      <c r="C26" s="15" t="s">
        <v>34</v>
      </c>
      <c r="D26" s="5" t="str">
        <f>VLOOKUP(C26,'DATA BARANG'!$B$1:$C$7,2,0)</f>
        <v>MM ROSE BRAND</v>
      </c>
      <c r="E26" s="15">
        <v>1</v>
      </c>
      <c r="F26" s="6">
        <f>VLOOKUP(C26,'DATA BARANG'!$B$1:$E$14,4,0)</f>
        <v>14500</v>
      </c>
      <c r="G26" s="13">
        <f t="shared" si="3"/>
        <v>14500</v>
      </c>
      <c r="H26" s="58" t="s">
        <v>131</v>
      </c>
      <c r="I26" s="15" t="e">
        <f>VLOOKUP(H26,'DATA ANGGOTA'!$B$1:$C$13,2,0)</f>
        <v>#N/A</v>
      </c>
    </row>
    <row r="27" spans="1:9" x14ac:dyDescent="0.25">
      <c r="A27" s="15"/>
      <c r="B27" s="15" t="s">
        <v>217</v>
      </c>
      <c r="C27" s="15" t="s">
        <v>34</v>
      </c>
      <c r="D27" s="5" t="str">
        <f>VLOOKUP(C27,'DATA BARANG'!$B$1:$C$7,2,0)</f>
        <v>MM ROSE BRAND</v>
      </c>
      <c r="E27" s="15">
        <v>1</v>
      </c>
      <c r="F27" s="6">
        <f>VLOOKUP(C27,'DATA BARANG'!$B$1:$E$14,4,0)</f>
        <v>14500</v>
      </c>
      <c r="G27" s="13">
        <f t="shared" si="3"/>
        <v>14500</v>
      </c>
      <c r="H27" s="58" t="s">
        <v>131</v>
      </c>
      <c r="I27" s="15" t="e">
        <f>VLOOKUP(H27,'DATA ANGGOTA'!$B$1:$C$13,2,0)</f>
        <v>#N/A</v>
      </c>
    </row>
    <row r="28" spans="1:9" x14ac:dyDescent="0.25">
      <c r="A28" s="15"/>
      <c r="B28" s="15" t="s">
        <v>217</v>
      </c>
      <c r="C28" s="15" t="s">
        <v>35</v>
      </c>
      <c r="D28" s="5" t="str">
        <f>VLOOKUP(C28,'DATA BARANG'!$B$1:$C$7,2,0)</f>
        <v>MM TAWON</v>
      </c>
      <c r="E28" s="15">
        <v>1</v>
      </c>
      <c r="F28" s="6">
        <f>VLOOKUP(C28,'DATA BARANG'!$B$1:$E$14,4,0)</f>
        <v>14500</v>
      </c>
      <c r="G28" s="13">
        <f t="shared" si="0"/>
        <v>14500</v>
      </c>
      <c r="H28" s="58" t="s">
        <v>131</v>
      </c>
      <c r="I28" s="15" t="e">
        <f>VLOOKUP(H28,'DATA ANGGOTA'!$B$1:$C$13,2,0)</f>
        <v>#N/A</v>
      </c>
    </row>
    <row r="29" spans="1:9" x14ac:dyDescent="0.25">
      <c r="A29" s="15"/>
      <c r="B29" s="15" t="s">
        <v>217</v>
      </c>
      <c r="C29" s="15" t="s">
        <v>35</v>
      </c>
      <c r="D29" s="5" t="str">
        <f>VLOOKUP(C29,'DATA BARANG'!$B$1:$C$7,2,0)</f>
        <v>MM TAWON</v>
      </c>
      <c r="E29" s="15">
        <v>1</v>
      </c>
      <c r="F29" s="6">
        <f>VLOOKUP(C29,'DATA BARANG'!$B$1:$E$14,4,0)</f>
        <v>14500</v>
      </c>
      <c r="G29" s="13">
        <f t="shared" ref="G29:G33" si="4">E29*F29</f>
        <v>14500</v>
      </c>
      <c r="H29" s="58" t="s">
        <v>131</v>
      </c>
      <c r="I29" s="15" t="e">
        <f>VLOOKUP(H29,'DATA ANGGOTA'!$B$1:$C$13,2,0)</f>
        <v>#N/A</v>
      </c>
    </row>
    <row r="30" spans="1:9" x14ac:dyDescent="0.25">
      <c r="A30" s="15"/>
      <c r="B30" s="15" t="s">
        <v>217</v>
      </c>
      <c r="C30" s="15" t="s">
        <v>35</v>
      </c>
      <c r="D30" s="5" t="str">
        <f>VLOOKUP(C30,'DATA BARANG'!$B$1:$C$7,2,0)</f>
        <v>MM TAWON</v>
      </c>
      <c r="E30" s="15">
        <v>1</v>
      </c>
      <c r="F30" s="6">
        <f>VLOOKUP(C30,'DATA BARANG'!$B$1:$E$14,4,0)</f>
        <v>14500</v>
      </c>
      <c r="G30" s="13">
        <f t="shared" si="4"/>
        <v>14500</v>
      </c>
      <c r="H30" s="58" t="s">
        <v>131</v>
      </c>
      <c r="I30" s="15" t="e">
        <f>VLOOKUP(H30,'DATA ANGGOTA'!$B$1:$C$13,2,0)</f>
        <v>#N/A</v>
      </c>
    </row>
    <row r="31" spans="1:9" x14ac:dyDescent="0.25">
      <c r="A31" s="15"/>
      <c r="B31" s="15" t="s">
        <v>217</v>
      </c>
      <c r="C31" s="15" t="s">
        <v>35</v>
      </c>
      <c r="D31" s="5" t="str">
        <f>VLOOKUP(C31,'DATA BARANG'!$B$1:$C$7,2,0)</f>
        <v>MM TAWON</v>
      </c>
      <c r="E31" s="15">
        <v>1</v>
      </c>
      <c r="F31" s="6">
        <f>VLOOKUP(C31,'DATA BARANG'!$B$1:$E$14,4,0)</f>
        <v>14500</v>
      </c>
      <c r="G31" s="13">
        <f t="shared" si="4"/>
        <v>14500</v>
      </c>
      <c r="H31" s="58" t="s">
        <v>131</v>
      </c>
      <c r="I31" s="15" t="e">
        <f>VLOOKUP(H31,'DATA ANGGOTA'!$B$1:$C$13,2,0)</f>
        <v>#N/A</v>
      </c>
    </row>
    <row r="32" spans="1:9" x14ac:dyDescent="0.25">
      <c r="A32" s="15"/>
      <c r="B32" s="15" t="s">
        <v>217</v>
      </c>
      <c r="C32" s="15" t="s">
        <v>35</v>
      </c>
      <c r="D32" s="5" t="str">
        <f>VLOOKUP(C32,'DATA BARANG'!$B$1:$C$7,2,0)</f>
        <v>MM TAWON</v>
      </c>
      <c r="E32" s="15">
        <v>1</v>
      </c>
      <c r="F32" s="6">
        <f>VLOOKUP(C32,'DATA BARANG'!$B$1:$E$14,4,0)</f>
        <v>14500</v>
      </c>
      <c r="G32" s="13">
        <f t="shared" si="4"/>
        <v>14500</v>
      </c>
      <c r="H32" s="58" t="s">
        <v>131</v>
      </c>
      <c r="I32" s="15" t="e">
        <f>VLOOKUP(H32,'DATA ANGGOTA'!$B$1:$C$13,2,0)</f>
        <v>#N/A</v>
      </c>
    </row>
    <row r="33" spans="1:9" x14ac:dyDescent="0.25">
      <c r="A33" s="15"/>
      <c r="B33" s="15" t="s">
        <v>217</v>
      </c>
      <c r="C33" s="15" t="s">
        <v>35</v>
      </c>
      <c r="D33" s="5" t="str">
        <f>VLOOKUP(C33,'DATA BARANG'!$B$1:$C$7,2,0)</f>
        <v>MM TAWON</v>
      </c>
      <c r="E33" s="15">
        <v>1</v>
      </c>
      <c r="F33" s="6">
        <f>VLOOKUP(C33,'DATA BARANG'!$B$1:$E$14,4,0)</f>
        <v>14500</v>
      </c>
      <c r="G33" s="13">
        <f t="shared" si="4"/>
        <v>14500</v>
      </c>
      <c r="H33" s="58" t="s">
        <v>131</v>
      </c>
      <c r="I33" s="15" t="e">
        <f>VLOOKUP(H33,'DATA ANGGOTA'!$B$1:$C$13,2,0)</f>
        <v>#N/A</v>
      </c>
    </row>
    <row r="34" spans="1:9" x14ac:dyDescent="0.25">
      <c r="A34" s="15"/>
      <c r="B34" s="15" t="s">
        <v>217</v>
      </c>
      <c r="C34" s="15" t="s">
        <v>36</v>
      </c>
      <c r="D34" s="5" t="str">
        <f>VLOOKUP(C34,'DATA BARANG'!$B$1:$C$7,2,0)</f>
        <v>BERAS IR 10 KG</v>
      </c>
      <c r="E34" s="15">
        <v>1</v>
      </c>
      <c r="F34" s="6">
        <f>VLOOKUP(C34,'DATA BARANG'!$B$1:$E$14,4,0)</f>
        <v>110000</v>
      </c>
      <c r="G34" s="13">
        <f t="shared" si="0"/>
        <v>110000</v>
      </c>
      <c r="H34" s="58" t="s">
        <v>131</v>
      </c>
      <c r="I34" s="15" t="e">
        <f>VLOOKUP(H34,'DATA ANGGOTA'!$B$1:$C$13,2,0)</f>
        <v>#N/A</v>
      </c>
    </row>
    <row r="35" spans="1:9" x14ac:dyDescent="0.25">
      <c r="A35" s="15"/>
      <c r="B35" s="15" t="s">
        <v>217</v>
      </c>
      <c r="C35" s="15" t="s">
        <v>36</v>
      </c>
      <c r="D35" s="5" t="str">
        <f>VLOOKUP(C35,'DATA BARANG'!$B$1:$C$7,2,0)</f>
        <v>BERAS IR 10 KG</v>
      </c>
      <c r="E35" s="15">
        <v>1</v>
      </c>
      <c r="F35" s="6">
        <f>VLOOKUP(C35,'DATA BARANG'!$B$1:$E$14,4,0)</f>
        <v>110000</v>
      </c>
      <c r="G35" s="13">
        <f t="shared" ref="G35:G41" si="5">E35*F35</f>
        <v>110000</v>
      </c>
      <c r="H35" s="58" t="s">
        <v>131</v>
      </c>
      <c r="I35" s="15" t="e">
        <f>VLOOKUP(H35,'DATA ANGGOTA'!$B$1:$C$13,2,0)</f>
        <v>#N/A</v>
      </c>
    </row>
    <row r="36" spans="1:9" x14ac:dyDescent="0.25">
      <c r="A36" s="15"/>
      <c r="B36" s="15" t="s">
        <v>217</v>
      </c>
      <c r="C36" s="15" t="s">
        <v>36</v>
      </c>
      <c r="D36" s="5" t="str">
        <f>VLOOKUP(C36,'DATA BARANG'!$B$1:$C$7,2,0)</f>
        <v>BERAS IR 10 KG</v>
      </c>
      <c r="E36" s="15">
        <v>1</v>
      </c>
      <c r="F36" s="6">
        <f>VLOOKUP(C36,'DATA BARANG'!$B$1:$E$14,4,0)</f>
        <v>110000</v>
      </c>
      <c r="G36" s="13">
        <f t="shared" si="5"/>
        <v>110000</v>
      </c>
      <c r="H36" s="58" t="s">
        <v>131</v>
      </c>
      <c r="I36" s="15" t="e">
        <f>VLOOKUP(H36,'DATA ANGGOTA'!$B$1:$C$13,2,0)</f>
        <v>#N/A</v>
      </c>
    </row>
    <row r="37" spans="1:9" x14ac:dyDescent="0.25">
      <c r="A37" s="15"/>
      <c r="B37" s="15" t="s">
        <v>217</v>
      </c>
      <c r="C37" s="15" t="s">
        <v>36</v>
      </c>
      <c r="D37" s="5" t="str">
        <f>VLOOKUP(C37,'DATA BARANG'!$B$1:$C$7,2,0)</f>
        <v>BERAS IR 10 KG</v>
      </c>
      <c r="E37" s="15">
        <v>1</v>
      </c>
      <c r="F37" s="6">
        <f>VLOOKUP(C37,'DATA BARANG'!$B$1:$E$14,4,0)</f>
        <v>110000</v>
      </c>
      <c r="G37" s="13">
        <f t="shared" si="5"/>
        <v>110000</v>
      </c>
      <c r="H37" s="58" t="s">
        <v>131</v>
      </c>
      <c r="I37" s="15" t="e">
        <f>VLOOKUP(H37,'DATA ANGGOTA'!$B$1:$C$13,2,0)</f>
        <v>#N/A</v>
      </c>
    </row>
    <row r="38" spans="1:9" x14ac:dyDescent="0.25">
      <c r="A38" s="15"/>
      <c r="B38" s="15" t="s">
        <v>217</v>
      </c>
      <c r="C38" s="15" t="s">
        <v>36</v>
      </c>
      <c r="D38" s="5" t="str">
        <f>VLOOKUP(C38,'DATA BARANG'!$B$1:$C$7,2,0)</f>
        <v>BERAS IR 10 KG</v>
      </c>
      <c r="E38" s="15">
        <v>1</v>
      </c>
      <c r="F38" s="6">
        <f>VLOOKUP(C38,'DATA BARANG'!$B$1:$E$14,4,0)</f>
        <v>110000</v>
      </c>
      <c r="G38" s="13">
        <f t="shared" si="5"/>
        <v>110000</v>
      </c>
      <c r="H38" s="58" t="s">
        <v>131</v>
      </c>
      <c r="I38" s="15" t="e">
        <f>VLOOKUP(H38,'DATA ANGGOTA'!$B$1:$C$13,2,0)</f>
        <v>#N/A</v>
      </c>
    </row>
    <row r="39" spans="1:9" x14ac:dyDescent="0.25">
      <c r="A39" s="15"/>
      <c r="B39" s="15" t="s">
        <v>217</v>
      </c>
      <c r="C39" s="15" t="s">
        <v>36</v>
      </c>
      <c r="D39" s="5" t="str">
        <f>VLOOKUP(C39,'DATA BARANG'!$B$1:$C$7,2,0)</f>
        <v>BERAS IR 10 KG</v>
      </c>
      <c r="E39" s="15">
        <v>1</v>
      </c>
      <c r="F39" s="6">
        <f>VLOOKUP(C39,'DATA BARANG'!$B$1:$E$14,4,0)</f>
        <v>110000</v>
      </c>
      <c r="G39" s="13">
        <f t="shared" si="5"/>
        <v>110000</v>
      </c>
      <c r="H39" s="58" t="s">
        <v>131</v>
      </c>
      <c r="I39" s="15" t="e">
        <f>VLOOKUP(H39,'DATA ANGGOTA'!$B$1:$C$13,2,0)</f>
        <v>#N/A</v>
      </c>
    </row>
    <row r="40" spans="1:9" x14ac:dyDescent="0.25">
      <c r="A40" s="15"/>
      <c r="B40" s="15" t="s">
        <v>217</v>
      </c>
      <c r="C40" s="15" t="s">
        <v>36</v>
      </c>
      <c r="D40" s="5" t="str">
        <f>VLOOKUP(C40,'DATA BARANG'!$B$1:$C$7,2,0)</f>
        <v>BERAS IR 10 KG</v>
      </c>
      <c r="E40" s="15">
        <v>1</v>
      </c>
      <c r="F40" s="6">
        <f>VLOOKUP(C40,'DATA BARANG'!$B$1:$E$14,4,0)</f>
        <v>110000</v>
      </c>
      <c r="G40" s="13">
        <f t="shared" si="5"/>
        <v>110000</v>
      </c>
      <c r="H40" s="58" t="s">
        <v>131</v>
      </c>
      <c r="I40" s="15" t="e">
        <f>VLOOKUP(H40,'DATA ANGGOTA'!$B$1:$C$13,2,0)</f>
        <v>#N/A</v>
      </c>
    </row>
    <row r="41" spans="1:9" x14ac:dyDescent="0.25">
      <c r="A41" s="15"/>
      <c r="B41" s="15" t="s">
        <v>217</v>
      </c>
      <c r="C41" s="15" t="s">
        <v>36</v>
      </c>
      <c r="D41" s="5" t="str">
        <f>VLOOKUP(C41,'DATA BARANG'!$B$1:$C$7,2,0)</f>
        <v>BERAS IR 10 KG</v>
      </c>
      <c r="E41" s="15">
        <v>1</v>
      </c>
      <c r="F41" s="6">
        <f>VLOOKUP(C41,'DATA BARANG'!$B$1:$E$14,4,0)</f>
        <v>110000</v>
      </c>
      <c r="G41" s="13">
        <f t="shared" si="5"/>
        <v>110000</v>
      </c>
      <c r="H41" s="58" t="s">
        <v>131</v>
      </c>
      <c r="I41" s="15" t="e">
        <f>VLOOKUP(H41,'DATA ANGGOTA'!$B$1:$C$13,2,0)</f>
        <v>#N/A</v>
      </c>
    </row>
    <row r="42" spans="1:9" x14ac:dyDescent="0.25">
      <c r="A42" s="15"/>
      <c r="B42" s="15" t="s">
        <v>217</v>
      </c>
      <c r="C42" s="15" t="s">
        <v>37</v>
      </c>
      <c r="D42" s="5" t="str">
        <f>VLOOKUP(C42,'DATA BARANG'!$B$1:$C$7,2,0)</f>
        <v>BERAS IR 5 KG</v>
      </c>
      <c r="E42" s="15">
        <v>1</v>
      </c>
      <c r="F42" s="6">
        <f>VLOOKUP(C42,'DATA BARANG'!$B$1:$E$14,4,0)</f>
        <v>55000</v>
      </c>
      <c r="G42" s="13">
        <f t="shared" si="0"/>
        <v>55000</v>
      </c>
      <c r="H42" s="58" t="s">
        <v>131</v>
      </c>
      <c r="I42" s="15" t="e">
        <f>VLOOKUP(H42,'DATA ANGGOTA'!$B$1:$C$13,2,0)</f>
        <v>#N/A</v>
      </c>
    </row>
    <row r="43" spans="1:9" x14ac:dyDescent="0.25">
      <c r="A43" s="15"/>
      <c r="B43" s="15" t="s">
        <v>217</v>
      </c>
      <c r="C43" s="15" t="s">
        <v>37</v>
      </c>
      <c r="D43" s="5" t="str">
        <f>VLOOKUP(C43,'DATA BARANG'!$B$1:$C$7,2,0)</f>
        <v>BERAS IR 5 KG</v>
      </c>
      <c r="E43" s="15">
        <v>1</v>
      </c>
      <c r="F43" s="6">
        <f>VLOOKUP(C43,'DATA BARANG'!$B$1:$E$14,4,0)</f>
        <v>55000</v>
      </c>
      <c r="G43" s="13">
        <f t="shared" ref="G43:G51" si="6">E43*F43</f>
        <v>55000</v>
      </c>
      <c r="H43" s="58" t="s">
        <v>131</v>
      </c>
      <c r="I43" s="15" t="e">
        <f>VLOOKUP(H43,'DATA ANGGOTA'!$B$1:$C$13,2,0)</f>
        <v>#N/A</v>
      </c>
    </row>
    <row r="44" spans="1:9" x14ac:dyDescent="0.25">
      <c r="A44" s="15"/>
      <c r="B44" s="15" t="s">
        <v>217</v>
      </c>
      <c r="C44" s="15" t="s">
        <v>37</v>
      </c>
      <c r="D44" s="5" t="str">
        <f>VLOOKUP(C44,'DATA BARANG'!$B$1:$C$7,2,0)</f>
        <v>BERAS IR 5 KG</v>
      </c>
      <c r="E44" s="15">
        <v>1</v>
      </c>
      <c r="F44" s="6">
        <f>VLOOKUP(C44,'DATA BARANG'!$B$1:$E$14,4,0)</f>
        <v>55000</v>
      </c>
      <c r="G44" s="13">
        <f t="shared" si="6"/>
        <v>55000</v>
      </c>
      <c r="H44" s="58" t="s">
        <v>131</v>
      </c>
      <c r="I44" s="15" t="e">
        <f>VLOOKUP(H44,'DATA ANGGOTA'!$B$1:$C$13,2,0)</f>
        <v>#N/A</v>
      </c>
    </row>
    <row r="45" spans="1:9" x14ac:dyDescent="0.25">
      <c r="A45" s="15"/>
      <c r="B45" s="15" t="s">
        <v>217</v>
      </c>
      <c r="C45" s="15" t="s">
        <v>37</v>
      </c>
      <c r="D45" s="5" t="str">
        <f>VLOOKUP(C45,'DATA BARANG'!$B$1:$C$7,2,0)</f>
        <v>BERAS IR 5 KG</v>
      </c>
      <c r="E45" s="15">
        <v>1</v>
      </c>
      <c r="F45" s="6">
        <f>VLOOKUP(C45,'DATA BARANG'!$B$1:$E$14,4,0)</f>
        <v>55000</v>
      </c>
      <c r="G45" s="13">
        <f t="shared" si="6"/>
        <v>55000</v>
      </c>
      <c r="H45" s="58" t="s">
        <v>131</v>
      </c>
      <c r="I45" s="15" t="e">
        <f>VLOOKUP(H45,'DATA ANGGOTA'!$B$1:$C$13,2,0)</f>
        <v>#N/A</v>
      </c>
    </row>
    <row r="46" spans="1:9" x14ac:dyDescent="0.25">
      <c r="A46" s="15"/>
      <c r="B46" s="15" t="s">
        <v>217</v>
      </c>
      <c r="C46" s="15" t="s">
        <v>37</v>
      </c>
      <c r="D46" s="5" t="str">
        <f>VLOOKUP(C46,'DATA BARANG'!$B$1:$C$7,2,0)</f>
        <v>BERAS IR 5 KG</v>
      </c>
      <c r="E46" s="15">
        <v>1</v>
      </c>
      <c r="F46" s="6">
        <f>VLOOKUP(C46,'DATA BARANG'!$B$1:$E$14,4,0)</f>
        <v>55000</v>
      </c>
      <c r="G46" s="13">
        <f t="shared" si="6"/>
        <v>55000</v>
      </c>
      <c r="H46" s="58" t="s">
        <v>131</v>
      </c>
      <c r="I46" s="15" t="e">
        <f>VLOOKUP(H46,'DATA ANGGOTA'!$B$1:$C$13,2,0)</f>
        <v>#N/A</v>
      </c>
    </row>
    <row r="47" spans="1:9" x14ac:dyDescent="0.25">
      <c r="A47" s="15"/>
      <c r="B47" s="15" t="s">
        <v>217</v>
      </c>
      <c r="C47" s="15" t="s">
        <v>37</v>
      </c>
      <c r="D47" s="5" t="str">
        <f>VLOOKUP(C47,'DATA BARANG'!$B$1:$C$7,2,0)</f>
        <v>BERAS IR 5 KG</v>
      </c>
      <c r="E47" s="15">
        <v>1</v>
      </c>
      <c r="F47" s="6">
        <f>VLOOKUP(C47,'DATA BARANG'!$B$1:$E$14,4,0)</f>
        <v>55000</v>
      </c>
      <c r="G47" s="13">
        <f t="shared" si="6"/>
        <v>55000</v>
      </c>
      <c r="H47" s="58" t="s">
        <v>131</v>
      </c>
      <c r="I47" s="15" t="e">
        <f>VLOOKUP(H47,'DATA ANGGOTA'!$B$1:$C$13,2,0)</f>
        <v>#N/A</v>
      </c>
    </row>
    <row r="48" spans="1:9" x14ac:dyDescent="0.25">
      <c r="A48" s="15"/>
      <c r="B48" s="15" t="s">
        <v>217</v>
      </c>
      <c r="C48" s="15" t="s">
        <v>37</v>
      </c>
      <c r="D48" s="5" t="str">
        <f>VLOOKUP(C48,'DATA BARANG'!$B$1:$C$7,2,0)</f>
        <v>BERAS IR 5 KG</v>
      </c>
      <c r="E48" s="15">
        <v>1</v>
      </c>
      <c r="F48" s="6">
        <f>VLOOKUP(C48,'DATA BARANG'!$B$1:$E$14,4,0)</f>
        <v>55000</v>
      </c>
      <c r="G48" s="13">
        <f t="shared" si="6"/>
        <v>55000</v>
      </c>
      <c r="H48" s="58" t="s">
        <v>131</v>
      </c>
      <c r="I48" s="15" t="e">
        <f>VLOOKUP(H48,'DATA ANGGOTA'!$B$1:$C$13,2,0)</f>
        <v>#N/A</v>
      </c>
    </row>
    <row r="49" spans="1:9" x14ac:dyDescent="0.25">
      <c r="A49" s="15"/>
      <c r="B49" s="15" t="s">
        <v>217</v>
      </c>
      <c r="C49" s="15" t="s">
        <v>37</v>
      </c>
      <c r="D49" s="5" t="str">
        <f>VLOOKUP(C49,'DATA BARANG'!$B$1:$C$7,2,0)</f>
        <v>BERAS IR 5 KG</v>
      </c>
      <c r="E49" s="15">
        <v>1</v>
      </c>
      <c r="F49" s="6">
        <f>VLOOKUP(C49,'DATA BARANG'!$B$1:$E$14,4,0)</f>
        <v>55000</v>
      </c>
      <c r="G49" s="13">
        <f t="shared" si="6"/>
        <v>55000</v>
      </c>
      <c r="H49" s="58" t="s">
        <v>131</v>
      </c>
      <c r="I49" s="15" t="e">
        <f>VLOOKUP(H49,'DATA ANGGOTA'!$B$1:$C$13,2,0)</f>
        <v>#N/A</v>
      </c>
    </row>
    <row r="50" spans="1:9" x14ac:dyDescent="0.25">
      <c r="A50" s="15"/>
      <c r="B50" s="15" t="s">
        <v>217</v>
      </c>
      <c r="C50" s="15" t="s">
        <v>37</v>
      </c>
      <c r="D50" s="5" t="str">
        <f>VLOOKUP(C50,'DATA BARANG'!$B$1:$C$7,2,0)</f>
        <v>BERAS IR 5 KG</v>
      </c>
      <c r="E50" s="15">
        <v>1</v>
      </c>
      <c r="F50" s="6">
        <f>VLOOKUP(C50,'DATA BARANG'!$B$1:$E$14,4,0)</f>
        <v>55000</v>
      </c>
      <c r="G50" s="13">
        <f t="shared" si="6"/>
        <v>55000</v>
      </c>
      <c r="H50" s="58" t="s">
        <v>131</v>
      </c>
      <c r="I50" s="15" t="e">
        <f>VLOOKUP(H50,'DATA ANGGOTA'!$B$1:$C$13,2,0)</f>
        <v>#N/A</v>
      </c>
    </row>
    <row r="51" spans="1:9" x14ac:dyDescent="0.25">
      <c r="A51" s="15"/>
      <c r="B51" s="15" t="s">
        <v>217</v>
      </c>
      <c r="C51" s="15" t="s">
        <v>37</v>
      </c>
      <c r="D51" s="5" t="str">
        <f>VLOOKUP(C51,'DATA BARANG'!$B$1:$C$7,2,0)</f>
        <v>BERAS IR 5 KG</v>
      </c>
      <c r="E51" s="15">
        <v>1</v>
      </c>
      <c r="F51" s="6">
        <f>VLOOKUP(C51,'DATA BARANG'!$B$1:$E$14,4,0)</f>
        <v>55000</v>
      </c>
      <c r="G51" s="13">
        <f t="shared" si="6"/>
        <v>55000</v>
      </c>
      <c r="H51" s="58" t="s">
        <v>131</v>
      </c>
      <c r="I51" s="15" t="e">
        <f>VLOOKUP(H51,'DATA ANGGOTA'!$B$1:$C$13,2,0)</f>
        <v>#N/A</v>
      </c>
    </row>
    <row r="52" spans="1:9" s="46" customFormat="1" x14ac:dyDescent="0.25">
      <c r="A52" s="117" t="s">
        <v>6</v>
      </c>
      <c r="B52" s="118"/>
      <c r="C52" s="118"/>
      <c r="D52" s="118"/>
      <c r="E52" s="118"/>
      <c r="F52" s="119"/>
      <c r="G52" s="8">
        <f>SUM(G3:G51)</f>
        <v>1963500</v>
      </c>
      <c r="H52" s="57"/>
      <c r="I52" s="71"/>
    </row>
  </sheetData>
  <mergeCells count="2">
    <mergeCell ref="A1:I1"/>
    <mergeCell ref="A52:F52"/>
  </mergeCells>
  <pageMargins left="0" right="0" top="0" bottom="0" header="0.31496062992125984" footer="0.31496062992125984"/>
  <pageSetup paperSize="9" scale="75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sqref="A1:I4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85546875" bestFit="1" customWidth="1"/>
    <col min="8" max="8" width="14.140625" bestFit="1" customWidth="1"/>
    <col min="9" max="9" width="30" bestFit="1" customWidth="1"/>
  </cols>
  <sheetData>
    <row r="1" spans="1:9" ht="26.25" x14ac:dyDescent="0.4">
      <c r="A1" s="116" t="s">
        <v>995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103" t="s">
        <v>0</v>
      </c>
      <c r="B2" s="103" t="s">
        <v>62</v>
      </c>
      <c r="C2" s="103" t="s">
        <v>31</v>
      </c>
      <c r="D2" s="103" t="s">
        <v>1</v>
      </c>
      <c r="E2" s="28" t="s">
        <v>20</v>
      </c>
      <c r="F2" s="103" t="s">
        <v>5</v>
      </c>
      <c r="G2" s="21" t="s">
        <v>77</v>
      </c>
      <c r="H2" s="22" t="s">
        <v>63</v>
      </c>
      <c r="I2" s="103" t="s">
        <v>43</v>
      </c>
    </row>
    <row r="3" spans="1:9" x14ac:dyDescent="0.25">
      <c r="A3" s="15">
        <v>1</v>
      </c>
      <c r="B3" s="15" t="s">
        <v>994</v>
      </c>
      <c r="C3" s="15" t="s">
        <v>32</v>
      </c>
      <c r="D3" s="5" t="str">
        <f>VLOOKUP(C3,'DATA BARANG'!$B$1:$E$15,2,0)</f>
        <v>GULA ROSE BRAND</v>
      </c>
      <c r="E3" s="19">
        <v>1</v>
      </c>
      <c r="F3" s="6">
        <f>VLOOKUP(C3,'DATA BARANG'!$B$1:$E$15,4,0)</f>
        <v>14000</v>
      </c>
      <c r="G3" s="34">
        <f t="shared" ref="G3" si="0">E3*F3</f>
        <v>14000</v>
      </c>
      <c r="H3" s="15" t="s">
        <v>83</v>
      </c>
      <c r="I3" s="19" t="str">
        <f>VLOOKUP(H3,'DATA ANGGOTA'!$B$1:$C$255,2,0)</f>
        <v>USTADZ ISHAR YUSUF</v>
      </c>
    </row>
    <row r="4" spans="1:9" s="46" customFormat="1" x14ac:dyDescent="0.25">
      <c r="A4" s="120" t="s">
        <v>6</v>
      </c>
      <c r="B4" s="120"/>
      <c r="C4" s="120"/>
      <c r="D4" s="120"/>
      <c r="E4" s="120"/>
      <c r="F4" s="120"/>
      <c r="G4" s="70">
        <f>SUM(G3:G3)</f>
        <v>14000</v>
      </c>
      <c r="H4" s="24"/>
      <c r="I4" s="90"/>
    </row>
    <row r="5" spans="1:9" x14ac:dyDescent="0.25">
      <c r="I5" s="60"/>
    </row>
    <row r="6" spans="1:9" x14ac:dyDescent="0.25">
      <c r="I6" s="60"/>
    </row>
    <row r="7" spans="1:9" x14ac:dyDescent="0.25">
      <c r="I7" s="60"/>
    </row>
    <row r="8" spans="1:9" x14ac:dyDescent="0.25">
      <c r="I8" s="60"/>
    </row>
  </sheetData>
  <mergeCells count="2">
    <mergeCell ref="A1:I1"/>
    <mergeCell ref="A4:F4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99" zoomScale="140" zoomScaleNormal="140" workbookViewId="0">
      <selection activeCell="I414" sqref="I414"/>
    </sheetView>
  </sheetViews>
  <sheetFormatPr defaultRowHeight="15" x14ac:dyDescent="0.25"/>
  <cols>
    <col min="1" max="1" width="4.42578125" bestFit="1" customWidth="1"/>
    <col min="2" max="2" width="12.140625" bestFit="1" customWidth="1"/>
    <col min="3" max="3" width="14.28515625" bestFit="1" customWidth="1"/>
    <col min="4" max="4" width="15.28515625" bestFit="1" customWidth="1"/>
    <col min="5" max="5" width="13.42578125" bestFit="1" customWidth="1"/>
    <col min="6" max="6" width="12.42578125" bestFit="1" customWidth="1"/>
    <col min="7" max="7" width="14.85546875" bestFit="1" customWidth="1"/>
    <col min="8" max="8" width="14.140625" bestFit="1" customWidth="1"/>
    <col min="9" max="9" width="22.28515625" bestFit="1" customWidth="1"/>
  </cols>
  <sheetData>
    <row r="1" spans="1:9" ht="26.25" x14ac:dyDescent="0.4">
      <c r="A1" s="116" t="s">
        <v>745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4" t="s">
        <v>0</v>
      </c>
      <c r="B2" s="94" t="s">
        <v>62</v>
      </c>
      <c r="C2" s="94" t="s">
        <v>31</v>
      </c>
      <c r="D2" s="94" t="s">
        <v>1</v>
      </c>
      <c r="E2" s="28" t="s">
        <v>20</v>
      </c>
      <c r="F2" s="94" t="s">
        <v>5</v>
      </c>
      <c r="G2" s="21" t="s">
        <v>77</v>
      </c>
      <c r="H2" s="22" t="s">
        <v>63</v>
      </c>
      <c r="I2" s="94" t="s">
        <v>43</v>
      </c>
    </row>
    <row r="3" spans="1:9" x14ac:dyDescent="0.25">
      <c r="A3" s="15">
        <v>1</v>
      </c>
      <c r="B3" s="15" t="s">
        <v>746</v>
      </c>
      <c r="C3" s="15" t="s">
        <v>37</v>
      </c>
      <c r="D3" s="5" t="str">
        <f>VLOOKUP(C3,'DATA BARANG'!$B$1:$E$15,2,0)</f>
        <v>BERAS IR 5 KG</v>
      </c>
      <c r="E3" s="19">
        <v>1</v>
      </c>
      <c r="F3" s="6">
        <f>VLOOKUP(C3,'DATA BARANG'!$B$1:$E$15,4,0)</f>
        <v>55000</v>
      </c>
      <c r="G3" s="34">
        <f t="shared" ref="G3:G7" si="0">E3*F3</f>
        <v>55000</v>
      </c>
      <c r="H3" s="15" t="s">
        <v>819</v>
      </c>
      <c r="I3" s="19" t="str">
        <f>VLOOKUP(H3,'DATA ANGGOTA'!$B$1:$C$250,2,0)</f>
        <v>KHAIRUL/ORTU NAUFAL</v>
      </c>
    </row>
    <row r="4" spans="1:9" x14ac:dyDescent="0.25">
      <c r="A4" s="15">
        <v>1</v>
      </c>
      <c r="B4" s="15" t="s">
        <v>746</v>
      </c>
      <c r="C4" s="15" t="s">
        <v>37</v>
      </c>
      <c r="D4" s="5" t="str">
        <f>VLOOKUP(C4,'DATA BARANG'!$B$1:$E$15,2,0)</f>
        <v>BERAS IR 5 KG</v>
      </c>
      <c r="E4" s="19">
        <v>1</v>
      </c>
      <c r="F4" s="6">
        <f>VLOOKUP(C4,'DATA BARANG'!$B$1:$E$15,4,0)</f>
        <v>55000</v>
      </c>
      <c r="G4" s="34">
        <f t="shared" si="0"/>
        <v>55000</v>
      </c>
      <c r="H4" s="15" t="s">
        <v>819</v>
      </c>
      <c r="I4" s="19" t="str">
        <f>VLOOKUP(H4,'DATA ANGGOTA'!$B$1:$C$250,2,0)</f>
        <v>KHAIRUL/ORTU NAUFAL</v>
      </c>
    </row>
    <row r="5" spans="1:9" x14ac:dyDescent="0.25">
      <c r="A5" s="15">
        <v>1</v>
      </c>
      <c r="B5" s="15" t="s">
        <v>746</v>
      </c>
      <c r="C5" s="15" t="s">
        <v>37</v>
      </c>
      <c r="D5" s="5" t="str">
        <f>VLOOKUP(C5,'DATA BARANG'!$B$1:$E$15,2,0)</f>
        <v>BERAS IR 5 KG</v>
      </c>
      <c r="E5" s="19">
        <v>1</v>
      </c>
      <c r="F5" s="6">
        <f>VLOOKUP(C5,'DATA BARANG'!$B$1:$E$15,4,0)</f>
        <v>55000</v>
      </c>
      <c r="G5" s="34">
        <f t="shared" si="0"/>
        <v>55000</v>
      </c>
      <c r="H5" s="15" t="s">
        <v>819</v>
      </c>
      <c r="I5" s="19" t="str">
        <f>VLOOKUP(H5,'DATA ANGGOTA'!$B$1:$C$250,2,0)</f>
        <v>KHAIRUL/ORTU NAUFAL</v>
      </c>
    </row>
    <row r="6" spans="1:9" x14ac:dyDescent="0.25">
      <c r="A6" s="15">
        <v>1</v>
      </c>
      <c r="B6" s="15" t="s">
        <v>746</v>
      </c>
      <c r="C6" s="15" t="s">
        <v>37</v>
      </c>
      <c r="D6" s="5" t="str">
        <f>VLOOKUP(C6,'DATA BARANG'!$B$1:$E$15,2,0)</f>
        <v>BERAS IR 5 KG</v>
      </c>
      <c r="E6" s="19">
        <v>1</v>
      </c>
      <c r="F6" s="6">
        <f>VLOOKUP(C6,'DATA BARANG'!$B$1:$E$15,4,0)</f>
        <v>55000</v>
      </c>
      <c r="G6" s="34">
        <f t="shared" si="0"/>
        <v>55000</v>
      </c>
      <c r="H6" s="15" t="s">
        <v>819</v>
      </c>
      <c r="I6" s="19" t="str">
        <f>VLOOKUP(H6,'DATA ANGGOTA'!$B$1:$C$250,2,0)</f>
        <v>KHAIRUL/ORTU NAUFAL</v>
      </c>
    </row>
    <row r="7" spans="1:9" x14ac:dyDescent="0.25">
      <c r="A7" s="15">
        <v>1</v>
      </c>
      <c r="B7" s="15" t="s">
        <v>746</v>
      </c>
      <c r="C7" s="15" t="s">
        <v>37</v>
      </c>
      <c r="D7" s="5" t="str">
        <f>VLOOKUP(C7,'DATA BARANG'!$B$1:$E$15,2,0)</f>
        <v>BERAS IR 5 KG</v>
      </c>
      <c r="E7" s="19">
        <v>1</v>
      </c>
      <c r="F7" s="6">
        <f>VLOOKUP(C7,'DATA BARANG'!$B$1:$E$15,4,0)</f>
        <v>55000</v>
      </c>
      <c r="G7" s="34">
        <f t="shared" si="0"/>
        <v>55000</v>
      </c>
      <c r="H7" s="15" t="s">
        <v>819</v>
      </c>
      <c r="I7" s="19" t="str">
        <f>VLOOKUP(H7,'DATA ANGGOTA'!$B$1:$C$250,2,0)</f>
        <v>KHAIRUL/ORTU NAUFAL</v>
      </c>
    </row>
    <row r="8" spans="1:9" x14ac:dyDescent="0.25">
      <c r="A8" s="15">
        <v>1</v>
      </c>
      <c r="B8" s="15" t="s">
        <v>746</v>
      </c>
      <c r="C8" s="15" t="s">
        <v>37</v>
      </c>
      <c r="D8" s="5" t="str">
        <f>VLOOKUP(C8,'DATA BARANG'!$B$1:$E$15,2,0)</f>
        <v>BERAS IR 5 KG</v>
      </c>
      <c r="E8" s="19">
        <v>1</v>
      </c>
      <c r="F8" s="6">
        <f>VLOOKUP(C8,'DATA BARANG'!$B$1:$E$15,4,0)</f>
        <v>55000</v>
      </c>
      <c r="G8" s="34">
        <f t="shared" ref="G8:G71" si="1">E8*F8</f>
        <v>55000</v>
      </c>
      <c r="H8" s="15" t="s">
        <v>819</v>
      </c>
      <c r="I8" s="19" t="str">
        <f>VLOOKUP(H8,'DATA ANGGOTA'!$B$1:$C$250,2,0)</f>
        <v>KHAIRUL/ORTU NAUFAL</v>
      </c>
    </row>
    <row r="9" spans="1:9" x14ac:dyDescent="0.25">
      <c r="A9" s="15">
        <v>1</v>
      </c>
      <c r="B9" s="15" t="s">
        <v>746</v>
      </c>
      <c r="C9" s="15" t="s">
        <v>37</v>
      </c>
      <c r="D9" s="5" t="str">
        <f>VLOOKUP(C9,'DATA BARANG'!$B$1:$E$15,2,0)</f>
        <v>BERAS IR 5 KG</v>
      </c>
      <c r="E9" s="19">
        <v>1</v>
      </c>
      <c r="F9" s="6">
        <f>VLOOKUP(C9,'DATA BARANG'!$B$1:$E$15,4,0)</f>
        <v>55000</v>
      </c>
      <c r="G9" s="34">
        <f t="shared" si="1"/>
        <v>55000</v>
      </c>
      <c r="H9" s="15" t="s">
        <v>819</v>
      </c>
      <c r="I9" s="19" t="str">
        <f>VLOOKUP(H9,'DATA ANGGOTA'!$B$1:$C$250,2,0)</f>
        <v>KHAIRUL/ORTU NAUFAL</v>
      </c>
    </row>
    <row r="10" spans="1:9" x14ac:dyDescent="0.25">
      <c r="A10" s="15">
        <v>1</v>
      </c>
      <c r="B10" s="15" t="s">
        <v>746</v>
      </c>
      <c r="C10" s="15" t="s">
        <v>37</v>
      </c>
      <c r="D10" s="5" t="str">
        <f>VLOOKUP(C10,'DATA BARANG'!$B$1:$E$15,2,0)</f>
        <v>BERAS IR 5 KG</v>
      </c>
      <c r="E10" s="19">
        <v>1</v>
      </c>
      <c r="F10" s="6">
        <f>VLOOKUP(C10,'DATA BARANG'!$B$1:$E$15,4,0)</f>
        <v>55000</v>
      </c>
      <c r="G10" s="34">
        <f t="shared" si="1"/>
        <v>55000</v>
      </c>
      <c r="H10" s="15" t="s">
        <v>819</v>
      </c>
      <c r="I10" s="19" t="str">
        <f>VLOOKUP(H10,'DATA ANGGOTA'!$B$1:$C$250,2,0)</f>
        <v>KHAIRUL/ORTU NAUFAL</v>
      </c>
    </row>
    <row r="11" spans="1:9" x14ac:dyDescent="0.25">
      <c r="A11" s="15">
        <v>1</v>
      </c>
      <c r="B11" s="15" t="s">
        <v>746</v>
      </c>
      <c r="C11" s="15" t="s">
        <v>37</v>
      </c>
      <c r="D11" s="5" t="str">
        <f>VLOOKUP(C11,'DATA BARANG'!$B$1:$E$15,2,0)</f>
        <v>BERAS IR 5 KG</v>
      </c>
      <c r="E11" s="19">
        <v>1</v>
      </c>
      <c r="F11" s="6">
        <f>VLOOKUP(C11,'DATA BARANG'!$B$1:$E$15,4,0)</f>
        <v>55000</v>
      </c>
      <c r="G11" s="34">
        <f t="shared" si="1"/>
        <v>55000</v>
      </c>
      <c r="H11" s="15" t="s">
        <v>819</v>
      </c>
      <c r="I11" s="19" t="str">
        <f>VLOOKUP(H11,'DATA ANGGOTA'!$B$1:$C$250,2,0)</f>
        <v>KHAIRUL/ORTU NAUFAL</v>
      </c>
    </row>
    <row r="12" spans="1:9" x14ac:dyDescent="0.25">
      <c r="A12" s="15">
        <v>1</v>
      </c>
      <c r="B12" s="15" t="s">
        <v>746</v>
      </c>
      <c r="C12" s="15" t="s">
        <v>37</v>
      </c>
      <c r="D12" s="5" t="str">
        <f>VLOOKUP(C12,'DATA BARANG'!$B$1:$E$15,2,0)</f>
        <v>BERAS IR 5 KG</v>
      </c>
      <c r="E12" s="19">
        <v>1</v>
      </c>
      <c r="F12" s="6">
        <f>VLOOKUP(C12,'DATA BARANG'!$B$1:$E$15,4,0)</f>
        <v>55000</v>
      </c>
      <c r="G12" s="34">
        <f t="shared" si="1"/>
        <v>55000</v>
      </c>
      <c r="H12" s="15" t="s">
        <v>819</v>
      </c>
      <c r="I12" s="19" t="str">
        <f>VLOOKUP(H12,'DATA ANGGOTA'!$B$1:$C$250,2,0)</f>
        <v>KHAIRUL/ORTU NAUFAL</v>
      </c>
    </row>
    <row r="13" spans="1:9" x14ac:dyDescent="0.25">
      <c r="A13" s="15">
        <v>1</v>
      </c>
      <c r="B13" s="15" t="s">
        <v>746</v>
      </c>
      <c r="C13" s="15" t="s">
        <v>37</v>
      </c>
      <c r="D13" s="5" t="str">
        <f>VLOOKUP(C13,'DATA BARANG'!$B$1:$E$15,2,0)</f>
        <v>BERAS IR 5 KG</v>
      </c>
      <c r="E13" s="19">
        <v>1</v>
      </c>
      <c r="F13" s="6">
        <f>VLOOKUP(C13,'DATA BARANG'!$B$1:$E$15,4,0)</f>
        <v>55000</v>
      </c>
      <c r="G13" s="34">
        <f t="shared" si="1"/>
        <v>55000</v>
      </c>
      <c r="H13" s="15" t="s">
        <v>819</v>
      </c>
      <c r="I13" s="19" t="str">
        <f>VLOOKUP(H13,'DATA ANGGOTA'!$B$1:$C$250,2,0)</f>
        <v>KHAIRUL/ORTU NAUFAL</v>
      </c>
    </row>
    <row r="14" spans="1:9" x14ac:dyDescent="0.25">
      <c r="A14" s="15">
        <v>1</v>
      </c>
      <c r="B14" s="15" t="s">
        <v>746</v>
      </c>
      <c r="C14" s="15" t="s">
        <v>37</v>
      </c>
      <c r="D14" s="5" t="str">
        <f>VLOOKUP(C14,'DATA BARANG'!$B$1:$E$15,2,0)</f>
        <v>BERAS IR 5 KG</v>
      </c>
      <c r="E14" s="19">
        <v>1</v>
      </c>
      <c r="F14" s="6">
        <f>VLOOKUP(C14,'DATA BARANG'!$B$1:$E$15,4,0)</f>
        <v>55000</v>
      </c>
      <c r="G14" s="34">
        <f t="shared" si="1"/>
        <v>55000</v>
      </c>
      <c r="H14" s="15" t="s">
        <v>819</v>
      </c>
      <c r="I14" s="19" t="str">
        <f>VLOOKUP(H14,'DATA ANGGOTA'!$B$1:$C$250,2,0)</f>
        <v>KHAIRUL/ORTU NAUFAL</v>
      </c>
    </row>
    <row r="15" spans="1:9" x14ac:dyDescent="0.25">
      <c r="A15" s="15">
        <v>1</v>
      </c>
      <c r="B15" s="15" t="s">
        <v>746</v>
      </c>
      <c r="C15" s="15" t="s">
        <v>37</v>
      </c>
      <c r="D15" s="5" t="str">
        <f>VLOOKUP(C15,'DATA BARANG'!$B$1:$E$15,2,0)</f>
        <v>BERAS IR 5 KG</v>
      </c>
      <c r="E15" s="19">
        <v>1</v>
      </c>
      <c r="F15" s="6">
        <f>VLOOKUP(C15,'DATA BARANG'!$B$1:$E$15,4,0)</f>
        <v>55000</v>
      </c>
      <c r="G15" s="34">
        <f t="shared" si="1"/>
        <v>55000</v>
      </c>
      <c r="H15" s="15" t="s">
        <v>819</v>
      </c>
      <c r="I15" s="19" t="str">
        <f>VLOOKUP(H15,'DATA ANGGOTA'!$B$1:$C$250,2,0)</f>
        <v>KHAIRUL/ORTU NAUFAL</v>
      </c>
    </row>
    <row r="16" spans="1:9" x14ac:dyDescent="0.25">
      <c r="A16" s="15">
        <v>1</v>
      </c>
      <c r="B16" s="15" t="s">
        <v>746</v>
      </c>
      <c r="C16" s="15" t="s">
        <v>37</v>
      </c>
      <c r="D16" s="5" t="str">
        <f>VLOOKUP(C16,'DATA BARANG'!$B$1:$E$15,2,0)</f>
        <v>BERAS IR 5 KG</v>
      </c>
      <c r="E16" s="19">
        <v>1</v>
      </c>
      <c r="F16" s="6">
        <f>VLOOKUP(C16,'DATA BARANG'!$B$1:$E$15,4,0)</f>
        <v>55000</v>
      </c>
      <c r="G16" s="34">
        <f t="shared" si="1"/>
        <v>55000</v>
      </c>
      <c r="H16" s="15" t="s">
        <v>819</v>
      </c>
      <c r="I16" s="19" t="str">
        <f>VLOOKUP(H16,'DATA ANGGOTA'!$B$1:$C$250,2,0)</f>
        <v>KHAIRUL/ORTU NAUFAL</v>
      </c>
    </row>
    <row r="17" spans="1:9" x14ac:dyDescent="0.25">
      <c r="A17" s="15">
        <v>1</v>
      </c>
      <c r="B17" s="15" t="s">
        <v>746</v>
      </c>
      <c r="C17" s="15" t="s">
        <v>37</v>
      </c>
      <c r="D17" s="5" t="str">
        <f>VLOOKUP(C17,'DATA BARANG'!$B$1:$E$15,2,0)</f>
        <v>BERAS IR 5 KG</v>
      </c>
      <c r="E17" s="19">
        <v>1</v>
      </c>
      <c r="F17" s="6">
        <f>VLOOKUP(C17,'DATA BARANG'!$B$1:$E$15,4,0)</f>
        <v>55000</v>
      </c>
      <c r="G17" s="34">
        <f t="shared" si="1"/>
        <v>55000</v>
      </c>
      <c r="H17" s="15" t="s">
        <v>819</v>
      </c>
      <c r="I17" s="19" t="str">
        <f>VLOOKUP(H17,'DATA ANGGOTA'!$B$1:$C$250,2,0)</f>
        <v>KHAIRUL/ORTU NAUFAL</v>
      </c>
    </row>
    <row r="18" spans="1:9" x14ac:dyDescent="0.25">
      <c r="A18" s="15">
        <v>1</v>
      </c>
      <c r="B18" s="15" t="s">
        <v>746</v>
      </c>
      <c r="C18" s="15" t="s">
        <v>37</v>
      </c>
      <c r="D18" s="5" t="str">
        <f>VLOOKUP(C18,'DATA BARANG'!$B$1:$E$15,2,0)</f>
        <v>BERAS IR 5 KG</v>
      </c>
      <c r="E18" s="19">
        <v>1</v>
      </c>
      <c r="F18" s="6">
        <f>VLOOKUP(C18,'DATA BARANG'!$B$1:$E$15,4,0)</f>
        <v>55000</v>
      </c>
      <c r="G18" s="34">
        <f t="shared" si="1"/>
        <v>55000</v>
      </c>
      <c r="H18" s="15" t="s">
        <v>819</v>
      </c>
      <c r="I18" s="19" t="str">
        <f>VLOOKUP(H18,'DATA ANGGOTA'!$B$1:$C$250,2,0)</f>
        <v>KHAIRUL/ORTU NAUFAL</v>
      </c>
    </row>
    <row r="19" spans="1:9" x14ac:dyDescent="0.25">
      <c r="A19" s="15">
        <v>1</v>
      </c>
      <c r="B19" s="15" t="s">
        <v>746</v>
      </c>
      <c r="C19" s="15" t="s">
        <v>37</v>
      </c>
      <c r="D19" s="5" t="str">
        <f>VLOOKUP(C19,'DATA BARANG'!$B$1:$E$15,2,0)</f>
        <v>BERAS IR 5 KG</v>
      </c>
      <c r="E19" s="19">
        <v>1</v>
      </c>
      <c r="F19" s="6">
        <f>VLOOKUP(C19,'DATA BARANG'!$B$1:$E$15,4,0)</f>
        <v>55000</v>
      </c>
      <c r="G19" s="34">
        <f t="shared" si="1"/>
        <v>55000</v>
      </c>
      <c r="H19" s="15" t="s">
        <v>819</v>
      </c>
      <c r="I19" s="19" t="str">
        <f>VLOOKUP(H19,'DATA ANGGOTA'!$B$1:$C$250,2,0)</f>
        <v>KHAIRUL/ORTU NAUFAL</v>
      </c>
    </row>
    <row r="20" spans="1:9" x14ac:dyDescent="0.25">
      <c r="A20" s="15">
        <v>1</v>
      </c>
      <c r="B20" s="15" t="s">
        <v>746</v>
      </c>
      <c r="C20" s="15" t="s">
        <v>37</v>
      </c>
      <c r="D20" s="5" t="str">
        <f>VLOOKUP(C20,'DATA BARANG'!$B$1:$E$15,2,0)</f>
        <v>BERAS IR 5 KG</v>
      </c>
      <c r="E20" s="19">
        <v>1</v>
      </c>
      <c r="F20" s="6">
        <f>VLOOKUP(C20,'DATA BARANG'!$B$1:$E$15,4,0)</f>
        <v>55000</v>
      </c>
      <c r="G20" s="34">
        <f t="shared" si="1"/>
        <v>55000</v>
      </c>
      <c r="H20" s="15" t="s">
        <v>819</v>
      </c>
      <c r="I20" s="19" t="str">
        <f>VLOOKUP(H20,'DATA ANGGOTA'!$B$1:$C$250,2,0)</f>
        <v>KHAIRUL/ORTU NAUFAL</v>
      </c>
    </row>
    <row r="21" spans="1:9" x14ac:dyDescent="0.25">
      <c r="A21" s="15">
        <v>1</v>
      </c>
      <c r="B21" s="15" t="s">
        <v>746</v>
      </c>
      <c r="C21" s="15" t="s">
        <v>37</v>
      </c>
      <c r="D21" s="5" t="str">
        <f>VLOOKUP(C21,'DATA BARANG'!$B$1:$E$15,2,0)</f>
        <v>BERAS IR 5 KG</v>
      </c>
      <c r="E21" s="19">
        <v>1</v>
      </c>
      <c r="F21" s="6">
        <f>VLOOKUP(C21,'DATA BARANG'!$B$1:$E$15,4,0)</f>
        <v>55000</v>
      </c>
      <c r="G21" s="34">
        <f t="shared" si="1"/>
        <v>55000</v>
      </c>
      <c r="H21" s="15" t="s">
        <v>819</v>
      </c>
      <c r="I21" s="19" t="str">
        <f>VLOOKUP(H21,'DATA ANGGOTA'!$B$1:$C$250,2,0)</f>
        <v>KHAIRUL/ORTU NAUFAL</v>
      </c>
    </row>
    <row r="22" spans="1:9" x14ac:dyDescent="0.25">
      <c r="A22" s="15">
        <v>1</v>
      </c>
      <c r="B22" s="15" t="s">
        <v>746</v>
      </c>
      <c r="C22" s="15" t="s">
        <v>37</v>
      </c>
      <c r="D22" s="5" t="str">
        <f>VLOOKUP(C22,'DATA BARANG'!$B$1:$E$15,2,0)</f>
        <v>BERAS IR 5 KG</v>
      </c>
      <c r="E22" s="19">
        <v>1</v>
      </c>
      <c r="F22" s="6">
        <f>VLOOKUP(C22,'DATA BARANG'!$B$1:$E$15,4,0)</f>
        <v>55000</v>
      </c>
      <c r="G22" s="34">
        <f t="shared" si="1"/>
        <v>55000</v>
      </c>
      <c r="H22" s="15" t="s">
        <v>819</v>
      </c>
      <c r="I22" s="19" t="str">
        <f>VLOOKUP(H22,'DATA ANGGOTA'!$B$1:$C$250,2,0)</f>
        <v>KHAIRUL/ORTU NAUFAL</v>
      </c>
    </row>
    <row r="23" spans="1:9" x14ac:dyDescent="0.25">
      <c r="A23" s="15">
        <v>1</v>
      </c>
      <c r="B23" s="15" t="s">
        <v>746</v>
      </c>
      <c r="C23" s="15" t="s">
        <v>37</v>
      </c>
      <c r="D23" s="5" t="str">
        <f>VLOOKUP(C23,'DATA BARANG'!$B$1:$E$15,2,0)</f>
        <v>BERAS IR 5 KG</v>
      </c>
      <c r="E23" s="19">
        <v>1</v>
      </c>
      <c r="F23" s="6">
        <f>VLOOKUP(C23,'DATA BARANG'!$B$1:$E$15,4,0)</f>
        <v>55000</v>
      </c>
      <c r="G23" s="34">
        <f t="shared" si="1"/>
        <v>55000</v>
      </c>
      <c r="H23" s="15" t="s">
        <v>819</v>
      </c>
      <c r="I23" s="19" t="str">
        <f>VLOOKUP(H23,'DATA ANGGOTA'!$B$1:$C$250,2,0)</f>
        <v>KHAIRUL/ORTU NAUFAL</v>
      </c>
    </row>
    <row r="24" spans="1:9" x14ac:dyDescent="0.25">
      <c r="A24" s="15">
        <v>1</v>
      </c>
      <c r="B24" s="15" t="s">
        <v>746</v>
      </c>
      <c r="C24" s="15" t="s">
        <v>37</v>
      </c>
      <c r="D24" s="5" t="str">
        <f>VLOOKUP(C24,'DATA BARANG'!$B$1:$E$15,2,0)</f>
        <v>BERAS IR 5 KG</v>
      </c>
      <c r="E24" s="19">
        <v>1</v>
      </c>
      <c r="F24" s="6">
        <f>VLOOKUP(C24,'DATA BARANG'!$B$1:$E$15,4,0)</f>
        <v>55000</v>
      </c>
      <c r="G24" s="34">
        <f t="shared" si="1"/>
        <v>55000</v>
      </c>
      <c r="H24" s="15" t="s">
        <v>819</v>
      </c>
      <c r="I24" s="19" t="str">
        <f>VLOOKUP(H24,'DATA ANGGOTA'!$B$1:$C$250,2,0)</f>
        <v>KHAIRUL/ORTU NAUFAL</v>
      </c>
    </row>
    <row r="25" spans="1:9" x14ac:dyDescent="0.25">
      <c r="A25" s="15">
        <v>1</v>
      </c>
      <c r="B25" s="15" t="s">
        <v>746</v>
      </c>
      <c r="C25" s="15" t="s">
        <v>37</v>
      </c>
      <c r="D25" s="5" t="str">
        <f>VLOOKUP(C25,'DATA BARANG'!$B$1:$E$15,2,0)</f>
        <v>BERAS IR 5 KG</v>
      </c>
      <c r="E25" s="19">
        <v>1</v>
      </c>
      <c r="F25" s="6">
        <f>VLOOKUP(C25,'DATA BARANG'!$B$1:$E$15,4,0)</f>
        <v>55000</v>
      </c>
      <c r="G25" s="34">
        <f t="shared" si="1"/>
        <v>55000</v>
      </c>
      <c r="H25" s="15" t="s">
        <v>819</v>
      </c>
      <c r="I25" s="19" t="str">
        <f>VLOOKUP(H25,'DATA ANGGOTA'!$B$1:$C$250,2,0)</f>
        <v>KHAIRUL/ORTU NAUFAL</v>
      </c>
    </row>
    <row r="26" spans="1:9" x14ac:dyDescent="0.25">
      <c r="A26" s="15">
        <v>1</v>
      </c>
      <c r="B26" s="15" t="s">
        <v>746</v>
      </c>
      <c r="C26" s="15" t="s">
        <v>37</v>
      </c>
      <c r="D26" s="5" t="str">
        <f>VLOOKUP(C26,'DATA BARANG'!$B$1:$E$15,2,0)</f>
        <v>BERAS IR 5 KG</v>
      </c>
      <c r="E26" s="19">
        <v>1</v>
      </c>
      <c r="F26" s="6">
        <f>VLOOKUP(C26,'DATA BARANG'!$B$1:$E$15,4,0)</f>
        <v>55000</v>
      </c>
      <c r="G26" s="34">
        <f t="shared" si="1"/>
        <v>55000</v>
      </c>
      <c r="H26" s="15" t="s">
        <v>819</v>
      </c>
      <c r="I26" s="19" t="str">
        <f>VLOOKUP(H26,'DATA ANGGOTA'!$B$1:$C$250,2,0)</f>
        <v>KHAIRUL/ORTU NAUFAL</v>
      </c>
    </row>
    <row r="27" spans="1:9" x14ac:dyDescent="0.25">
      <c r="A27" s="15">
        <v>1</v>
      </c>
      <c r="B27" s="15" t="s">
        <v>746</v>
      </c>
      <c r="C27" s="15" t="s">
        <v>37</v>
      </c>
      <c r="D27" s="5" t="str">
        <f>VLOOKUP(C27,'DATA BARANG'!$B$1:$E$15,2,0)</f>
        <v>BERAS IR 5 KG</v>
      </c>
      <c r="E27" s="19">
        <v>1</v>
      </c>
      <c r="F27" s="6">
        <f>VLOOKUP(C27,'DATA BARANG'!$B$1:$E$15,4,0)</f>
        <v>55000</v>
      </c>
      <c r="G27" s="34">
        <f t="shared" si="1"/>
        <v>55000</v>
      </c>
      <c r="H27" s="15" t="s">
        <v>819</v>
      </c>
      <c r="I27" s="19" t="str">
        <f>VLOOKUP(H27,'DATA ANGGOTA'!$B$1:$C$250,2,0)</f>
        <v>KHAIRUL/ORTU NAUFAL</v>
      </c>
    </row>
    <row r="28" spans="1:9" x14ac:dyDescent="0.25">
      <c r="A28" s="15">
        <v>1</v>
      </c>
      <c r="B28" s="15" t="s">
        <v>746</v>
      </c>
      <c r="C28" s="15" t="s">
        <v>37</v>
      </c>
      <c r="D28" s="5" t="str">
        <f>VLOOKUP(C28,'DATA BARANG'!$B$1:$E$15,2,0)</f>
        <v>BERAS IR 5 KG</v>
      </c>
      <c r="E28" s="19">
        <v>1</v>
      </c>
      <c r="F28" s="6">
        <f>VLOOKUP(C28,'DATA BARANG'!$B$1:$E$15,4,0)</f>
        <v>55000</v>
      </c>
      <c r="G28" s="34">
        <f t="shared" si="1"/>
        <v>55000</v>
      </c>
      <c r="H28" s="15" t="s">
        <v>819</v>
      </c>
      <c r="I28" s="19" t="str">
        <f>VLOOKUP(H28,'DATA ANGGOTA'!$B$1:$C$250,2,0)</f>
        <v>KHAIRUL/ORTU NAUFAL</v>
      </c>
    </row>
    <row r="29" spans="1:9" x14ac:dyDescent="0.25">
      <c r="A29" s="15">
        <v>1</v>
      </c>
      <c r="B29" s="15" t="s">
        <v>746</v>
      </c>
      <c r="C29" s="15" t="s">
        <v>37</v>
      </c>
      <c r="D29" s="5" t="str">
        <f>VLOOKUP(C29,'DATA BARANG'!$B$1:$E$15,2,0)</f>
        <v>BERAS IR 5 KG</v>
      </c>
      <c r="E29" s="19">
        <v>1</v>
      </c>
      <c r="F29" s="6">
        <f>VLOOKUP(C29,'DATA BARANG'!$B$1:$E$15,4,0)</f>
        <v>55000</v>
      </c>
      <c r="G29" s="34">
        <f t="shared" si="1"/>
        <v>55000</v>
      </c>
      <c r="H29" s="15" t="s">
        <v>819</v>
      </c>
      <c r="I29" s="19" t="str">
        <f>VLOOKUP(H29,'DATA ANGGOTA'!$B$1:$C$250,2,0)</f>
        <v>KHAIRUL/ORTU NAUFAL</v>
      </c>
    </row>
    <row r="30" spans="1:9" x14ac:dyDescent="0.25">
      <c r="A30" s="15">
        <v>1</v>
      </c>
      <c r="B30" s="15" t="s">
        <v>746</v>
      </c>
      <c r="C30" s="15" t="s">
        <v>37</v>
      </c>
      <c r="D30" s="5" t="str">
        <f>VLOOKUP(C30,'DATA BARANG'!$B$1:$E$15,2,0)</f>
        <v>BERAS IR 5 KG</v>
      </c>
      <c r="E30" s="19">
        <v>1</v>
      </c>
      <c r="F30" s="6">
        <f>VLOOKUP(C30,'DATA BARANG'!$B$1:$E$15,4,0)</f>
        <v>55000</v>
      </c>
      <c r="G30" s="34">
        <f t="shared" si="1"/>
        <v>55000</v>
      </c>
      <c r="H30" s="15" t="s">
        <v>819</v>
      </c>
      <c r="I30" s="19" t="str">
        <f>VLOOKUP(H30,'DATA ANGGOTA'!$B$1:$C$250,2,0)</f>
        <v>KHAIRUL/ORTU NAUFAL</v>
      </c>
    </row>
    <row r="31" spans="1:9" x14ac:dyDescent="0.25">
      <c r="A31" s="15">
        <v>1</v>
      </c>
      <c r="B31" s="15" t="s">
        <v>746</v>
      </c>
      <c r="C31" s="15" t="s">
        <v>37</v>
      </c>
      <c r="D31" s="5" t="str">
        <f>VLOOKUP(C31,'DATA BARANG'!$B$1:$E$15,2,0)</f>
        <v>BERAS IR 5 KG</v>
      </c>
      <c r="E31" s="19">
        <v>1</v>
      </c>
      <c r="F31" s="6">
        <f>VLOOKUP(C31,'DATA BARANG'!$B$1:$E$15,4,0)</f>
        <v>55000</v>
      </c>
      <c r="G31" s="34">
        <f t="shared" si="1"/>
        <v>55000</v>
      </c>
      <c r="H31" s="15" t="s">
        <v>819</v>
      </c>
      <c r="I31" s="19" t="str">
        <f>VLOOKUP(H31,'DATA ANGGOTA'!$B$1:$C$250,2,0)</f>
        <v>KHAIRUL/ORTU NAUFAL</v>
      </c>
    </row>
    <row r="32" spans="1:9" x14ac:dyDescent="0.25">
      <c r="A32" s="15">
        <v>1</v>
      </c>
      <c r="B32" s="15" t="s">
        <v>746</v>
      </c>
      <c r="C32" s="15" t="s">
        <v>37</v>
      </c>
      <c r="D32" s="5" t="str">
        <f>VLOOKUP(C32,'DATA BARANG'!$B$1:$E$15,2,0)</f>
        <v>BERAS IR 5 KG</v>
      </c>
      <c r="E32" s="19">
        <v>1</v>
      </c>
      <c r="F32" s="6">
        <f>VLOOKUP(C32,'DATA BARANG'!$B$1:$E$15,4,0)</f>
        <v>55000</v>
      </c>
      <c r="G32" s="34">
        <f t="shared" si="1"/>
        <v>55000</v>
      </c>
      <c r="H32" s="15" t="s">
        <v>819</v>
      </c>
      <c r="I32" s="19" t="str">
        <f>VLOOKUP(H32,'DATA ANGGOTA'!$B$1:$C$250,2,0)</f>
        <v>KHAIRUL/ORTU NAUFAL</v>
      </c>
    </row>
    <row r="33" spans="1:9" x14ac:dyDescent="0.25">
      <c r="A33" s="15">
        <v>1</v>
      </c>
      <c r="B33" s="15" t="s">
        <v>746</v>
      </c>
      <c r="C33" s="15" t="s">
        <v>37</v>
      </c>
      <c r="D33" s="5" t="str">
        <f>VLOOKUP(C33,'DATA BARANG'!$B$1:$E$15,2,0)</f>
        <v>BERAS IR 5 KG</v>
      </c>
      <c r="E33" s="19">
        <v>1</v>
      </c>
      <c r="F33" s="6">
        <f>VLOOKUP(C33,'DATA BARANG'!$B$1:$E$15,4,0)</f>
        <v>55000</v>
      </c>
      <c r="G33" s="34">
        <f t="shared" si="1"/>
        <v>55000</v>
      </c>
      <c r="H33" s="15" t="s">
        <v>819</v>
      </c>
      <c r="I33" s="19" t="str">
        <f>VLOOKUP(H33,'DATA ANGGOTA'!$B$1:$C$250,2,0)</f>
        <v>KHAIRUL/ORTU NAUFAL</v>
      </c>
    </row>
    <row r="34" spans="1:9" x14ac:dyDescent="0.25">
      <c r="A34" s="15">
        <v>1</v>
      </c>
      <c r="B34" s="15" t="s">
        <v>746</v>
      </c>
      <c r="C34" s="15" t="s">
        <v>37</v>
      </c>
      <c r="D34" s="5" t="str">
        <f>VLOOKUP(C34,'DATA BARANG'!$B$1:$E$15,2,0)</f>
        <v>BERAS IR 5 KG</v>
      </c>
      <c r="E34" s="19">
        <v>1</v>
      </c>
      <c r="F34" s="6">
        <f>VLOOKUP(C34,'DATA BARANG'!$B$1:$E$15,4,0)</f>
        <v>55000</v>
      </c>
      <c r="G34" s="34">
        <f t="shared" si="1"/>
        <v>55000</v>
      </c>
      <c r="H34" s="15" t="s">
        <v>819</v>
      </c>
      <c r="I34" s="19" t="str">
        <f>VLOOKUP(H34,'DATA ANGGOTA'!$B$1:$C$250,2,0)</f>
        <v>KHAIRUL/ORTU NAUFAL</v>
      </c>
    </row>
    <row r="35" spans="1:9" x14ac:dyDescent="0.25">
      <c r="A35" s="15">
        <v>1</v>
      </c>
      <c r="B35" s="15" t="s">
        <v>746</v>
      </c>
      <c r="C35" s="15" t="s">
        <v>37</v>
      </c>
      <c r="D35" s="5" t="str">
        <f>VLOOKUP(C35,'DATA BARANG'!$B$1:$E$15,2,0)</f>
        <v>BERAS IR 5 KG</v>
      </c>
      <c r="E35" s="19">
        <v>1</v>
      </c>
      <c r="F35" s="6">
        <f>VLOOKUP(C35,'DATA BARANG'!$B$1:$E$15,4,0)</f>
        <v>55000</v>
      </c>
      <c r="G35" s="34">
        <f t="shared" si="1"/>
        <v>55000</v>
      </c>
      <c r="H35" s="15" t="s">
        <v>819</v>
      </c>
      <c r="I35" s="19" t="str">
        <f>VLOOKUP(H35,'DATA ANGGOTA'!$B$1:$C$250,2,0)</f>
        <v>KHAIRUL/ORTU NAUFAL</v>
      </c>
    </row>
    <row r="36" spans="1:9" x14ac:dyDescent="0.25">
      <c r="A36" s="15">
        <v>1</v>
      </c>
      <c r="B36" s="15" t="s">
        <v>746</v>
      </c>
      <c r="C36" s="15" t="s">
        <v>37</v>
      </c>
      <c r="D36" s="5" t="str">
        <f>VLOOKUP(C36,'DATA BARANG'!$B$1:$E$15,2,0)</f>
        <v>BERAS IR 5 KG</v>
      </c>
      <c r="E36" s="19">
        <v>1</v>
      </c>
      <c r="F36" s="6">
        <f>VLOOKUP(C36,'DATA BARANG'!$B$1:$E$15,4,0)</f>
        <v>55000</v>
      </c>
      <c r="G36" s="34">
        <f t="shared" si="1"/>
        <v>55000</v>
      </c>
      <c r="H36" s="15" t="s">
        <v>819</v>
      </c>
      <c r="I36" s="19" t="str">
        <f>VLOOKUP(H36,'DATA ANGGOTA'!$B$1:$C$250,2,0)</f>
        <v>KHAIRUL/ORTU NAUFAL</v>
      </c>
    </row>
    <row r="37" spans="1:9" x14ac:dyDescent="0.25">
      <c r="A37" s="15">
        <v>1</v>
      </c>
      <c r="B37" s="15" t="s">
        <v>746</v>
      </c>
      <c r="C37" s="15" t="s">
        <v>37</v>
      </c>
      <c r="D37" s="5" t="str">
        <f>VLOOKUP(C37,'DATA BARANG'!$B$1:$E$15,2,0)</f>
        <v>BERAS IR 5 KG</v>
      </c>
      <c r="E37" s="19">
        <v>1</v>
      </c>
      <c r="F37" s="6">
        <f>VLOOKUP(C37,'DATA BARANG'!$B$1:$E$15,4,0)</f>
        <v>55000</v>
      </c>
      <c r="G37" s="34">
        <f t="shared" si="1"/>
        <v>55000</v>
      </c>
      <c r="H37" s="15" t="s">
        <v>819</v>
      </c>
      <c r="I37" s="19" t="str">
        <f>VLOOKUP(H37,'DATA ANGGOTA'!$B$1:$C$250,2,0)</f>
        <v>KHAIRUL/ORTU NAUFAL</v>
      </c>
    </row>
    <row r="38" spans="1:9" x14ac:dyDescent="0.25">
      <c r="A38" s="15">
        <v>1</v>
      </c>
      <c r="B38" s="15" t="s">
        <v>746</v>
      </c>
      <c r="C38" s="15" t="s">
        <v>37</v>
      </c>
      <c r="D38" s="5" t="str">
        <f>VLOOKUP(C38,'DATA BARANG'!$B$1:$E$15,2,0)</f>
        <v>BERAS IR 5 KG</v>
      </c>
      <c r="E38" s="19">
        <v>1</v>
      </c>
      <c r="F38" s="6">
        <f>VLOOKUP(C38,'DATA BARANG'!$B$1:$E$15,4,0)</f>
        <v>55000</v>
      </c>
      <c r="G38" s="34">
        <f t="shared" si="1"/>
        <v>55000</v>
      </c>
      <c r="H38" s="15" t="s">
        <v>819</v>
      </c>
      <c r="I38" s="19" t="str">
        <f>VLOOKUP(H38,'DATA ANGGOTA'!$B$1:$C$250,2,0)</f>
        <v>KHAIRUL/ORTU NAUFAL</v>
      </c>
    </row>
    <row r="39" spans="1:9" x14ac:dyDescent="0.25">
      <c r="A39" s="15">
        <v>1</v>
      </c>
      <c r="B39" s="15" t="s">
        <v>746</v>
      </c>
      <c r="C39" s="15" t="s">
        <v>37</v>
      </c>
      <c r="D39" s="5" t="str">
        <f>VLOOKUP(C39,'DATA BARANG'!$B$1:$E$15,2,0)</f>
        <v>BERAS IR 5 KG</v>
      </c>
      <c r="E39" s="19">
        <v>1</v>
      </c>
      <c r="F39" s="6">
        <f>VLOOKUP(C39,'DATA BARANG'!$B$1:$E$15,4,0)</f>
        <v>55000</v>
      </c>
      <c r="G39" s="34">
        <f t="shared" si="1"/>
        <v>55000</v>
      </c>
      <c r="H39" s="15" t="s">
        <v>819</v>
      </c>
      <c r="I39" s="19" t="str">
        <f>VLOOKUP(H39,'DATA ANGGOTA'!$B$1:$C$250,2,0)</f>
        <v>KHAIRUL/ORTU NAUFAL</v>
      </c>
    </row>
    <row r="40" spans="1:9" x14ac:dyDescent="0.25">
      <c r="A40" s="15">
        <v>1</v>
      </c>
      <c r="B40" s="15" t="s">
        <v>746</v>
      </c>
      <c r="C40" s="15" t="s">
        <v>37</v>
      </c>
      <c r="D40" s="5" t="str">
        <f>VLOOKUP(C40,'DATA BARANG'!$B$1:$E$15,2,0)</f>
        <v>BERAS IR 5 KG</v>
      </c>
      <c r="E40" s="19">
        <v>1</v>
      </c>
      <c r="F40" s="6">
        <f>VLOOKUP(C40,'DATA BARANG'!$B$1:$E$15,4,0)</f>
        <v>55000</v>
      </c>
      <c r="G40" s="34">
        <f t="shared" si="1"/>
        <v>55000</v>
      </c>
      <c r="H40" s="15" t="s">
        <v>819</v>
      </c>
      <c r="I40" s="19" t="str">
        <f>VLOOKUP(H40,'DATA ANGGOTA'!$B$1:$C$250,2,0)</f>
        <v>KHAIRUL/ORTU NAUFAL</v>
      </c>
    </row>
    <row r="41" spans="1:9" x14ac:dyDescent="0.25">
      <c r="A41" s="15">
        <v>1</v>
      </c>
      <c r="B41" s="15" t="s">
        <v>746</v>
      </c>
      <c r="C41" s="15" t="s">
        <v>37</v>
      </c>
      <c r="D41" s="5" t="str">
        <f>VLOOKUP(C41,'DATA BARANG'!$B$1:$E$15,2,0)</f>
        <v>BERAS IR 5 KG</v>
      </c>
      <c r="E41" s="19">
        <v>1</v>
      </c>
      <c r="F41" s="6">
        <f>VLOOKUP(C41,'DATA BARANG'!$B$1:$E$15,4,0)</f>
        <v>55000</v>
      </c>
      <c r="G41" s="34">
        <f t="shared" si="1"/>
        <v>55000</v>
      </c>
      <c r="H41" s="15" t="s">
        <v>819</v>
      </c>
      <c r="I41" s="19" t="str">
        <f>VLOOKUP(H41,'DATA ANGGOTA'!$B$1:$C$250,2,0)</f>
        <v>KHAIRUL/ORTU NAUFAL</v>
      </c>
    </row>
    <row r="42" spans="1:9" x14ac:dyDescent="0.25">
      <c r="A42" s="15">
        <v>1</v>
      </c>
      <c r="B42" s="15" t="s">
        <v>746</v>
      </c>
      <c r="C42" s="15" t="s">
        <v>37</v>
      </c>
      <c r="D42" s="5" t="str">
        <f>VLOOKUP(C42,'DATA BARANG'!$B$1:$E$15,2,0)</f>
        <v>BERAS IR 5 KG</v>
      </c>
      <c r="E42" s="19">
        <v>1</v>
      </c>
      <c r="F42" s="6">
        <f>VLOOKUP(C42,'DATA BARANG'!$B$1:$E$15,4,0)</f>
        <v>55000</v>
      </c>
      <c r="G42" s="34">
        <f t="shared" si="1"/>
        <v>55000</v>
      </c>
      <c r="H42" s="15" t="s">
        <v>819</v>
      </c>
      <c r="I42" s="19" t="str">
        <f>VLOOKUP(H42,'DATA ANGGOTA'!$B$1:$C$250,2,0)</f>
        <v>KHAIRUL/ORTU NAUFAL</v>
      </c>
    </row>
    <row r="43" spans="1:9" x14ac:dyDescent="0.25">
      <c r="A43" s="15">
        <v>1</v>
      </c>
      <c r="B43" s="15" t="s">
        <v>746</v>
      </c>
      <c r="C43" s="15" t="s">
        <v>37</v>
      </c>
      <c r="D43" s="5" t="str">
        <f>VLOOKUP(C43,'DATA BARANG'!$B$1:$E$15,2,0)</f>
        <v>BERAS IR 5 KG</v>
      </c>
      <c r="E43" s="19">
        <v>1</v>
      </c>
      <c r="F43" s="6">
        <f>VLOOKUP(C43,'DATA BARANG'!$B$1:$E$15,4,0)</f>
        <v>55000</v>
      </c>
      <c r="G43" s="34">
        <f t="shared" si="1"/>
        <v>55000</v>
      </c>
      <c r="H43" s="15" t="s">
        <v>819</v>
      </c>
      <c r="I43" s="19" t="str">
        <f>VLOOKUP(H43,'DATA ANGGOTA'!$B$1:$C$250,2,0)</f>
        <v>KHAIRUL/ORTU NAUFAL</v>
      </c>
    </row>
    <row r="44" spans="1:9" x14ac:dyDescent="0.25">
      <c r="A44" s="15">
        <v>1</v>
      </c>
      <c r="B44" s="15" t="s">
        <v>746</v>
      </c>
      <c r="C44" s="15" t="s">
        <v>37</v>
      </c>
      <c r="D44" s="5" t="str">
        <f>VLOOKUP(C44,'DATA BARANG'!$B$1:$E$15,2,0)</f>
        <v>BERAS IR 5 KG</v>
      </c>
      <c r="E44" s="19">
        <v>1</v>
      </c>
      <c r="F44" s="6">
        <f>VLOOKUP(C44,'DATA BARANG'!$B$1:$E$15,4,0)</f>
        <v>55000</v>
      </c>
      <c r="G44" s="34">
        <f t="shared" si="1"/>
        <v>55000</v>
      </c>
      <c r="H44" s="15" t="s">
        <v>819</v>
      </c>
      <c r="I44" s="19" t="str">
        <f>VLOOKUP(H44,'DATA ANGGOTA'!$B$1:$C$250,2,0)</f>
        <v>KHAIRUL/ORTU NAUFAL</v>
      </c>
    </row>
    <row r="45" spans="1:9" x14ac:dyDescent="0.25">
      <c r="A45" s="15">
        <v>1</v>
      </c>
      <c r="B45" s="15" t="s">
        <v>746</v>
      </c>
      <c r="C45" s="15" t="s">
        <v>37</v>
      </c>
      <c r="D45" s="5" t="str">
        <f>VLOOKUP(C45,'DATA BARANG'!$B$1:$E$15,2,0)</f>
        <v>BERAS IR 5 KG</v>
      </c>
      <c r="E45" s="19">
        <v>1</v>
      </c>
      <c r="F45" s="6">
        <f>VLOOKUP(C45,'DATA BARANG'!$B$1:$E$15,4,0)</f>
        <v>55000</v>
      </c>
      <c r="G45" s="34">
        <f t="shared" si="1"/>
        <v>55000</v>
      </c>
      <c r="H45" s="15" t="s">
        <v>819</v>
      </c>
      <c r="I45" s="19" t="str">
        <f>VLOOKUP(H45,'DATA ANGGOTA'!$B$1:$C$250,2,0)</f>
        <v>KHAIRUL/ORTU NAUFAL</v>
      </c>
    </row>
    <row r="46" spans="1:9" x14ac:dyDescent="0.25">
      <c r="A46" s="15">
        <v>1</v>
      </c>
      <c r="B46" s="15" t="s">
        <v>746</v>
      </c>
      <c r="C46" s="15" t="s">
        <v>37</v>
      </c>
      <c r="D46" s="5" t="str">
        <f>VLOOKUP(C46,'DATA BARANG'!$B$1:$E$15,2,0)</f>
        <v>BERAS IR 5 KG</v>
      </c>
      <c r="E46" s="19">
        <v>1</v>
      </c>
      <c r="F46" s="6">
        <f>VLOOKUP(C46,'DATA BARANG'!$B$1:$E$15,4,0)</f>
        <v>55000</v>
      </c>
      <c r="G46" s="34">
        <f t="shared" si="1"/>
        <v>55000</v>
      </c>
      <c r="H46" s="15" t="s">
        <v>819</v>
      </c>
      <c r="I46" s="19" t="str">
        <f>VLOOKUP(H46,'DATA ANGGOTA'!$B$1:$C$250,2,0)</f>
        <v>KHAIRUL/ORTU NAUFAL</v>
      </c>
    </row>
    <row r="47" spans="1:9" x14ac:dyDescent="0.25">
      <c r="A47" s="15">
        <v>1</v>
      </c>
      <c r="B47" s="15" t="s">
        <v>746</v>
      </c>
      <c r="C47" s="15" t="s">
        <v>37</v>
      </c>
      <c r="D47" s="5" t="str">
        <f>VLOOKUP(C47,'DATA BARANG'!$B$1:$E$15,2,0)</f>
        <v>BERAS IR 5 KG</v>
      </c>
      <c r="E47" s="19">
        <v>1</v>
      </c>
      <c r="F47" s="6">
        <f>VLOOKUP(C47,'DATA BARANG'!$B$1:$E$15,4,0)</f>
        <v>55000</v>
      </c>
      <c r="G47" s="34">
        <f t="shared" si="1"/>
        <v>55000</v>
      </c>
      <c r="H47" s="15" t="s">
        <v>819</v>
      </c>
      <c r="I47" s="19" t="str">
        <f>VLOOKUP(H47,'DATA ANGGOTA'!$B$1:$C$250,2,0)</f>
        <v>KHAIRUL/ORTU NAUFAL</v>
      </c>
    </row>
    <row r="48" spans="1:9" x14ac:dyDescent="0.25">
      <c r="A48" s="15">
        <v>1</v>
      </c>
      <c r="B48" s="15" t="s">
        <v>746</v>
      </c>
      <c r="C48" s="15" t="s">
        <v>37</v>
      </c>
      <c r="D48" s="5" t="str">
        <f>VLOOKUP(C48,'DATA BARANG'!$B$1:$E$15,2,0)</f>
        <v>BERAS IR 5 KG</v>
      </c>
      <c r="E48" s="19">
        <v>1</v>
      </c>
      <c r="F48" s="6">
        <f>VLOOKUP(C48,'DATA BARANG'!$B$1:$E$15,4,0)</f>
        <v>55000</v>
      </c>
      <c r="G48" s="34">
        <f t="shared" si="1"/>
        <v>55000</v>
      </c>
      <c r="H48" s="15" t="s">
        <v>819</v>
      </c>
      <c r="I48" s="19" t="str">
        <f>VLOOKUP(H48,'DATA ANGGOTA'!$B$1:$C$250,2,0)</f>
        <v>KHAIRUL/ORTU NAUFAL</v>
      </c>
    </row>
    <row r="49" spans="1:9" x14ac:dyDescent="0.25">
      <c r="A49" s="15">
        <v>1</v>
      </c>
      <c r="B49" s="15" t="s">
        <v>746</v>
      </c>
      <c r="C49" s="15" t="s">
        <v>37</v>
      </c>
      <c r="D49" s="5" t="str">
        <f>VLOOKUP(C49,'DATA BARANG'!$B$1:$E$15,2,0)</f>
        <v>BERAS IR 5 KG</v>
      </c>
      <c r="E49" s="19">
        <v>1</v>
      </c>
      <c r="F49" s="6">
        <f>VLOOKUP(C49,'DATA BARANG'!$B$1:$E$15,4,0)</f>
        <v>55000</v>
      </c>
      <c r="G49" s="34">
        <f t="shared" si="1"/>
        <v>55000</v>
      </c>
      <c r="H49" s="15" t="s">
        <v>819</v>
      </c>
      <c r="I49" s="19" t="str">
        <f>VLOOKUP(H49,'DATA ANGGOTA'!$B$1:$C$250,2,0)</f>
        <v>KHAIRUL/ORTU NAUFAL</v>
      </c>
    </row>
    <row r="50" spans="1:9" x14ac:dyDescent="0.25">
      <c r="A50" s="15">
        <v>1</v>
      </c>
      <c r="B50" s="15" t="s">
        <v>746</v>
      </c>
      <c r="C50" s="15" t="s">
        <v>37</v>
      </c>
      <c r="D50" s="5" t="str">
        <f>VLOOKUP(C50,'DATA BARANG'!$B$1:$E$15,2,0)</f>
        <v>BERAS IR 5 KG</v>
      </c>
      <c r="E50" s="19">
        <v>1</v>
      </c>
      <c r="F50" s="6">
        <f>VLOOKUP(C50,'DATA BARANG'!$B$1:$E$15,4,0)</f>
        <v>55000</v>
      </c>
      <c r="G50" s="34">
        <f t="shared" si="1"/>
        <v>55000</v>
      </c>
      <c r="H50" s="15" t="s">
        <v>819</v>
      </c>
      <c r="I50" s="19" t="str">
        <f>VLOOKUP(H50,'DATA ANGGOTA'!$B$1:$C$250,2,0)</f>
        <v>KHAIRUL/ORTU NAUFAL</v>
      </c>
    </row>
    <row r="51" spans="1:9" x14ac:dyDescent="0.25">
      <c r="A51" s="15">
        <v>1</v>
      </c>
      <c r="B51" s="15" t="s">
        <v>746</v>
      </c>
      <c r="C51" s="15" t="s">
        <v>37</v>
      </c>
      <c r="D51" s="5" t="str">
        <f>VLOOKUP(C51,'DATA BARANG'!$B$1:$E$15,2,0)</f>
        <v>BERAS IR 5 KG</v>
      </c>
      <c r="E51" s="19">
        <v>1</v>
      </c>
      <c r="F51" s="6">
        <f>VLOOKUP(C51,'DATA BARANG'!$B$1:$E$15,4,0)</f>
        <v>55000</v>
      </c>
      <c r="G51" s="34">
        <f t="shared" si="1"/>
        <v>55000</v>
      </c>
      <c r="H51" s="15" t="s">
        <v>819</v>
      </c>
      <c r="I51" s="19" t="str">
        <f>VLOOKUP(H51,'DATA ANGGOTA'!$B$1:$C$250,2,0)</f>
        <v>KHAIRUL/ORTU NAUFAL</v>
      </c>
    </row>
    <row r="52" spans="1:9" x14ac:dyDescent="0.25">
      <c r="A52" s="15">
        <v>1</v>
      </c>
      <c r="B52" s="15" t="s">
        <v>746</v>
      </c>
      <c r="C52" s="15" t="s">
        <v>37</v>
      </c>
      <c r="D52" s="5" t="str">
        <f>VLOOKUP(C52,'DATA BARANG'!$B$1:$E$15,2,0)</f>
        <v>BERAS IR 5 KG</v>
      </c>
      <c r="E52" s="19">
        <v>1</v>
      </c>
      <c r="F52" s="6">
        <f>VLOOKUP(C52,'DATA BARANG'!$B$1:$E$15,4,0)</f>
        <v>55000</v>
      </c>
      <c r="G52" s="34">
        <f t="shared" si="1"/>
        <v>55000</v>
      </c>
      <c r="H52" s="15" t="s">
        <v>819</v>
      </c>
      <c r="I52" s="19" t="str">
        <f>VLOOKUP(H52,'DATA ANGGOTA'!$B$1:$C$250,2,0)</f>
        <v>KHAIRUL/ORTU NAUFAL</v>
      </c>
    </row>
    <row r="53" spans="1:9" x14ac:dyDescent="0.25">
      <c r="A53" s="15">
        <v>1</v>
      </c>
      <c r="B53" s="15" t="s">
        <v>746</v>
      </c>
      <c r="C53" s="15" t="s">
        <v>37</v>
      </c>
      <c r="D53" s="5" t="str">
        <f>VLOOKUP(C53,'DATA BARANG'!$B$1:$E$15,2,0)</f>
        <v>BERAS IR 5 KG</v>
      </c>
      <c r="E53" s="19">
        <v>1</v>
      </c>
      <c r="F53" s="6">
        <f>VLOOKUP(C53,'DATA BARANG'!$B$1:$E$15,4,0)</f>
        <v>55000</v>
      </c>
      <c r="G53" s="34">
        <f t="shared" si="1"/>
        <v>55000</v>
      </c>
      <c r="H53" s="15" t="s">
        <v>819</v>
      </c>
      <c r="I53" s="19" t="str">
        <f>VLOOKUP(H53,'DATA ANGGOTA'!$B$1:$C$250,2,0)</f>
        <v>KHAIRUL/ORTU NAUFAL</v>
      </c>
    </row>
    <row r="54" spans="1:9" x14ac:dyDescent="0.25">
      <c r="A54" s="15">
        <v>1</v>
      </c>
      <c r="B54" s="15" t="s">
        <v>746</v>
      </c>
      <c r="C54" s="15" t="s">
        <v>37</v>
      </c>
      <c r="D54" s="5" t="str">
        <f>VLOOKUP(C54,'DATA BARANG'!$B$1:$E$15,2,0)</f>
        <v>BERAS IR 5 KG</v>
      </c>
      <c r="E54" s="19">
        <v>1</v>
      </c>
      <c r="F54" s="6">
        <f>VLOOKUP(C54,'DATA BARANG'!$B$1:$E$15,4,0)</f>
        <v>55000</v>
      </c>
      <c r="G54" s="34">
        <f t="shared" si="1"/>
        <v>55000</v>
      </c>
      <c r="H54" s="15" t="s">
        <v>819</v>
      </c>
      <c r="I54" s="19" t="str">
        <f>VLOOKUP(H54,'DATA ANGGOTA'!$B$1:$C$250,2,0)</f>
        <v>KHAIRUL/ORTU NAUFAL</v>
      </c>
    </row>
    <row r="55" spans="1:9" x14ac:dyDescent="0.25">
      <c r="A55" s="15">
        <v>1</v>
      </c>
      <c r="B55" s="15" t="s">
        <v>746</v>
      </c>
      <c r="C55" s="15" t="s">
        <v>37</v>
      </c>
      <c r="D55" s="5" t="str">
        <f>VLOOKUP(C55,'DATA BARANG'!$B$1:$E$15,2,0)</f>
        <v>BERAS IR 5 KG</v>
      </c>
      <c r="E55" s="19">
        <v>1</v>
      </c>
      <c r="F55" s="6">
        <f>VLOOKUP(C55,'DATA BARANG'!$B$1:$E$15,4,0)</f>
        <v>55000</v>
      </c>
      <c r="G55" s="34">
        <f t="shared" si="1"/>
        <v>55000</v>
      </c>
      <c r="H55" s="15" t="s">
        <v>819</v>
      </c>
      <c r="I55" s="19" t="str">
        <f>VLOOKUP(H55,'DATA ANGGOTA'!$B$1:$C$250,2,0)</f>
        <v>KHAIRUL/ORTU NAUFAL</v>
      </c>
    </row>
    <row r="56" spans="1:9" x14ac:dyDescent="0.25">
      <c r="A56" s="15">
        <v>1</v>
      </c>
      <c r="B56" s="15" t="s">
        <v>746</v>
      </c>
      <c r="C56" s="15" t="s">
        <v>37</v>
      </c>
      <c r="D56" s="5" t="str">
        <f>VLOOKUP(C56,'DATA BARANG'!$B$1:$E$15,2,0)</f>
        <v>BERAS IR 5 KG</v>
      </c>
      <c r="E56" s="19">
        <v>1</v>
      </c>
      <c r="F56" s="6">
        <f>VLOOKUP(C56,'DATA BARANG'!$B$1:$E$15,4,0)</f>
        <v>55000</v>
      </c>
      <c r="G56" s="34">
        <f t="shared" si="1"/>
        <v>55000</v>
      </c>
      <c r="H56" s="15" t="s">
        <v>819</v>
      </c>
      <c r="I56" s="19" t="str">
        <f>VLOOKUP(H56,'DATA ANGGOTA'!$B$1:$C$250,2,0)</f>
        <v>KHAIRUL/ORTU NAUFAL</v>
      </c>
    </row>
    <row r="57" spans="1:9" x14ac:dyDescent="0.25">
      <c r="A57" s="15">
        <v>1</v>
      </c>
      <c r="B57" s="15" t="s">
        <v>746</v>
      </c>
      <c r="C57" s="15" t="s">
        <v>37</v>
      </c>
      <c r="D57" s="5" t="str">
        <f>VLOOKUP(C57,'DATA BARANG'!$B$1:$E$15,2,0)</f>
        <v>BERAS IR 5 KG</v>
      </c>
      <c r="E57" s="19">
        <v>1</v>
      </c>
      <c r="F57" s="6">
        <f>VLOOKUP(C57,'DATA BARANG'!$B$1:$E$15,4,0)</f>
        <v>55000</v>
      </c>
      <c r="G57" s="34">
        <f t="shared" si="1"/>
        <v>55000</v>
      </c>
      <c r="H57" s="15" t="s">
        <v>819</v>
      </c>
      <c r="I57" s="19" t="str">
        <f>VLOOKUP(H57,'DATA ANGGOTA'!$B$1:$C$250,2,0)</f>
        <v>KHAIRUL/ORTU NAUFAL</v>
      </c>
    </row>
    <row r="58" spans="1:9" x14ac:dyDescent="0.25">
      <c r="A58" s="15">
        <v>1</v>
      </c>
      <c r="B58" s="15" t="s">
        <v>746</v>
      </c>
      <c r="C58" s="15" t="s">
        <v>37</v>
      </c>
      <c r="D58" s="5" t="str">
        <f>VLOOKUP(C58,'DATA BARANG'!$B$1:$E$15,2,0)</f>
        <v>BERAS IR 5 KG</v>
      </c>
      <c r="E58" s="19">
        <v>1</v>
      </c>
      <c r="F58" s="6">
        <f>VLOOKUP(C58,'DATA BARANG'!$B$1:$E$15,4,0)</f>
        <v>55000</v>
      </c>
      <c r="G58" s="34">
        <f t="shared" si="1"/>
        <v>55000</v>
      </c>
      <c r="H58" s="15" t="s">
        <v>819</v>
      </c>
      <c r="I58" s="19" t="str">
        <f>VLOOKUP(H58,'DATA ANGGOTA'!$B$1:$C$250,2,0)</f>
        <v>KHAIRUL/ORTU NAUFAL</v>
      </c>
    </row>
    <row r="59" spans="1:9" x14ac:dyDescent="0.25">
      <c r="A59" s="15">
        <v>1</v>
      </c>
      <c r="B59" s="15" t="s">
        <v>746</v>
      </c>
      <c r="C59" s="15" t="s">
        <v>37</v>
      </c>
      <c r="D59" s="5" t="str">
        <f>VLOOKUP(C59,'DATA BARANG'!$B$1:$E$15,2,0)</f>
        <v>BERAS IR 5 KG</v>
      </c>
      <c r="E59" s="19">
        <v>1</v>
      </c>
      <c r="F59" s="6">
        <f>VLOOKUP(C59,'DATA BARANG'!$B$1:$E$15,4,0)</f>
        <v>55000</v>
      </c>
      <c r="G59" s="34">
        <f t="shared" si="1"/>
        <v>55000</v>
      </c>
      <c r="H59" s="15" t="s">
        <v>819</v>
      </c>
      <c r="I59" s="19" t="str">
        <f>VLOOKUP(H59,'DATA ANGGOTA'!$B$1:$C$250,2,0)</f>
        <v>KHAIRUL/ORTU NAUFAL</v>
      </c>
    </row>
    <row r="60" spans="1:9" x14ac:dyDescent="0.25">
      <c r="A60" s="15">
        <v>1</v>
      </c>
      <c r="B60" s="15" t="s">
        <v>746</v>
      </c>
      <c r="C60" s="15" t="s">
        <v>37</v>
      </c>
      <c r="D60" s="5" t="str">
        <f>VLOOKUP(C60,'DATA BARANG'!$B$1:$E$15,2,0)</f>
        <v>BERAS IR 5 KG</v>
      </c>
      <c r="E60" s="19">
        <v>1</v>
      </c>
      <c r="F60" s="6">
        <f>VLOOKUP(C60,'DATA BARANG'!$B$1:$E$15,4,0)</f>
        <v>55000</v>
      </c>
      <c r="G60" s="34">
        <f t="shared" si="1"/>
        <v>55000</v>
      </c>
      <c r="H60" s="15" t="s">
        <v>819</v>
      </c>
      <c r="I60" s="19" t="str">
        <f>VLOOKUP(H60,'DATA ANGGOTA'!$B$1:$C$250,2,0)</f>
        <v>KHAIRUL/ORTU NAUFAL</v>
      </c>
    </row>
    <row r="61" spans="1:9" x14ac:dyDescent="0.25">
      <c r="A61" s="15">
        <v>1</v>
      </c>
      <c r="B61" s="15" t="s">
        <v>746</v>
      </c>
      <c r="C61" s="15" t="s">
        <v>37</v>
      </c>
      <c r="D61" s="5" t="str">
        <f>VLOOKUP(C61,'DATA BARANG'!$B$1:$E$15,2,0)</f>
        <v>BERAS IR 5 KG</v>
      </c>
      <c r="E61" s="19">
        <v>1</v>
      </c>
      <c r="F61" s="6">
        <f>VLOOKUP(C61,'DATA BARANG'!$B$1:$E$15,4,0)</f>
        <v>55000</v>
      </c>
      <c r="G61" s="34">
        <f t="shared" si="1"/>
        <v>55000</v>
      </c>
      <c r="H61" s="15" t="s">
        <v>819</v>
      </c>
      <c r="I61" s="19" t="str">
        <f>VLOOKUP(H61,'DATA ANGGOTA'!$B$1:$C$250,2,0)</f>
        <v>KHAIRUL/ORTU NAUFAL</v>
      </c>
    </row>
    <row r="62" spans="1:9" x14ac:dyDescent="0.25">
      <c r="A62" s="15">
        <v>1</v>
      </c>
      <c r="B62" s="15" t="s">
        <v>746</v>
      </c>
      <c r="C62" s="15" t="s">
        <v>37</v>
      </c>
      <c r="D62" s="5" t="str">
        <f>VLOOKUP(C62,'DATA BARANG'!$B$1:$E$15,2,0)</f>
        <v>BERAS IR 5 KG</v>
      </c>
      <c r="E62" s="19">
        <v>1</v>
      </c>
      <c r="F62" s="6">
        <f>VLOOKUP(C62,'DATA BARANG'!$B$1:$E$15,4,0)</f>
        <v>55000</v>
      </c>
      <c r="G62" s="34">
        <f t="shared" si="1"/>
        <v>55000</v>
      </c>
      <c r="H62" s="15" t="s">
        <v>819</v>
      </c>
      <c r="I62" s="19" t="str">
        <f>VLOOKUP(H62,'DATA ANGGOTA'!$B$1:$C$250,2,0)</f>
        <v>KHAIRUL/ORTU NAUFAL</v>
      </c>
    </row>
    <row r="63" spans="1:9" x14ac:dyDescent="0.25">
      <c r="A63" s="15">
        <v>1</v>
      </c>
      <c r="B63" s="15" t="s">
        <v>746</v>
      </c>
      <c r="C63" s="15" t="s">
        <v>37</v>
      </c>
      <c r="D63" s="5" t="str">
        <f>VLOOKUP(C63,'DATA BARANG'!$B$1:$E$15,2,0)</f>
        <v>BERAS IR 5 KG</v>
      </c>
      <c r="E63" s="19">
        <v>1</v>
      </c>
      <c r="F63" s="6">
        <f>VLOOKUP(C63,'DATA BARANG'!$B$1:$E$15,4,0)</f>
        <v>55000</v>
      </c>
      <c r="G63" s="34">
        <f t="shared" si="1"/>
        <v>55000</v>
      </c>
      <c r="H63" s="15" t="s">
        <v>819</v>
      </c>
      <c r="I63" s="19" t="str">
        <f>VLOOKUP(H63,'DATA ANGGOTA'!$B$1:$C$250,2,0)</f>
        <v>KHAIRUL/ORTU NAUFAL</v>
      </c>
    </row>
    <row r="64" spans="1:9" x14ac:dyDescent="0.25">
      <c r="A64" s="15">
        <v>1</v>
      </c>
      <c r="B64" s="15" t="s">
        <v>746</v>
      </c>
      <c r="C64" s="15" t="s">
        <v>37</v>
      </c>
      <c r="D64" s="5" t="str">
        <f>VLOOKUP(C64,'DATA BARANG'!$B$1:$E$15,2,0)</f>
        <v>BERAS IR 5 KG</v>
      </c>
      <c r="E64" s="19">
        <v>1</v>
      </c>
      <c r="F64" s="6">
        <f>VLOOKUP(C64,'DATA BARANG'!$B$1:$E$15,4,0)</f>
        <v>55000</v>
      </c>
      <c r="G64" s="34">
        <f t="shared" si="1"/>
        <v>55000</v>
      </c>
      <c r="H64" s="15" t="s">
        <v>819</v>
      </c>
      <c r="I64" s="19" t="str">
        <f>VLOOKUP(H64,'DATA ANGGOTA'!$B$1:$C$250,2,0)</f>
        <v>KHAIRUL/ORTU NAUFAL</v>
      </c>
    </row>
    <row r="65" spans="1:9" x14ac:dyDescent="0.25">
      <c r="A65" s="15">
        <v>1</v>
      </c>
      <c r="B65" s="15" t="s">
        <v>746</v>
      </c>
      <c r="C65" s="15" t="s">
        <v>37</v>
      </c>
      <c r="D65" s="5" t="str">
        <f>VLOOKUP(C65,'DATA BARANG'!$B$1:$E$15,2,0)</f>
        <v>BERAS IR 5 KG</v>
      </c>
      <c r="E65" s="19">
        <v>1</v>
      </c>
      <c r="F65" s="6">
        <f>VLOOKUP(C65,'DATA BARANG'!$B$1:$E$15,4,0)</f>
        <v>55000</v>
      </c>
      <c r="G65" s="34">
        <f t="shared" si="1"/>
        <v>55000</v>
      </c>
      <c r="H65" s="15" t="s">
        <v>819</v>
      </c>
      <c r="I65" s="19" t="str">
        <f>VLOOKUP(H65,'DATA ANGGOTA'!$B$1:$C$250,2,0)</f>
        <v>KHAIRUL/ORTU NAUFAL</v>
      </c>
    </row>
    <row r="66" spans="1:9" x14ac:dyDescent="0.25">
      <c r="A66" s="15">
        <v>1</v>
      </c>
      <c r="B66" s="15" t="s">
        <v>746</v>
      </c>
      <c r="C66" s="15" t="s">
        <v>37</v>
      </c>
      <c r="D66" s="5" t="str">
        <f>VLOOKUP(C66,'DATA BARANG'!$B$1:$E$15,2,0)</f>
        <v>BERAS IR 5 KG</v>
      </c>
      <c r="E66" s="19">
        <v>1</v>
      </c>
      <c r="F66" s="6">
        <f>VLOOKUP(C66,'DATA BARANG'!$B$1:$E$15,4,0)</f>
        <v>55000</v>
      </c>
      <c r="G66" s="34">
        <f t="shared" si="1"/>
        <v>55000</v>
      </c>
      <c r="H66" s="15" t="s">
        <v>819</v>
      </c>
      <c r="I66" s="19" t="str">
        <f>VLOOKUP(H66,'DATA ANGGOTA'!$B$1:$C$250,2,0)</f>
        <v>KHAIRUL/ORTU NAUFAL</v>
      </c>
    </row>
    <row r="67" spans="1:9" x14ac:dyDescent="0.25">
      <c r="A67" s="15">
        <v>1</v>
      </c>
      <c r="B67" s="15" t="s">
        <v>746</v>
      </c>
      <c r="C67" s="15" t="s">
        <v>37</v>
      </c>
      <c r="D67" s="5" t="str">
        <f>VLOOKUP(C67,'DATA BARANG'!$B$1:$E$15,2,0)</f>
        <v>BERAS IR 5 KG</v>
      </c>
      <c r="E67" s="19">
        <v>1</v>
      </c>
      <c r="F67" s="6">
        <f>VLOOKUP(C67,'DATA BARANG'!$B$1:$E$15,4,0)</f>
        <v>55000</v>
      </c>
      <c r="G67" s="34">
        <f t="shared" si="1"/>
        <v>55000</v>
      </c>
      <c r="H67" s="15" t="s">
        <v>819</v>
      </c>
      <c r="I67" s="19" t="str">
        <f>VLOOKUP(H67,'DATA ANGGOTA'!$B$1:$C$250,2,0)</f>
        <v>KHAIRUL/ORTU NAUFAL</v>
      </c>
    </row>
    <row r="68" spans="1:9" x14ac:dyDescent="0.25">
      <c r="A68" s="15">
        <v>1</v>
      </c>
      <c r="B68" s="15" t="s">
        <v>746</v>
      </c>
      <c r="C68" s="15" t="s">
        <v>37</v>
      </c>
      <c r="D68" s="5" t="str">
        <f>VLOOKUP(C68,'DATA BARANG'!$B$1:$E$15,2,0)</f>
        <v>BERAS IR 5 KG</v>
      </c>
      <c r="E68" s="19">
        <v>1</v>
      </c>
      <c r="F68" s="6">
        <f>VLOOKUP(C68,'DATA BARANG'!$B$1:$E$15,4,0)</f>
        <v>55000</v>
      </c>
      <c r="G68" s="34">
        <f t="shared" si="1"/>
        <v>55000</v>
      </c>
      <c r="H68" s="15" t="s">
        <v>819</v>
      </c>
      <c r="I68" s="19" t="str">
        <f>VLOOKUP(H68,'DATA ANGGOTA'!$B$1:$C$250,2,0)</f>
        <v>KHAIRUL/ORTU NAUFAL</v>
      </c>
    </row>
    <row r="69" spans="1:9" x14ac:dyDescent="0.25">
      <c r="A69" s="15">
        <v>1</v>
      </c>
      <c r="B69" s="15" t="s">
        <v>746</v>
      </c>
      <c r="C69" s="15" t="s">
        <v>37</v>
      </c>
      <c r="D69" s="5" t="str">
        <f>VLOOKUP(C69,'DATA BARANG'!$B$1:$E$15,2,0)</f>
        <v>BERAS IR 5 KG</v>
      </c>
      <c r="E69" s="19">
        <v>1</v>
      </c>
      <c r="F69" s="6">
        <f>VLOOKUP(C69,'DATA BARANG'!$B$1:$E$15,4,0)</f>
        <v>55000</v>
      </c>
      <c r="G69" s="34">
        <f t="shared" si="1"/>
        <v>55000</v>
      </c>
      <c r="H69" s="15" t="s">
        <v>819</v>
      </c>
      <c r="I69" s="19" t="str">
        <f>VLOOKUP(H69,'DATA ANGGOTA'!$B$1:$C$250,2,0)</f>
        <v>KHAIRUL/ORTU NAUFAL</v>
      </c>
    </row>
    <row r="70" spans="1:9" x14ac:dyDescent="0.25">
      <c r="A70" s="15">
        <v>1</v>
      </c>
      <c r="B70" s="15" t="s">
        <v>746</v>
      </c>
      <c r="C70" s="15" t="s">
        <v>37</v>
      </c>
      <c r="D70" s="5" t="str">
        <f>VLOOKUP(C70,'DATA BARANG'!$B$1:$E$15,2,0)</f>
        <v>BERAS IR 5 KG</v>
      </c>
      <c r="E70" s="19">
        <v>1</v>
      </c>
      <c r="F70" s="6">
        <f>VLOOKUP(C70,'DATA BARANG'!$B$1:$E$15,4,0)</f>
        <v>55000</v>
      </c>
      <c r="G70" s="34">
        <f t="shared" si="1"/>
        <v>55000</v>
      </c>
      <c r="H70" s="15" t="s">
        <v>819</v>
      </c>
      <c r="I70" s="19" t="str">
        <f>VLOOKUP(H70,'DATA ANGGOTA'!$B$1:$C$250,2,0)</f>
        <v>KHAIRUL/ORTU NAUFAL</v>
      </c>
    </row>
    <row r="71" spans="1:9" x14ac:dyDescent="0.25">
      <c r="A71" s="15">
        <v>1</v>
      </c>
      <c r="B71" s="15" t="s">
        <v>746</v>
      </c>
      <c r="C71" s="15" t="s">
        <v>37</v>
      </c>
      <c r="D71" s="5" t="str">
        <f>VLOOKUP(C71,'DATA BARANG'!$B$1:$E$15,2,0)</f>
        <v>BERAS IR 5 KG</v>
      </c>
      <c r="E71" s="19">
        <v>1</v>
      </c>
      <c r="F71" s="6">
        <f>VLOOKUP(C71,'DATA BARANG'!$B$1:$E$15,4,0)</f>
        <v>55000</v>
      </c>
      <c r="G71" s="34">
        <f t="shared" si="1"/>
        <v>55000</v>
      </c>
      <c r="H71" s="15" t="s">
        <v>819</v>
      </c>
      <c r="I71" s="19" t="str">
        <f>VLOOKUP(H71,'DATA ANGGOTA'!$B$1:$C$250,2,0)</f>
        <v>KHAIRUL/ORTU NAUFAL</v>
      </c>
    </row>
    <row r="72" spans="1:9" x14ac:dyDescent="0.25">
      <c r="A72" s="15">
        <v>1</v>
      </c>
      <c r="B72" s="15" t="s">
        <v>746</v>
      </c>
      <c r="C72" s="15" t="s">
        <v>37</v>
      </c>
      <c r="D72" s="5" t="str">
        <f>VLOOKUP(C72,'DATA BARANG'!$B$1:$E$15,2,0)</f>
        <v>BERAS IR 5 KG</v>
      </c>
      <c r="E72" s="19">
        <v>1</v>
      </c>
      <c r="F72" s="6">
        <f>VLOOKUP(C72,'DATA BARANG'!$B$1:$E$15,4,0)</f>
        <v>55000</v>
      </c>
      <c r="G72" s="34">
        <f t="shared" ref="G72:G135" si="2">E72*F72</f>
        <v>55000</v>
      </c>
      <c r="H72" s="15" t="s">
        <v>819</v>
      </c>
      <c r="I72" s="19" t="str">
        <f>VLOOKUP(H72,'DATA ANGGOTA'!$B$1:$C$250,2,0)</f>
        <v>KHAIRUL/ORTU NAUFAL</v>
      </c>
    </row>
    <row r="73" spans="1:9" x14ac:dyDescent="0.25">
      <c r="A73" s="15">
        <v>1</v>
      </c>
      <c r="B73" s="15" t="s">
        <v>746</v>
      </c>
      <c r="C73" s="15" t="s">
        <v>37</v>
      </c>
      <c r="D73" s="5" t="str">
        <f>VLOOKUP(C73,'DATA BARANG'!$B$1:$E$15,2,0)</f>
        <v>BERAS IR 5 KG</v>
      </c>
      <c r="E73" s="19">
        <v>1</v>
      </c>
      <c r="F73" s="6">
        <f>VLOOKUP(C73,'DATA BARANG'!$B$1:$E$15,4,0)</f>
        <v>55000</v>
      </c>
      <c r="G73" s="34">
        <f t="shared" si="2"/>
        <v>55000</v>
      </c>
      <c r="H73" s="15" t="s">
        <v>819</v>
      </c>
      <c r="I73" s="19" t="str">
        <f>VLOOKUP(H73,'DATA ANGGOTA'!$B$1:$C$250,2,0)</f>
        <v>KHAIRUL/ORTU NAUFAL</v>
      </c>
    </row>
    <row r="74" spans="1:9" x14ac:dyDescent="0.25">
      <c r="A74" s="15">
        <v>1</v>
      </c>
      <c r="B74" s="15" t="s">
        <v>746</v>
      </c>
      <c r="C74" s="15" t="s">
        <v>37</v>
      </c>
      <c r="D74" s="5" t="str">
        <f>VLOOKUP(C74,'DATA BARANG'!$B$1:$E$15,2,0)</f>
        <v>BERAS IR 5 KG</v>
      </c>
      <c r="E74" s="19">
        <v>1</v>
      </c>
      <c r="F74" s="6">
        <f>VLOOKUP(C74,'DATA BARANG'!$B$1:$E$15,4,0)</f>
        <v>55000</v>
      </c>
      <c r="G74" s="34">
        <f t="shared" si="2"/>
        <v>55000</v>
      </c>
      <c r="H74" s="15" t="s">
        <v>819</v>
      </c>
      <c r="I74" s="19" t="str">
        <f>VLOOKUP(H74,'DATA ANGGOTA'!$B$1:$C$250,2,0)</f>
        <v>KHAIRUL/ORTU NAUFAL</v>
      </c>
    </row>
    <row r="75" spans="1:9" x14ac:dyDescent="0.25">
      <c r="A75" s="15">
        <v>1</v>
      </c>
      <c r="B75" s="15" t="s">
        <v>746</v>
      </c>
      <c r="C75" s="15" t="s">
        <v>37</v>
      </c>
      <c r="D75" s="5" t="str">
        <f>VLOOKUP(C75,'DATA BARANG'!$B$1:$E$15,2,0)</f>
        <v>BERAS IR 5 KG</v>
      </c>
      <c r="E75" s="19">
        <v>1</v>
      </c>
      <c r="F75" s="6">
        <f>VLOOKUP(C75,'DATA BARANG'!$B$1:$E$15,4,0)</f>
        <v>55000</v>
      </c>
      <c r="G75" s="34">
        <f t="shared" si="2"/>
        <v>55000</v>
      </c>
      <c r="H75" s="15" t="s">
        <v>819</v>
      </c>
      <c r="I75" s="19" t="str">
        <f>VLOOKUP(H75,'DATA ANGGOTA'!$B$1:$C$250,2,0)</f>
        <v>KHAIRUL/ORTU NAUFAL</v>
      </c>
    </row>
    <row r="76" spans="1:9" x14ac:dyDescent="0.25">
      <c r="A76" s="15">
        <v>1</v>
      </c>
      <c r="B76" s="15" t="s">
        <v>746</v>
      </c>
      <c r="C76" s="15" t="s">
        <v>37</v>
      </c>
      <c r="D76" s="5" t="str">
        <f>VLOOKUP(C76,'DATA BARANG'!$B$1:$E$15,2,0)</f>
        <v>BERAS IR 5 KG</v>
      </c>
      <c r="E76" s="19">
        <v>1</v>
      </c>
      <c r="F76" s="6">
        <f>VLOOKUP(C76,'DATA BARANG'!$B$1:$E$15,4,0)</f>
        <v>55000</v>
      </c>
      <c r="G76" s="34">
        <f t="shared" si="2"/>
        <v>55000</v>
      </c>
      <c r="H76" s="15" t="s">
        <v>819</v>
      </c>
      <c r="I76" s="19" t="str">
        <f>VLOOKUP(H76,'DATA ANGGOTA'!$B$1:$C$250,2,0)</f>
        <v>KHAIRUL/ORTU NAUFAL</v>
      </c>
    </row>
    <row r="77" spans="1:9" x14ac:dyDescent="0.25">
      <c r="A77" s="15">
        <v>1</v>
      </c>
      <c r="B77" s="15" t="s">
        <v>746</v>
      </c>
      <c r="C77" s="15" t="s">
        <v>37</v>
      </c>
      <c r="D77" s="5" t="str">
        <f>VLOOKUP(C77,'DATA BARANG'!$B$1:$E$15,2,0)</f>
        <v>BERAS IR 5 KG</v>
      </c>
      <c r="E77" s="19">
        <v>1</v>
      </c>
      <c r="F77" s="6">
        <f>VLOOKUP(C77,'DATA BARANG'!$B$1:$E$15,4,0)</f>
        <v>55000</v>
      </c>
      <c r="G77" s="34">
        <f t="shared" si="2"/>
        <v>55000</v>
      </c>
      <c r="H77" s="15" t="s">
        <v>819</v>
      </c>
      <c r="I77" s="19" t="str">
        <f>VLOOKUP(H77,'DATA ANGGOTA'!$B$1:$C$250,2,0)</f>
        <v>KHAIRUL/ORTU NAUFAL</v>
      </c>
    </row>
    <row r="78" spans="1:9" x14ac:dyDescent="0.25">
      <c r="A78" s="15">
        <v>1</v>
      </c>
      <c r="B78" s="15" t="s">
        <v>746</v>
      </c>
      <c r="C78" s="15" t="s">
        <v>37</v>
      </c>
      <c r="D78" s="5" t="str">
        <f>VLOOKUP(C78,'DATA BARANG'!$B$1:$E$15,2,0)</f>
        <v>BERAS IR 5 KG</v>
      </c>
      <c r="E78" s="19">
        <v>1</v>
      </c>
      <c r="F78" s="6">
        <f>VLOOKUP(C78,'DATA BARANG'!$B$1:$E$15,4,0)</f>
        <v>55000</v>
      </c>
      <c r="G78" s="34">
        <f t="shared" si="2"/>
        <v>55000</v>
      </c>
      <c r="H78" s="15" t="s">
        <v>819</v>
      </c>
      <c r="I78" s="19" t="str">
        <f>VLOOKUP(H78,'DATA ANGGOTA'!$B$1:$C$250,2,0)</f>
        <v>KHAIRUL/ORTU NAUFAL</v>
      </c>
    </row>
    <row r="79" spans="1:9" x14ac:dyDescent="0.25">
      <c r="A79" s="15">
        <v>1</v>
      </c>
      <c r="B79" s="15" t="s">
        <v>746</v>
      </c>
      <c r="C79" s="15" t="s">
        <v>37</v>
      </c>
      <c r="D79" s="5" t="str">
        <f>VLOOKUP(C79,'DATA BARANG'!$B$1:$E$15,2,0)</f>
        <v>BERAS IR 5 KG</v>
      </c>
      <c r="E79" s="19">
        <v>1</v>
      </c>
      <c r="F79" s="6">
        <f>VLOOKUP(C79,'DATA BARANG'!$B$1:$E$15,4,0)</f>
        <v>55000</v>
      </c>
      <c r="G79" s="34">
        <f t="shared" si="2"/>
        <v>55000</v>
      </c>
      <c r="H79" s="15" t="s">
        <v>819</v>
      </c>
      <c r="I79" s="19" t="str">
        <f>VLOOKUP(H79,'DATA ANGGOTA'!$B$1:$C$250,2,0)</f>
        <v>KHAIRUL/ORTU NAUFAL</v>
      </c>
    </row>
    <row r="80" spans="1:9" x14ac:dyDescent="0.25">
      <c r="A80" s="15">
        <v>1</v>
      </c>
      <c r="B80" s="15" t="s">
        <v>746</v>
      </c>
      <c r="C80" s="15" t="s">
        <v>37</v>
      </c>
      <c r="D80" s="5" t="str">
        <f>VLOOKUP(C80,'DATA BARANG'!$B$1:$E$15,2,0)</f>
        <v>BERAS IR 5 KG</v>
      </c>
      <c r="E80" s="19">
        <v>1</v>
      </c>
      <c r="F80" s="6">
        <f>VLOOKUP(C80,'DATA BARANG'!$B$1:$E$15,4,0)</f>
        <v>55000</v>
      </c>
      <c r="G80" s="34">
        <f t="shared" si="2"/>
        <v>55000</v>
      </c>
      <c r="H80" s="15" t="s">
        <v>819</v>
      </c>
      <c r="I80" s="19" t="str">
        <f>VLOOKUP(H80,'DATA ANGGOTA'!$B$1:$C$250,2,0)</f>
        <v>KHAIRUL/ORTU NAUFAL</v>
      </c>
    </row>
    <row r="81" spans="1:9" x14ac:dyDescent="0.25">
      <c r="A81" s="15">
        <v>1</v>
      </c>
      <c r="B81" s="15" t="s">
        <v>746</v>
      </c>
      <c r="C81" s="15" t="s">
        <v>37</v>
      </c>
      <c r="D81" s="5" t="str">
        <f>VLOOKUP(C81,'DATA BARANG'!$B$1:$E$15,2,0)</f>
        <v>BERAS IR 5 KG</v>
      </c>
      <c r="E81" s="19">
        <v>1</v>
      </c>
      <c r="F81" s="6">
        <f>VLOOKUP(C81,'DATA BARANG'!$B$1:$E$15,4,0)</f>
        <v>55000</v>
      </c>
      <c r="G81" s="34">
        <f t="shared" si="2"/>
        <v>55000</v>
      </c>
      <c r="H81" s="15" t="s">
        <v>819</v>
      </c>
      <c r="I81" s="19" t="str">
        <f>VLOOKUP(H81,'DATA ANGGOTA'!$B$1:$C$250,2,0)</f>
        <v>KHAIRUL/ORTU NAUFAL</v>
      </c>
    </row>
    <row r="82" spans="1:9" x14ac:dyDescent="0.25">
      <c r="A82" s="15">
        <v>1</v>
      </c>
      <c r="B82" s="15" t="s">
        <v>746</v>
      </c>
      <c r="C82" s="15" t="s">
        <v>37</v>
      </c>
      <c r="D82" s="5" t="str">
        <f>VLOOKUP(C82,'DATA BARANG'!$B$1:$E$15,2,0)</f>
        <v>BERAS IR 5 KG</v>
      </c>
      <c r="E82" s="19">
        <v>1</v>
      </c>
      <c r="F82" s="6">
        <f>VLOOKUP(C82,'DATA BARANG'!$B$1:$E$15,4,0)</f>
        <v>55000</v>
      </c>
      <c r="G82" s="34">
        <f t="shared" si="2"/>
        <v>55000</v>
      </c>
      <c r="H82" s="15" t="s">
        <v>819</v>
      </c>
      <c r="I82" s="19" t="str">
        <f>VLOOKUP(H82,'DATA ANGGOTA'!$B$1:$C$250,2,0)</f>
        <v>KHAIRUL/ORTU NAUFAL</v>
      </c>
    </row>
    <row r="83" spans="1:9" x14ac:dyDescent="0.25">
      <c r="A83" s="15">
        <v>1</v>
      </c>
      <c r="B83" s="15" t="s">
        <v>746</v>
      </c>
      <c r="C83" s="15" t="s">
        <v>37</v>
      </c>
      <c r="D83" s="5" t="str">
        <f>VLOOKUP(C83,'DATA BARANG'!$B$1:$E$15,2,0)</f>
        <v>BERAS IR 5 KG</v>
      </c>
      <c r="E83" s="19">
        <v>1</v>
      </c>
      <c r="F83" s="6">
        <f>VLOOKUP(C83,'DATA BARANG'!$B$1:$E$15,4,0)</f>
        <v>55000</v>
      </c>
      <c r="G83" s="34">
        <f t="shared" si="2"/>
        <v>55000</v>
      </c>
      <c r="H83" s="15" t="s">
        <v>819</v>
      </c>
      <c r="I83" s="19" t="str">
        <f>VLOOKUP(H83,'DATA ANGGOTA'!$B$1:$C$250,2,0)</f>
        <v>KHAIRUL/ORTU NAUFAL</v>
      </c>
    </row>
    <row r="84" spans="1:9" x14ac:dyDescent="0.25">
      <c r="A84" s="15">
        <v>1</v>
      </c>
      <c r="B84" s="15" t="s">
        <v>746</v>
      </c>
      <c r="C84" s="15" t="s">
        <v>37</v>
      </c>
      <c r="D84" s="5" t="str">
        <f>VLOOKUP(C84,'DATA BARANG'!$B$1:$E$15,2,0)</f>
        <v>BERAS IR 5 KG</v>
      </c>
      <c r="E84" s="19">
        <v>1</v>
      </c>
      <c r="F84" s="6">
        <f>VLOOKUP(C84,'DATA BARANG'!$B$1:$E$15,4,0)</f>
        <v>55000</v>
      </c>
      <c r="G84" s="34">
        <f t="shared" si="2"/>
        <v>55000</v>
      </c>
      <c r="H84" s="15" t="s">
        <v>819</v>
      </c>
      <c r="I84" s="19" t="str">
        <f>VLOOKUP(H84,'DATA ANGGOTA'!$B$1:$C$250,2,0)</f>
        <v>KHAIRUL/ORTU NAUFAL</v>
      </c>
    </row>
    <row r="85" spans="1:9" x14ac:dyDescent="0.25">
      <c r="A85" s="15">
        <v>1</v>
      </c>
      <c r="B85" s="15" t="s">
        <v>746</v>
      </c>
      <c r="C85" s="15" t="s">
        <v>37</v>
      </c>
      <c r="D85" s="5" t="str">
        <f>VLOOKUP(C85,'DATA BARANG'!$B$1:$E$15,2,0)</f>
        <v>BERAS IR 5 KG</v>
      </c>
      <c r="E85" s="19">
        <v>1</v>
      </c>
      <c r="F85" s="6">
        <f>VLOOKUP(C85,'DATA BARANG'!$B$1:$E$15,4,0)</f>
        <v>55000</v>
      </c>
      <c r="G85" s="34">
        <f t="shared" si="2"/>
        <v>55000</v>
      </c>
      <c r="H85" s="15" t="s">
        <v>819</v>
      </c>
      <c r="I85" s="19" t="str">
        <f>VLOOKUP(H85,'DATA ANGGOTA'!$B$1:$C$250,2,0)</f>
        <v>KHAIRUL/ORTU NAUFAL</v>
      </c>
    </row>
    <row r="86" spans="1:9" x14ac:dyDescent="0.25">
      <c r="A86" s="15">
        <v>1</v>
      </c>
      <c r="B86" s="15" t="s">
        <v>746</v>
      </c>
      <c r="C86" s="15" t="s">
        <v>37</v>
      </c>
      <c r="D86" s="5" t="str">
        <f>VLOOKUP(C86,'DATA BARANG'!$B$1:$E$15,2,0)</f>
        <v>BERAS IR 5 KG</v>
      </c>
      <c r="E86" s="19">
        <v>1</v>
      </c>
      <c r="F86" s="6">
        <f>VLOOKUP(C86,'DATA BARANG'!$B$1:$E$15,4,0)</f>
        <v>55000</v>
      </c>
      <c r="G86" s="34">
        <f t="shared" si="2"/>
        <v>55000</v>
      </c>
      <c r="H86" s="15" t="s">
        <v>819</v>
      </c>
      <c r="I86" s="19" t="str">
        <f>VLOOKUP(H86,'DATA ANGGOTA'!$B$1:$C$250,2,0)</f>
        <v>KHAIRUL/ORTU NAUFAL</v>
      </c>
    </row>
    <row r="87" spans="1:9" x14ac:dyDescent="0.25">
      <c r="A87" s="15">
        <v>1</v>
      </c>
      <c r="B87" s="15" t="s">
        <v>746</v>
      </c>
      <c r="C87" s="15" t="s">
        <v>37</v>
      </c>
      <c r="D87" s="5" t="str">
        <f>VLOOKUP(C87,'DATA BARANG'!$B$1:$E$15,2,0)</f>
        <v>BERAS IR 5 KG</v>
      </c>
      <c r="E87" s="19">
        <v>1</v>
      </c>
      <c r="F87" s="6">
        <f>VLOOKUP(C87,'DATA BARANG'!$B$1:$E$15,4,0)</f>
        <v>55000</v>
      </c>
      <c r="G87" s="34">
        <f t="shared" si="2"/>
        <v>55000</v>
      </c>
      <c r="H87" s="15" t="s">
        <v>819</v>
      </c>
      <c r="I87" s="19" t="str">
        <f>VLOOKUP(H87,'DATA ANGGOTA'!$B$1:$C$250,2,0)</f>
        <v>KHAIRUL/ORTU NAUFAL</v>
      </c>
    </row>
    <row r="88" spans="1:9" x14ac:dyDescent="0.25">
      <c r="A88" s="15">
        <v>1</v>
      </c>
      <c r="B88" s="15" t="s">
        <v>746</v>
      </c>
      <c r="C88" s="15" t="s">
        <v>37</v>
      </c>
      <c r="D88" s="5" t="str">
        <f>VLOOKUP(C88,'DATA BARANG'!$B$1:$E$15,2,0)</f>
        <v>BERAS IR 5 KG</v>
      </c>
      <c r="E88" s="19">
        <v>1</v>
      </c>
      <c r="F88" s="6">
        <f>VLOOKUP(C88,'DATA BARANG'!$B$1:$E$15,4,0)</f>
        <v>55000</v>
      </c>
      <c r="G88" s="34">
        <f t="shared" si="2"/>
        <v>55000</v>
      </c>
      <c r="H88" s="15" t="s">
        <v>819</v>
      </c>
      <c r="I88" s="19" t="str">
        <f>VLOOKUP(H88,'DATA ANGGOTA'!$B$1:$C$250,2,0)</f>
        <v>KHAIRUL/ORTU NAUFAL</v>
      </c>
    </row>
    <row r="89" spans="1:9" x14ac:dyDescent="0.25">
      <c r="A89" s="15">
        <v>1</v>
      </c>
      <c r="B89" s="15" t="s">
        <v>746</v>
      </c>
      <c r="C89" s="15" t="s">
        <v>37</v>
      </c>
      <c r="D89" s="5" t="str">
        <f>VLOOKUP(C89,'DATA BARANG'!$B$1:$E$15,2,0)</f>
        <v>BERAS IR 5 KG</v>
      </c>
      <c r="E89" s="19">
        <v>1</v>
      </c>
      <c r="F89" s="6">
        <f>VLOOKUP(C89,'DATA BARANG'!$B$1:$E$15,4,0)</f>
        <v>55000</v>
      </c>
      <c r="G89" s="34">
        <f t="shared" si="2"/>
        <v>55000</v>
      </c>
      <c r="H89" s="15" t="s">
        <v>819</v>
      </c>
      <c r="I89" s="19" t="str">
        <f>VLOOKUP(H89,'DATA ANGGOTA'!$B$1:$C$250,2,0)</f>
        <v>KHAIRUL/ORTU NAUFAL</v>
      </c>
    </row>
    <row r="90" spans="1:9" x14ac:dyDescent="0.25">
      <c r="A90" s="15">
        <v>1</v>
      </c>
      <c r="B90" s="15" t="s">
        <v>746</v>
      </c>
      <c r="C90" s="15" t="s">
        <v>37</v>
      </c>
      <c r="D90" s="5" t="str">
        <f>VLOOKUP(C90,'DATA BARANG'!$B$1:$E$15,2,0)</f>
        <v>BERAS IR 5 KG</v>
      </c>
      <c r="E90" s="19">
        <v>1</v>
      </c>
      <c r="F90" s="6">
        <f>VLOOKUP(C90,'DATA BARANG'!$B$1:$E$15,4,0)</f>
        <v>55000</v>
      </c>
      <c r="G90" s="34">
        <f t="shared" si="2"/>
        <v>55000</v>
      </c>
      <c r="H90" s="15" t="s">
        <v>819</v>
      </c>
      <c r="I90" s="19" t="str">
        <f>VLOOKUP(H90,'DATA ANGGOTA'!$B$1:$C$250,2,0)</f>
        <v>KHAIRUL/ORTU NAUFAL</v>
      </c>
    </row>
    <row r="91" spans="1:9" x14ac:dyDescent="0.25">
      <c r="A91" s="15">
        <v>1</v>
      </c>
      <c r="B91" s="15" t="s">
        <v>746</v>
      </c>
      <c r="C91" s="15" t="s">
        <v>37</v>
      </c>
      <c r="D91" s="5" t="str">
        <f>VLOOKUP(C91,'DATA BARANG'!$B$1:$E$15,2,0)</f>
        <v>BERAS IR 5 KG</v>
      </c>
      <c r="E91" s="19">
        <v>1</v>
      </c>
      <c r="F91" s="6">
        <f>VLOOKUP(C91,'DATA BARANG'!$B$1:$E$15,4,0)</f>
        <v>55000</v>
      </c>
      <c r="G91" s="34">
        <f t="shared" si="2"/>
        <v>55000</v>
      </c>
      <c r="H91" s="15" t="s">
        <v>819</v>
      </c>
      <c r="I91" s="19" t="str">
        <f>VLOOKUP(H91,'DATA ANGGOTA'!$B$1:$C$250,2,0)</f>
        <v>KHAIRUL/ORTU NAUFAL</v>
      </c>
    </row>
    <row r="92" spans="1:9" x14ac:dyDescent="0.25">
      <c r="A92" s="15">
        <v>1</v>
      </c>
      <c r="B92" s="15" t="s">
        <v>746</v>
      </c>
      <c r="C92" s="15" t="s">
        <v>37</v>
      </c>
      <c r="D92" s="5" t="str">
        <f>VLOOKUP(C92,'DATA BARANG'!$B$1:$E$15,2,0)</f>
        <v>BERAS IR 5 KG</v>
      </c>
      <c r="E92" s="19">
        <v>1</v>
      </c>
      <c r="F92" s="6">
        <f>VLOOKUP(C92,'DATA BARANG'!$B$1:$E$15,4,0)</f>
        <v>55000</v>
      </c>
      <c r="G92" s="34">
        <f t="shared" si="2"/>
        <v>55000</v>
      </c>
      <c r="H92" s="15" t="s">
        <v>819</v>
      </c>
      <c r="I92" s="19" t="str">
        <f>VLOOKUP(H92,'DATA ANGGOTA'!$B$1:$C$250,2,0)</f>
        <v>KHAIRUL/ORTU NAUFAL</v>
      </c>
    </row>
    <row r="93" spans="1:9" x14ac:dyDescent="0.25">
      <c r="A93" s="15">
        <v>1</v>
      </c>
      <c r="B93" s="15" t="s">
        <v>746</v>
      </c>
      <c r="C93" s="15" t="s">
        <v>37</v>
      </c>
      <c r="D93" s="5" t="str">
        <f>VLOOKUP(C93,'DATA BARANG'!$B$1:$E$15,2,0)</f>
        <v>BERAS IR 5 KG</v>
      </c>
      <c r="E93" s="19">
        <v>1</v>
      </c>
      <c r="F93" s="6">
        <f>VLOOKUP(C93,'DATA BARANG'!$B$1:$E$15,4,0)</f>
        <v>55000</v>
      </c>
      <c r="G93" s="34">
        <f t="shared" si="2"/>
        <v>55000</v>
      </c>
      <c r="H93" s="15" t="s">
        <v>819</v>
      </c>
      <c r="I93" s="19" t="str">
        <f>VLOOKUP(H93,'DATA ANGGOTA'!$B$1:$C$250,2,0)</f>
        <v>KHAIRUL/ORTU NAUFAL</v>
      </c>
    </row>
    <row r="94" spans="1:9" x14ac:dyDescent="0.25">
      <c r="A94" s="15">
        <v>1</v>
      </c>
      <c r="B94" s="15" t="s">
        <v>746</v>
      </c>
      <c r="C94" s="15" t="s">
        <v>37</v>
      </c>
      <c r="D94" s="5" t="str">
        <f>VLOOKUP(C94,'DATA BARANG'!$B$1:$E$15,2,0)</f>
        <v>BERAS IR 5 KG</v>
      </c>
      <c r="E94" s="19">
        <v>1</v>
      </c>
      <c r="F94" s="6">
        <f>VLOOKUP(C94,'DATA BARANG'!$B$1:$E$15,4,0)</f>
        <v>55000</v>
      </c>
      <c r="G94" s="34">
        <f t="shared" si="2"/>
        <v>55000</v>
      </c>
      <c r="H94" s="15" t="s">
        <v>819</v>
      </c>
      <c r="I94" s="19" t="str">
        <f>VLOOKUP(H94,'DATA ANGGOTA'!$B$1:$C$250,2,0)</f>
        <v>KHAIRUL/ORTU NAUFAL</v>
      </c>
    </row>
    <row r="95" spans="1:9" x14ac:dyDescent="0.25">
      <c r="A95" s="15">
        <v>1</v>
      </c>
      <c r="B95" s="15" t="s">
        <v>746</v>
      </c>
      <c r="C95" s="15" t="s">
        <v>37</v>
      </c>
      <c r="D95" s="5" t="str">
        <f>VLOOKUP(C95,'DATA BARANG'!$B$1:$E$15,2,0)</f>
        <v>BERAS IR 5 KG</v>
      </c>
      <c r="E95" s="19">
        <v>1</v>
      </c>
      <c r="F95" s="6">
        <f>VLOOKUP(C95,'DATA BARANG'!$B$1:$E$15,4,0)</f>
        <v>55000</v>
      </c>
      <c r="G95" s="34">
        <f t="shared" si="2"/>
        <v>55000</v>
      </c>
      <c r="H95" s="15" t="s">
        <v>819</v>
      </c>
      <c r="I95" s="19" t="str">
        <f>VLOOKUP(H95,'DATA ANGGOTA'!$B$1:$C$250,2,0)</f>
        <v>KHAIRUL/ORTU NAUFAL</v>
      </c>
    </row>
    <row r="96" spans="1:9" x14ac:dyDescent="0.25">
      <c r="A96" s="15">
        <v>1</v>
      </c>
      <c r="B96" s="15" t="s">
        <v>746</v>
      </c>
      <c r="C96" s="15" t="s">
        <v>37</v>
      </c>
      <c r="D96" s="5" t="str">
        <f>VLOOKUP(C96,'DATA BARANG'!$B$1:$E$15,2,0)</f>
        <v>BERAS IR 5 KG</v>
      </c>
      <c r="E96" s="19">
        <v>1</v>
      </c>
      <c r="F96" s="6">
        <f>VLOOKUP(C96,'DATA BARANG'!$B$1:$E$15,4,0)</f>
        <v>55000</v>
      </c>
      <c r="G96" s="34">
        <f t="shared" si="2"/>
        <v>55000</v>
      </c>
      <c r="H96" s="15" t="s">
        <v>819</v>
      </c>
      <c r="I96" s="19" t="str">
        <f>VLOOKUP(H96,'DATA ANGGOTA'!$B$1:$C$250,2,0)</f>
        <v>KHAIRUL/ORTU NAUFAL</v>
      </c>
    </row>
    <row r="97" spans="1:9" x14ac:dyDescent="0.25">
      <c r="A97" s="15">
        <v>1</v>
      </c>
      <c r="B97" s="15" t="s">
        <v>746</v>
      </c>
      <c r="C97" s="15" t="s">
        <v>37</v>
      </c>
      <c r="D97" s="5" t="str">
        <f>VLOOKUP(C97,'DATA BARANG'!$B$1:$E$15,2,0)</f>
        <v>BERAS IR 5 KG</v>
      </c>
      <c r="E97" s="19">
        <v>1</v>
      </c>
      <c r="F97" s="6">
        <f>VLOOKUP(C97,'DATA BARANG'!$B$1:$E$15,4,0)</f>
        <v>55000</v>
      </c>
      <c r="G97" s="34">
        <f t="shared" si="2"/>
        <v>55000</v>
      </c>
      <c r="H97" s="15" t="s">
        <v>819</v>
      </c>
      <c r="I97" s="19" t="str">
        <f>VLOOKUP(H97,'DATA ANGGOTA'!$B$1:$C$250,2,0)</f>
        <v>KHAIRUL/ORTU NAUFAL</v>
      </c>
    </row>
    <row r="98" spans="1:9" x14ac:dyDescent="0.25">
      <c r="A98" s="15">
        <v>1</v>
      </c>
      <c r="B98" s="15" t="s">
        <v>746</v>
      </c>
      <c r="C98" s="15" t="s">
        <v>37</v>
      </c>
      <c r="D98" s="5" t="str">
        <f>VLOOKUP(C98,'DATA BARANG'!$B$1:$E$15,2,0)</f>
        <v>BERAS IR 5 KG</v>
      </c>
      <c r="E98" s="19">
        <v>1</v>
      </c>
      <c r="F98" s="6">
        <f>VLOOKUP(C98,'DATA BARANG'!$B$1:$E$15,4,0)</f>
        <v>55000</v>
      </c>
      <c r="G98" s="34">
        <f t="shared" si="2"/>
        <v>55000</v>
      </c>
      <c r="H98" s="15" t="s">
        <v>819</v>
      </c>
      <c r="I98" s="19" t="str">
        <f>VLOOKUP(H98,'DATA ANGGOTA'!$B$1:$C$250,2,0)</f>
        <v>KHAIRUL/ORTU NAUFAL</v>
      </c>
    </row>
    <row r="99" spans="1:9" x14ac:dyDescent="0.25">
      <c r="A99" s="15">
        <v>1</v>
      </c>
      <c r="B99" s="15" t="s">
        <v>746</v>
      </c>
      <c r="C99" s="15" t="s">
        <v>37</v>
      </c>
      <c r="D99" s="5" t="str">
        <f>VLOOKUP(C99,'DATA BARANG'!$B$1:$E$15,2,0)</f>
        <v>BERAS IR 5 KG</v>
      </c>
      <c r="E99" s="19">
        <v>1</v>
      </c>
      <c r="F99" s="6">
        <f>VLOOKUP(C99,'DATA BARANG'!$B$1:$E$15,4,0)</f>
        <v>55000</v>
      </c>
      <c r="G99" s="34">
        <f t="shared" si="2"/>
        <v>55000</v>
      </c>
      <c r="H99" s="15" t="s">
        <v>819</v>
      </c>
      <c r="I99" s="19" t="str">
        <f>VLOOKUP(H99,'DATA ANGGOTA'!$B$1:$C$250,2,0)</f>
        <v>KHAIRUL/ORTU NAUFAL</v>
      </c>
    </row>
    <row r="100" spans="1:9" x14ac:dyDescent="0.25">
      <c r="A100" s="15">
        <v>1</v>
      </c>
      <c r="B100" s="15" t="s">
        <v>746</v>
      </c>
      <c r="C100" s="15" t="s">
        <v>37</v>
      </c>
      <c r="D100" s="5" t="str">
        <f>VLOOKUP(C100,'DATA BARANG'!$B$1:$E$15,2,0)</f>
        <v>BERAS IR 5 KG</v>
      </c>
      <c r="E100" s="19">
        <v>1</v>
      </c>
      <c r="F100" s="6">
        <f>VLOOKUP(C100,'DATA BARANG'!$B$1:$E$15,4,0)</f>
        <v>55000</v>
      </c>
      <c r="G100" s="34">
        <f t="shared" si="2"/>
        <v>55000</v>
      </c>
      <c r="H100" s="15" t="s">
        <v>819</v>
      </c>
      <c r="I100" s="19" t="str">
        <f>VLOOKUP(H100,'DATA ANGGOTA'!$B$1:$C$250,2,0)</f>
        <v>KHAIRUL/ORTU NAUFAL</v>
      </c>
    </row>
    <row r="101" spans="1:9" x14ac:dyDescent="0.25">
      <c r="A101" s="15">
        <v>1</v>
      </c>
      <c r="B101" s="15" t="s">
        <v>746</v>
      </c>
      <c r="C101" s="15" t="s">
        <v>37</v>
      </c>
      <c r="D101" s="5" t="str">
        <f>VLOOKUP(C101,'DATA BARANG'!$B$1:$E$15,2,0)</f>
        <v>BERAS IR 5 KG</v>
      </c>
      <c r="E101" s="19">
        <v>1</v>
      </c>
      <c r="F101" s="6">
        <f>VLOOKUP(C101,'DATA BARANG'!$B$1:$E$15,4,0)</f>
        <v>55000</v>
      </c>
      <c r="G101" s="34">
        <f t="shared" si="2"/>
        <v>55000</v>
      </c>
      <c r="H101" s="15" t="s">
        <v>819</v>
      </c>
      <c r="I101" s="19" t="str">
        <f>VLOOKUP(H101,'DATA ANGGOTA'!$B$1:$C$250,2,0)</f>
        <v>KHAIRUL/ORTU NAUFAL</v>
      </c>
    </row>
    <row r="102" spans="1:9" x14ac:dyDescent="0.25">
      <c r="A102" s="15">
        <v>1</v>
      </c>
      <c r="B102" s="15" t="s">
        <v>746</v>
      </c>
      <c r="C102" s="15" t="s">
        <v>37</v>
      </c>
      <c r="D102" s="5" t="str">
        <f>VLOOKUP(C102,'DATA BARANG'!$B$1:$E$15,2,0)</f>
        <v>BERAS IR 5 KG</v>
      </c>
      <c r="E102" s="19">
        <v>1</v>
      </c>
      <c r="F102" s="6">
        <f>VLOOKUP(C102,'DATA BARANG'!$B$1:$E$15,4,0)</f>
        <v>55000</v>
      </c>
      <c r="G102" s="34">
        <f t="shared" si="2"/>
        <v>55000</v>
      </c>
      <c r="H102" s="15" t="s">
        <v>819</v>
      </c>
      <c r="I102" s="19" t="str">
        <f>VLOOKUP(H102,'DATA ANGGOTA'!$B$1:$C$250,2,0)</f>
        <v>KHAIRUL/ORTU NAUFAL</v>
      </c>
    </row>
    <row r="103" spans="1:9" x14ac:dyDescent="0.25">
      <c r="A103" s="15">
        <v>1</v>
      </c>
      <c r="B103" s="15" t="s">
        <v>746</v>
      </c>
      <c r="C103" s="15" t="s">
        <v>37</v>
      </c>
      <c r="D103" s="5" t="str">
        <f>VLOOKUP(C103,'DATA BARANG'!$B$1:$E$15,2,0)</f>
        <v>BERAS IR 5 KG</v>
      </c>
      <c r="E103" s="19">
        <v>1</v>
      </c>
      <c r="F103" s="6">
        <f>VLOOKUP(C103,'DATA BARANG'!$B$1:$E$15,4,0)</f>
        <v>55000</v>
      </c>
      <c r="G103" s="34">
        <f t="shared" si="2"/>
        <v>55000</v>
      </c>
      <c r="H103" s="15" t="s">
        <v>819</v>
      </c>
      <c r="I103" s="19" t="str">
        <f>VLOOKUP(H103,'DATA ANGGOTA'!$B$1:$C$250,2,0)</f>
        <v>KHAIRUL/ORTU NAUFAL</v>
      </c>
    </row>
    <row r="104" spans="1:9" x14ac:dyDescent="0.25">
      <c r="A104" s="15">
        <v>1</v>
      </c>
      <c r="B104" s="15" t="s">
        <v>746</v>
      </c>
      <c r="C104" s="15" t="s">
        <v>37</v>
      </c>
      <c r="D104" s="5" t="str">
        <f>VLOOKUP(C104,'DATA BARANG'!$B$1:$E$15,2,0)</f>
        <v>BERAS IR 5 KG</v>
      </c>
      <c r="E104" s="19">
        <v>1</v>
      </c>
      <c r="F104" s="6">
        <f>VLOOKUP(C104,'DATA BARANG'!$B$1:$E$15,4,0)</f>
        <v>55000</v>
      </c>
      <c r="G104" s="34">
        <f t="shared" si="2"/>
        <v>55000</v>
      </c>
      <c r="H104" s="15" t="s">
        <v>819</v>
      </c>
      <c r="I104" s="19" t="str">
        <f>VLOOKUP(H104,'DATA ANGGOTA'!$B$1:$C$250,2,0)</f>
        <v>KHAIRUL/ORTU NAUFAL</v>
      </c>
    </row>
    <row r="105" spans="1:9" x14ac:dyDescent="0.25">
      <c r="A105" s="15">
        <v>1</v>
      </c>
      <c r="B105" s="15" t="s">
        <v>746</v>
      </c>
      <c r="C105" s="15" t="s">
        <v>37</v>
      </c>
      <c r="D105" s="5" t="str">
        <f>VLOOKUP(C105,'DATA BARANG'!$B$1:$E$15,2,0)</f>
        <v>BERAS IR 5 KG</v>
      </c>
      <c r="E105" s="19">
        <v>1</v>
      </c>
      <c r="F105" s="6">
        <f>VLOOKUP(C105,'DATA BARANG'!$B$1:$E$15,4,0)</f>
        <v>55000</v>
      </c>
      <c r="G105" s="34">
        <f t="shared" si="2"/>
        <v>55000</v>
      </c>
      <c r="H105" s="15" t="s">
        <v>819</v>
      </c>
      <c r="I105" s="19" t="str">
        <f>VLOOKUP(H105,'DATA ANGGOTA'!$B$1:$C$250,2,0)</f>
        <v>KHAIRUL/ORTU NAUFAL</v>
      </c>
    </row>
    <row r="106" spans="1:9" x14ac:dyDescent="0.25">
      <c r="A106" s="15">
        <v>1</v>
      </c>
      <c r="B106" s="15" t="s">
        <v>746</v>
      </c>
      <c r="C106" s="15" t="s">
        <v>37</v>
      </c>
      <c r="D106" s="5" t="str">
        <f>VLOOKUP(C106,'DATA BARANG'!$B$1:$E$15,2,0)</f>
        <v>BERAS IR 5 KG</v>
      </c>
      <c r="E106" s="19">
        <v>1</v>
      </c>
      <c r="F106" s="6">
        <f>VLOOKUP(C106,'DATA BARANG'!$B$1:$E$15,4,0)</f>
        <v>55000</v>
      </c>
      <c r="G106" s="34">
        <f t="shared" si="2"/>
        <v>55000</v>
      </c>
      <c r="H106" s="15" t="s">
        <v>819</v>
      </c>
      <c r="I106" s="19" t="str">
        <f>VLOOKUP(H106,'DATA ANGGOTA'!$B$1:$C$250,2,0)</f>
        <v>KHAIRUL/ORTU NAUFAL</v>
      </c>
    </row>
    <row r="107" spans="1:9" x14ac:dyDescent="0.25">
      <c r="A107" s="15">
        <v>1</v>
      </c>
      <c r="B107" s="15" t="s">
        <v>746</v>
      </c>
      <c r="C107" s="15" t="s">
        <v>37</v>
      </c>
      <c r="D107" s="5" t="str">
        <f>VLOOKUP(C107,'DATA BARANG'!$B$1:$E$15,2,0)</f>
        <v>BERAS IR 5 KG</v>
      </c>
      <c r="E107" s="19">
        <v>1</v>
      </c>
      <c r="F107" s="6">
        <f>VLOOKUP(C107,'DATA BARANG'!$B$1:$E$15,4,0)</f>
        <v>55000</v>
      </c>
      <c r="G107" s="34">
        <f t="shared" si="2"/>
        <v>55000</v>
      </c>
      <c r="H107" s="15" t="s">
        <v>819</v>
      </c>
      <c r="I107" s="19" t="str">
        <f>VLOOKUP(H107,'DATA ANGGOTA'!$B$1:$C$250,2,0)</f>
        <v>KHAIRUL/ORTU NAUFAL</v>
      </c>
    </row>
    <row r="108" spans="1:9" x14ac:dyDescent="0.25">
      <c r="A108" s="15">
        <v>1</v>
      </c>
      <c r="B108" s="15" t="s">
        <v>746</v>
      </c>
      <c r="C108" s="15" t="s">
        <v>37</v>
      </c>
      <c r="D108" s="5" t="str">
        <f>VLOOKUP(C108,'DATA BARANG'!$B$1:$E$15,2,0)</f>
        <v>BERAS IR 5 KG</v>
      </c>
      <c r="E108" s="19">
        <v>1</v>
      </c>
      <c r="F108" s="6">
        <f>VLOOKUP(C108,'DATA BARANG'!$B$1:$E$15,4,0)</f>
        <v>55000</v>
      </c>
      <c r="G108" s="34">
        <f t="shared" si="2"/>
        <v>55000</v>
      </c>
      <c r="H108" s="15" t="s">
        <v>819</v>
      </c>
      <c r="I108" s="19" t="str">
        <f>VLOOKUP(H108,'DATA ANGGOTA'!$B$1:$C$250,2,0)</f>
        <v>KHAIRUL/ORTU NAUFAL</v>
      </c>
    </row>
    <row r="109" spans="1:9" x14ac:dyDescent="0.25">
      <c r="A109" s="15">
        <v>1</v>
      </c>
      <c r="B109" s="15" t="s">
        <v>746</v>
      </c>
      <c r="C109" s="15" t="s">
        <v>37</v>
      </c>
      <c r="D109" s="5" t="str">
        <f>VLOOKUP(C109,'DATA BARANG'!$B$1:$E$15,2,0)</f>
        <v>BERAS IR 5 KG</v>
      </c>
      <c r="E109" s="19">
        <v>1</v>
      </c>
      <c r="F109" s="6">
        <f>VLOOKUP(C109,'DATA BARANG'!$B$1:$E$15,4,0)</f>
        <v>55000</v>
      </c>
      <c r="G109" s="34">
        <f t="shared" si="2"/>
        <v>55000</v>
      </c>
      <c r="H109" s="15" t="s">
        <v>819</v>
      </c>
      <c r="I109" s="19" t="str">
        <f>VLOOKUP(H109,'DATA ANGGOTA'!$B$1:$C$250,2,0)</f>
        <v>KHAIRUL/ORTU NAUFAL</v>
      </c>
    </row>
    <row r="110" spans="1:9" x14ac:dyDescent="0.25">
      <c r="A110" s="15">
        <v>1</v>
      </c>
      <c r="B110" s="15" t="s">
        <v>746</v>
      </c>
      <c r="C110" s="15" t="s">
        <v>37</v>
      </c>
      <c r="D110" s="5" t="str">
        <f>VLOOKUP(C110,'DATA BARANG'!$B$1:$E$15,2,0)</f>
        <v>BERAS IR 5 KG</v>
      </c>
      <c r="E110" s="19">
        <v>1</v>
      </c>
      <c r="F110" s="6">
        <f>VLOOKUP(C110,'DATA BARANG'!$B$1:$E$15,4,0)</f>
        <v>55000</v>
      </c>
      <c r="G110" s="34">
        <f t="shared" si="2"/>
        <v>55000</v>
      </c>
      <c r="H110" s="15" t="s">
        <v>819</v>
      </c>
      <c r="I110" s="19" t="str">
        <f>VLOOKUP(H110,'DATA ANGGOTA'!$B$1:$C$250,2,0)</f>
        <v>KHAIRUL/ORTU NAUFAL</v>
      </c>
    </row>
    <row r="111" spans="1:9" x14ac:dyDescent="0.25">
      <c r="A111" s="15">
        <v>1</v>
      </c>
      <c r="B111" s="15" t="s">
        <v>746</v>
      </c>
      <c r="C111" s="15" t="s">
        <v>37</v>
      </c>
      <c r="D111" s="5" t="str">
        <f>VLOOKUP(C111,'DATA BARANG'!$B$1:$E$15,2,0)</f>
        <v>BERAS IR 5 KG</v>
      </c>
      <c r="E111" s="19">
        <v>1</v>
      </c>
      <c r="F111" s="6">
        <f>VLOOKUP(C111,'DATA BARANG'!$B$1:$E$15,4,0)</f>
        <v>55000</v>
      </c>
      <c r="G111" s="34">
        <f t="shared" si="2"/>
        <v>55000</v>
      </c>
      <c r="H111" s="15" t="s">
        <v>819</v>
      </c>
      <c r="I111" s="19" t="str">
        <f>VLOOKUP(H111,'DATA ANGGOTA'!$B$1:$C$250,2,0)</f>
        <v>KHAIRUL/ORTU NAUFAL</v>
      </c>
    </row>
    <row r="112" spans="1:9" x14ac:dyDescent="0.25">
      <c r="A112" s="15">
        <v>1</v>
      </c>
      <c r="B112" s="15" t="s">
        <v>746</v>
      </c>
      <c r="C112" s="15" t="s">
        <v>37</v>
      </c>
      <c r="D112" s="5" t="str">
        <f>VLOOKUP(C112,'DATA BARANG'!$B$1:$E$15,2,0)</f>
        <v>BERAS IR 5 KG</v>
      </c>
      <c r="E112" s="19">
        <v>1</v>
      </c>
      <c r="F112" s="6">
        <f>VLOOKUP(C112,'DATA BARANG'!$B$1:$E$15,4,0)</f>
        <v>55000</v>
      </c>
      <c r="G112" s="34">
        <f t="shared" si="2"/>
        <v>55000</v>
      </c>
      <c r="H112" s="15" t="s">
        <v>819</v>
      </c>
      <c r="I112" s="19" t="str">
        <f>VLOOKUP(H112,'DATA ANGGOTA'!$B$1:$C$250,2,0)</f>
        <v>KHAIRUL/ORTU NAUFAL</v>
      </c>
    </row>
    <row r="113" spans="1:9" x14ac:dyDescent="0.25">
      <c r="A113" s="15">
        <v>1</v>
      </c>
      <c r="B113" s="15" t="s">
        <v>746</v>
      </c>
      <c r="C113" s="15" t="s">
        <v>37</v>
      </c>
      <c r="D113" s="5" t="str">
        <f>VLOOKUP(C113,'DATA BARANG'!$B$1:$E$15,2,0)</f>
        <v>BERAS IR 5 KG</v>
      </c>
      <c r="E113" s="19">
        <v>1</v>
      </c>
      <c r="F113" s="6">
        <f>VLOOKUP(C113,'DATA BARANG'!$B$1:$E$15,4,0)</f>
        <v>55000</v>
      </c>
      <c r="G113" s="34">
        <f t="shared" si="2"/>
        <v>55000</v>
      </c>
      <c r="H113" s="15" t="s">
        <v>819</v>
      </c>
      <c r="I113" s="19" t="str">
        <f>VLOOKUP(H113,'DATA ANGGOTA'!$B$1:$C$250,2,0)</f>
        <v>KHAIRUL/ORTU NAUFAL</v>
      </c>
    </row>
    <row r="114" spans="1:9" x14ac:dyDescent="0.25">
      <c r="A114" s="15">
        <v>1</v>
      </c>
      <c r="B114" s="15" t="s">
        <v>746</v>
      </c>
      <c r="C114" s="15" t="s">
        <v>37</v>
      </c>
      <c r="D114" s="5" t="str">
        <f>VLOOKUP(C114,'DATA BARANG'!$B$1:$E$15,2,0)</f>
        <v>BERAS IR 5 KG</v>
      </c>
      <c r="E114" s="19">
        <v>1</v>
      </c>
      <c r="F114" s="6">
        <f>VLOOKUP(C114,'DATA BARANG'!$B$1:$E$15,4,0)</f>
        <v>55000</v>
      </c>
      <c r="G114" s="34">
        <f t="shared" si="2"/>
        <v>55000</v>
      </c>
      <c r="H114" s="15" t="s">
        <v>819</v>
      </c>
      <c r="I114" s="19" t="str">
        <f>VLOOKUP(H114,'DATA ANGGOTA'!$B$1:$C$250,2,0)</f>
        <v>KHAIRUL/ORTU NAUFAL</v>
      </c>
    </row>
    <row r="115" spans="1:9" x14ac:dyDescent="0.25">
      <c r="A115" s="15">
        <v>1</v>
      </c>
      <c r="B115" s="15" t="s">
        <v>746</v>
      </c>
      <c r="C115" s="15" t="s">
        <v>37</v>
      </c>
      <c r="D115" s="5" t="str">
        <f>VLOOKUP(C115,'DATA BARANG'!$B$1:$E$15,2,0)</f>
        <v>BERAS IR 5 KG</v>
      </c>
      <c r="E115" s="19">
        <v>1</v>
      </c>
      <c r="F115" s="6">
        <f>VLOOKUP(C115,'DATA BARANG'!$B$1:$E$15,4,0)</f>
        <v>55000</v>
      </c>
      <c r="G115" s="34">
        <f t="shared" si="2"/>
        <v>55000</v>
      </c>
      <c r="H115" s="15" t="s">
        <v>819</v>
      </c>
      <c r="I115" s="19" t="str">
        <f>VLOOKUP(H115,'DATA ANGGOTA'!$B$1:$C$250,2,0)</f>
        <v>KHAIRUL/ORTU NAUFAL</v>
      </c>
    </row>
    <row r="116" spans="1:9" x14ac:dyDescent="0.25">
      <c r="A116" s="15">
        <v>1</v>
      </c>
      <c r="B116" s="15" t="s">
        <v>746</v>
      </c>
      <c r="C116" s="15" t="s">
        <v>37</v>
      </c>
      <c r="D116" s="5" t="str">
        <f>VLOOKUP(C116,'DATA BARANG'!$B$1:$E$15,2,0)</f>
        <v>BERAS IR 5 KG</v>
      </c>
      <c r="E116" s="19">
        <v>1</v>
      </c>
      <c r="F116" s="6">
        <f>VLOOKUP(C116,'DATA BARANG'!$B$1:$E$15,4,0)</f>
        <v>55000</v>
      </c>
      <c r="G116" s="34">
        <f t="shared" si="2"/>
        <v>55000</v>
      </c>
      <c r="H116" s="15" t="s">
        <v>819</v>
      </c>
      <c r="I116" s="19" t="str">
        <f>VLOOKUP(H116,'DATA ANGGOTA'!$B$1:$C$250,2,0)</f>
        <v>KHAIRUL/ORTU NAUFAL</v>
      </c>
    </row>
    <row r="117" spans="1:9" x14ac:dyDescent="0.25">
      <c r="A117" s="15">
        <v>1</v>
      </c>
      <c r="B117" s="15" t="s">
        <v>746</v>
      </c>
      <c r="C117" s="15" t="s">
        <v>37</v>
      </c>
      <c r="D117" s="5" t="str">
        <f>VLOOKUP(C117,'DATA BARANG'!$B$1:$E$15,2,0)</f>
        <v>BERAS IR 5 KG</v>
      </c>
      <c r="E117" s="19">
        <v>1</v>
      </c>
      <c r="F117" s="6">
        <f>VLOOKUP(C117,'DATA BARANG'!$B$1:$E$15,4,0)</f>
        <v>55000</v>
      </c>
      <c r="G117" s="34">
        <f t="shared" si="2"/>
        <v>55000</v>
      </c>
      <c r="H117" s="15" t="s">
        <v>819</v>
      </c>
      <c r="I117" s="19" t="str">
        <f>VLOOKUP(H117,'DATA ANGGOTA'!$B$1:$C$250,2,0)</f>
        <v>KHAIRUL/ORTU NAUFAL</v>
      </c>
    </row>
    <row r="118" spans="1:9" x14ac:dyDescent="0.25">
      <c r="A118" s="15">
        <v>1</v>
      </c>
      <c r="B118" s="15" t="s">
        <v>746</v>
      </c>
      <c r="C118" s="15" t="s">
        <v>37</v>
      </c>
      <c r="D118" s="5" t="str">
        <f>VLOOKUP(C118,'DATA BARANG'!$B$1:$E$15,2,0)</f>
        <v>BERAS IR 5 KG</v>
      </c>
      <c r="E118" s="19">
        <v>1</v>
      </c>
      <c r="F118" s="6">
        <f>VLOOKUP(C118,'DATA BARANG'!$B$1:$E$15,4,0)</f>
        <v>55000</v>
      </c>
      <c r="G118" s="34">
        <f t="shared" si="2"/>
        <v>55000</v>
      </c>
      <c r="H118" s="15" t="s">
        <v>819</v>
      </c>
      <c r="I118" s="19" t="str">
        <f>VLOOKUP(H118,'DATA ANGGOTA'!$B$1:$C$250,2,0)</f>
        <v>KHAIRUL/ORTU NAUFAL</v>
      </c>
    </row>
    <row r="119" spans="1:9" x14ac:dyDescent="0.25">
      <c r="A119" s="15">
        <v>1</v>
      </c>
      <c r="B119" s="15" t="s">
        <v>746</v>
      </c>
      <c r="C119" s="15" t="s">
        <v>37</v>
      </c>
      <c r="D119" s="5" t="str">
        <f>VLOOKUP(C119,'DATA BARANG'!$B$1:$E$15,2,0)</f>
        <v>BERAS IR 5 KG</v>
      </c>
      <c r="E119" s="19">
        <v>1</v>
      </c>
      <c r="F119" s="6">
        <f>VLOOKUP(C119,'DATA BARANG'!$B$1:$E$15,4,0)</f>
        <v>55000</v>
      </c>
      <c r="G119" s="34">
        <f t="shared" si="2"/>
        <v>55000</v>
      </c>
      <c r="H119" s="15" t="s">
        <v>819</v>
      </c>
      <c r="I119" s="19" t="str">
        <f>VLOOKUP(H119,'DATA ANGGOTA'!$B$1:$C$250,2,0)</f>
        <v>KHAIRUL/ORTU NAUFAL</v>
      </c>
    </row>
    <row r="120" spans="1:9" x14ac:dyDescent="0.25">
      <c r="A120" s="15">
        <v>1</v>
      </c>
      <c r="B120" s="15" t="s">
        <v>746</v>
      </c>
      <c r="C120" s="15" t="s">
        <v>37</v>
      </c>
      <c r="D120" s="5" t="str">
        <f>VLOOKUP(C120,'DATA BARANG'!$B$1:$E$15,2,0)</f>
        <v>BERAS IR 5 KG</v>
      </c>
      <c r="E120" s="19">
        <v>1</v>
      </c>
      <c r="F120" s="6">
        <f>VLOOKUP(C120,'DATA BARANG'!$B$1:$E$15,4,0)</f>
        <v>55000</v>
      </c>
      <c r="G120" s="34">
        <f t="shared" si="2"/>
        <v>55000</v>
      </c>
      <c r="H120" s="15" t="s">
        <v>819</v>
      </c>
      <c r="I120" s="19" t="str">
        <f>VLOOKUP(H120,'DATA ANGGOTA'!$B$1:$C$250,2,0)</f>
        <v>KHAIRUL/ORTU NAUFAL</v>
      </c>
    </row>
    <row r="121" spans="1:9" x14ac:dyDescent="0.25">
      <c r="A121" s="15">
        <v>1</v>
      </c>
      <c r="B121" s="15" t="s">
        <v>746</v>
      </c>
      <c r="C121" s="15" t="s">
        <v>37</v>
      </c>
      <c r="D121" s="5" t="str">
        <f>VLOOKUP(C121,'DATA BARANG'!$B$1:$E$15,2,0)</f>
        <v>BERAS IR 5 KG</v>
      </c>
      <c r="E121" s="19">
        <v>1</v>
      </c>
      <c r="F121" s="6">
        <f>VLOOKUP(C121,'DATA BARANG'!$B$1:$E$15,4,0)</f>
        <v>55000</v>
      </c>
      <c r="G121" s="34">
        <f t="shared" si="2"/>
        <v>55000</v>
      </c>
      <c r="H121" s="15" t="s">
        <v>819</v>
      </c>
      <c r="I121" s="19" t="str">
        <f>VLOOKUP(H121,'DATA ANGGOTA'!$B$1:$C$250,2,0)</f>
        <v>KHAIRUL/ORTU NAUFAL</v>
      </c>
    </row>
    <row r="122" spans="1:9" x14ac:dyDescent="0.25">
      <c r="A122" s="15">
        <v>1</v>
      </c>
      <c r="B122" s="15" t="s">
        <v>746</v>
      </c>
      <c r="C122" s="15" t="s">
        <v>37</v>
      </c>
      <c r="D122" s="5" t="str">
        <f>VLOOKUP(C122,'DATA BARANG'!$B$1:$E$15,2,0)</f>
        <v>BERAS IR 5 KG</v>
      </c>
      <c r="E122" s="19">
        <v>1</v>
      </c>
      <c r="F122" s="6">
        <f>VLOOKUP(C122,'DATA BARANG'!$B$1:$E$15,4,0)</f>
        <v>55000</v>
      </c>
      <c r="G122" s="34">
        <f t="shared" si="2"/>
        <v>55000</v>
      </c>
      <c r="H122" s="15" t="s">
        <v>819</v>
      </c>
      <c r="I122" s="19" t="str">
        <f>VLOOKUP(H122,'DATA ANGGOTA'!$B$1:$C$250,2,0)</f>
        <v>KHAIRUL/ORTU NAUFAL</v>
      </c>
    </row>
    <row r="123" spans="1:9" x14ac:dyDescent="0.25">
      <c r="A123" s="15">
        <v>1</v>
      </c>
      <c r="B123" s="15" t="s">
        <v>746</v>
      </c>
      <c r="C123" s="15" t="s">
        <v>37</v>
      </c>
      <c r="D123" s="5" t="str">
        <f>VLOOKUP(C123,'DATA BARANG'!$B$1:$E$15,2,0)</f>
        <v>BERAS IR 5 KG</v>
      </c>
      <c r="E123" s="19">
        <v>1</v>
      </c>
      <c r="F123" s="6">
        <f>VLOOKUP(C123,'DATA BARANG'!$B$1:$E$15,4,0)</f>
        <v>55000</v>
      </c>
      <c r="G123" s="34">
        <f t="shared" si="2"/>
        <v>55000</v>
      </c>
      <c r="H123" s="15" t="s">
        <v>819</v>
      </c>
      <c r="I123" s="19" t="str">
        <f>VLOOKUP(H123,'DATA ANGGOTA'!$B$1:$C$250,2,0)</f>
        <v>KHAIRUL/ORTU NAUFAL</v>
      </c>
    </row>
    <row r="124" spans="1:9" x14ac:dyDescent="0.25">
      <c r="A124" s="15">
        <v>1</v>
      </c>
      <c r="B124" s="15" t="s">
        <v>746</v>
      </c>
      <c r="C124" s="15" t="s">
        <v>37</v>
      </c>
      <c r="D124" s="5" t="str">
        <f>VLOOKUP(C124,'DATA BARANG'!$B$1:$E$15,2,0)</f>
        <v>BERAS IR 5 KG</v>
      </c>
      <c r="E124" s="19">
        <v>1</v>
      </c>
      <c r="F124" s="6">
        <f>VLOOKUP(C124,'DATA BARANG'!$B$1:$E$15,4,0)</f>
        <v>55000</v>
      </c>
      <c r="G124" s="34">
        <f t="shared" si="2"/>
        <v>55000</v>
      </c>
      <c r="H124" s="15" t="s">
        <v>819</v>
      </c>
      <c r="I124" s="19" t="str">
        <f>VLOOKUP(H124,'DATA ANGGOTA'!$B$1:$C$250,2,0)</f>
        <v>KHAIRUL/ORTU NAUFAL</v>
      </c>
    </row>
    <row r="125" spans="1:9" x14ac:dyDescent="0.25">
      <c r="A125" s="15">
        <v>1</v>
      </c>
      <c r="B125" s="15" t="s">
        <v>746</v>
      </c>
      <c r="C125" s="15" t="s">
        <v>37</v>
      </c>
      <c r="D125" s="5" t="str">
        <f>VLOOKUP(C125,'DATA BARANG'!$B$1:$E$15,2,0)</f>
        <v>BERAS IR 5 KG</v>
      </c>
      <c r="E125" s="19">
        <v>1</v>
      </c>
      <c r="F125" s="6">
        <f>VLOOKUP(C125,'DATA BARANG'!$B$1:$E$15,4,0)</f>
        <v>55000</v>
      </c>
      <c r="G125" s="34">
        <f t="shared" si="2"/>
        <v>55000</v>
      </c>
      <c r="H125" s="15" t="s">
        <v>819</v>
      </c>
      <c r="I125" s="19" t="str">
        <f>VLOOKUP(H125,'DATA ANGGOTA'!$B$1:$C$250,2,0)</f>
        <v>KHAIRUL/ORTU NAUFAL</v>
      </c>
    </row>
    <row r="126" spans="1:9" x14ac:dyDescent="0.25">
      <c r="A126" s="15">
        <v>1</v>
      </c>
      <c r="B126" s="15" t="s">
        <v>746</v>
      </c>
      <c r="C126" s="15" t="s">
        <v>37</v>
      </c>
      <c r="D126" s="5" t="str">
        <f>VLOOKUP(C126,'DATA BARANG'!$B$1:$E$15,2,0)</f>
        <v>BERAS IR 5 KG</v>
      </c>
      <c r="E126" s="19">
        <v>1</v>
      </c>
      <c r="F126" s="6">
        <f>VLOOKUP(C126,'DATA BARANG'!$B$1:$E$15,4,0)</f>
        <v>55000</v>
      </c>
      <c r="G126" s="34">
        <f t="shared" si="2"/>
        <v>55000</v>
      </c>
      <c r="H126" s="15" t="s">
        <v>819</v>
      </c>
      <c r="I126" s="19" t="str">
        <f>VLOOKUP(H126,'DATA ANGGOTA'!$B$1:$C$250,2,0)</f>
        <v>KHAIRUL/ORTU NAUFAL</v>
      </c>
    </row>
    <row r="127" spans="1:9" x14ac:dyDescent="0.25">
      <c r="A127" s="15">
        <v>1</v>
      </c>
      <c r="B127" s="15" t="s">
        <v>746</v>
      </c>
      <c r="C127" s="15" t="s">
        <v>37</v>
      </c>
      <c r="D127" s="5" t="str">
        <f>VLOOKUP(C127,'DATA BARANG'!$B$1:$E$15,2,0)</f>
        <v>BERAS IR 5 KG</v>
      </c>
      <c r="E127" s="19">
        <v>1</v>
      </c>
      <c r="F127" s="6">
        <f>VLOOKUP(C127,'DATA BARANG'!$B$1:$E$15,4,0)</f>
        <v>55000</v>
      </c>
      <c r="G127" s="34">
        <f t="shared" si="2"/>
        <v>55000</v>
      </c>
      <c r="H127" s="15" t="s">
        <v>819</v>
      </c>
      <c r="I127" s="19" t="str">
        <f>VLOOKUP(H127,'DATA ANGGOTA'!$B$1:$C$250,2,0)</f>
        <v>KHAIRUL/ORTU NAUFAL</v>
      </c>
    </row>
    <row r="128" spans="1:9" x14ac:dyDescent="0.25">
      <c r="A128" s="15">
        <v>1</v>
      </c>
      <c r="B128" s="15" t="s">
        <v>746</v>
      </c>
      <c r="C128" s="15" t="s">
        <v>37</v>
      </c>
      <c r="D128" s="5" t="str">
        <f>VLOOKUP(C128,'DATA BARANG'!$B$1:$E$15,2,0)</f>
        <v>BERAS IR 5 KG</v>
      </c>
      <c r="E128" s="19">
        <v>1</v>
      </c>
      <c r="F128" s="6">
        <f>VLOOKUP(C128,'DATA BARANG'!$B$1:$E$15,4,0)</f>
        <v>55000</v>
      </c>
      <c r="G128" s="34">
        <f t="shared" si="2"/>
        <v>55000</v>
      </c>
      <c r="H128" s="15" t="s">
        <v>819</v>
      </c>
      <c r="I128" s="19" t="str">
        <f>VLOOKUP(H128,'DATA ANGGOTA'!$B$1:$C$250,2,0)</f>
        <v>KHAIRUL/ORTU NAUFAL</v>
      </c>
    </row>
    <row r="129" spans="1:9" x14ac:dyDescent="0.25">
      <c r="A129" s="15">
        <v>1</v>
      </c>
      <c r="B129" s="15" t="s">
        <v>746</v>
      </c>
      <c r="C129" s="15" t="s">
        <v>37</v>
      </c>
      <c r="D129" s="5" t="str">
        <f>VLOOKUP(C129,'DATA BARANG'!$B$1:$E$15,2,0)</f>
        <v>BERAS IR 5 KG</v>
      </c>
      <c r="E129" s="19">
        <v>1</v>
      </c>
      <c r="F129" s="6">
        <f>VLOOKUP(C129,'DATA BARANG'!$B$1:$E$15,4,0)</f>
        <v>55000</v>
      </c>
      <c r="G129" s="34">
        <f t="shared" si="2"/>
        <v>55000</v>
      </c>
      <c r="H129" s="15" t="s">
        <v>819</v>
      </c>
      <c r="I129" s="19" t="str">
        <f>VLOOKUP(H129,'DATA ANGGOTA'!$B$1:$C$250,2,0)</f>
        <v>KHAIRUL/ORTU NAUFAL</v>
      </c>
    </row>
    <row r="130" spans="1:9" x14ac:dyDescent="0.25">
      <c r="A130" s="15">
        <v>1</v>
      </c>
      <c r="B130" s="15" t="s">
        <v>746</v>
      </c>
      <c r="C130" s="15" t="s">
        <v>37</v>
      </c>
      <c r="D130" s="5" t="str">
        <f>VLOOKUP(C130,'DATA BARANG'!$B$1:$E$15,2,0)</f>
        <v>BERAS IR 5 KG</v>
      </c>
      <c r="E130" s="19">
        <v>1</v>
      </c>
      <c r="F130" s="6">
        <f>VLOOKUP(C130,'DATA BARANG'!$B$1:$E$15,4,0)</f>
        <v>55000</v>
      </c>
      <c r="G130" s="34">
        <f t="shared" si="2"/>
        <v>55000</v>
      </c>
      <c r="H130" s="15" t="s">
        <v>819</v>
      </c>
      <c r="I130" s="19" t="str">
        <f>VLOOKUP(H130,'DATA ANGGOTA'!$B$1:$C$250,2,0)</f>
        <v>KHAIRUL/ORTU NAUFAL</v>
      </c>
    </row>
    <row r="131" spans="1:9" x14ac:dyDescent="0.25">
      <c r="A131" s="15">
        <v>1</v>
      </c>
      <c r="B131" s="15" t="s">
        <v>746</v>
      </c>
      <c r="C131" s="15" t="s">
        <v>37</v>
      </c>
      <c r="D131" s="5" t="str">
        <f>VLOOKUP(C131,'DATA BARANG'!$B$1:$E$15,2,0)</f>
        <v>BERAS IR 5 KG</v>
      </c>
      <c r="E131" s="19">
        <v>1</v>
      </c>
      <c r="F131" s="6">
        <f>VLOOKUP(C131,'DATA BARANG'!$B$1:$E$15,4,0)</f>
        <v>55000</v>
      </c>
      <c r="G131" s="34">
        <f t="shared" si="2"/>
        <v>55000</v>
      </c>
      <c r="H131" s="15" t="s">
        <v>819</v>
      </c>
      <c r="I131" s="19" t="str">
        <f>VLOOKUP(H131,'DATA ANGGOTA'!$B$1:$C$250,2,0)</f>
        <v>KHAIRUL/ORTU NAUFAL</v>
      </c>
    </row>
    <row r="132" spans="1:9" x14ac:dyDescent="0.25">
      <c r="A132" s="15">
        <v>1</v>
      </c>
      <c r="B132" s="15" t="s">
        <v>746</v>
      </c>
      <c r="C132" s="15" t="s">
        <v>37</v>
      </c>
      <c r="D132" s="5" t="str">
        <f>VLOOKUP(C132,'DATA BARANG'!$B$1:$E$15,2,0)</f>
        <v>BERAS IR 5 KG</v>
      </c>
      <c r="E132" s="19">
        <v>1</v>
      </c>
      <c r="F132" s="6">
        <f>VLOOKUP(C132,'DATA BARANG'!$B$1:$E$15,4,0)</f>
        <v>55000</v>
      </c>
      <c r="G132" s="34">
        <f t="shared" si="2"/>
        <v>55000</v>
      </c>
      <c r="H132" s="15" t="s">
        <v>819</v>
      </c>
      <c r="I132" s="19" t="str">
        <f>VLOOKUP(H132,'DATA ANGGOTA'!$B$1:$C$250,2,0)</f>
        <v>KHAIRUL/ORTU NAUFAL</v>
      </c>
    </row>
    <row r="133" spans="1:9" x14ac:dyDescent="0.25">
      <c r="A133" s="15">
        <v>1</v>
      </c>
      <c r="B133" s="15" t="s">
        <v>746</v>
      </c>
      <c r="C133" s="15" t="s">
        <v>37</v>
      </c>
      <c r="D133" s="5" t="str">
        <f>VLOOKUP(C133,'DATA BARANG'!$B$1:$E$15,2,0)</f>
        <v>BERAS IR 5 KG</v>
      </c>
      <c r="E133" s="19">
        <v>1</v>
      </c>
      <c r="F133" s="6">
        <f>VLOOKUP(C133,'DATA BARANG'!$B$1:$E$15,4,0)</f>
        <v>55000</v>
      </c>
      <c r="G133" s="34">
        <f t="shared" si="2"/>
        <v>55000</v>
      </c>
      <c r="H133" s="15" t="s">
        <v>819</v>
      </c>
      <c r="I133" s="19" t="str">
        <f>VLOOKUP(H133,'DATA ANGGOTA'!$B$1:$C$250,2,0)</f>
        <v>KHAIRUL/ORTU NAUFAL</v>
      </c>
    </row>
    <row r="134" spans="1:9" x14ac:dyDescent="0.25">
      <c r="A134" s="15">
        <v>1</v>
      </c>
      <c r="B134" s="15" t="s">
        <v>746</v>
      </c>
      <c r="C134" s="15" t="s">
        <v>37</v>
      </c>
      <c r="D134" s="5" t="str">
        <f>VLOOKUP(C134,'DATA BARANG'!$B$1:$E$15,2,0)</f>
        <v>BERAS IR 5 KG</v>
      </c>
      <c r="E134" s="19">
        <v>1</v>
      </c>
      <c r="F134" s="6">
        <f>VLOOKUP(C134,'DATA BARANG'!$B$1:$E$15,4,0)</f>
        <v>55000</v>
      </c>
      <c r="G134" s="34">
        <f t="shared" si="2"/>
        <v>55000</v>
      </c>
      <c r="H134" s="15" t="s">
        <v>819</v>
      </c>
      <c r="I134" s="19" t="str">
        <f>VLOOKUP(H134,'DATA ANGGOTA'!$B$1:$C$250,2,0)</f>
        <v>KHAIRUL/ORTU NAUFAL</v>
      </c>
    </row>
    <row r="135" spans="1:9" x14ac:dyDescent="0.25">
      <c r="A135" s="15">
        <v>1</v>
      </c>
      <c r="B135" s="15" t="s">
        <v>746</v>
      </c>
      <c r="C135" s="15" t="s">
        <v>37</v>
      </c>
      <c r="D135" s="5" t="str">
        <f>VLOOKUP(C135,'DATA BARANG'!$B$1:$E$15,2,0)</f>
        <v>BERAS IR 5 KG</v>
      </c>
      <c r="E135" s="19">
        <v>1</v>
      </c>
      <c r="F135" s="6">
        <f>VLOOKUP(C135,'DATA BARANG'!$B$1:$E$15,4,0)</f>
        <v>55000</v>
      </c>
      <c r="G135" s="34">
        <f t="shared" si="2"/>
        <v>55000</v>
      </c>
      <c r="H135" s="15" t="s">
        <v>819</v>
      </c>
      <c r="I135" s="19" t="str">
        <f>VLOOKUP(H135,'DATA ANGGOTA'!$B$1:$C$250,2,0)</f>
        <v>KHAIRUL/ORTU NAUFAL</v>
      </c>
    </row>
    <row r="136" spans="1:9" x14ac:dyDescent="0.25">
      <c r="A136" s="15">
        <v>1</v>
      </c>
      <c r="B136" s="15" t="s">
        <v>746</v>
      </c>
      <c r="C136" s="15" t="s">
        <v>37</v>
      </c>
      <c r="D136" s="5" t="str">
        <f>VLOOKUP(C136,'DATA BARANG'!$B$1:$E$15,2,0)</f>
        <v>BERAS IR 5 KG</v>
      </c>
      <c r="E136" s="19">
        <v>1</v>
      </c>
      <c r="F136" s="6">
        <f>VLOOKUP(C136,'DATA BARANG'!$B$1:$E$15,4,0)</f>
        <v>55000</v>
      </c>
      <c r="G136" s="34">
        <f t="shared" ref="G136:G199" si="3">E136*F136</f>
        <v>55000</v>
      </c>
      <c r="H136" s="15" t="s">
        <v>819</v>
      </c>
      <c r="I136" s="19" t="str">
        <f>VLOOKUP(H136,'DATA ANGGOTA'!$B$1:$C$250,2,0)</f>
        <v>KHAIRUL/ORTU NAUFAL</v>
      </c>
    </row>
    <row r="137" spans="1:9" x14ac:dyDescent="0.25">
      <c r="A137" s="15">
        <v>1</v>
      </c>
      <c r="B137" s="15" t="s">
        <v>746</v>
      </c>
      <c r="C137" s="15" t="s">
        <v>37</v>
      </c>
      <c r="D137" s="5" t="str">
        <f>VLOOKUP(C137,'DATA BARANG'!$B$1:$E$15,2,0)</f>
        <v>BERAS IR 5 KG</v>
      </c>
      <c r="E137" s="19">
        <v>1</v>
      </c>
      <c r="F137" s="6">
        <f>VLOOKUP(C137,'DATA BARANG'!$B$1:$E$15,4,0)</f>
        <v>55000</v>
      </c>
      <c r="G137" s="34">
        <f t="shared" si="3"/>
        <v>55000</v>
      </c>
      <c r="H137" s="15" t="s">
        <v>819</v>
      </c>
      <c r="I137" s="19" t="str">
        <f>VLOOKUP(H137,'DATA ANGGOTA'!$B$1:$C$250,2,0)</f>
        <v>KHAIRUL/ORTU NAUFAL</v>
      </c>
    </row>
    <row r="138" spans="1:9" x14ac:dyDescent="0.25">
      <c r="A138" s="15">
        <v>1</v>
      </c>
      <c r="B138" s="15" t="s">
        <v>746</v>
      </c>
      <c r="C138" s="15" t="s">
        <v>37</v>
      </c>
      <c r="D138" s="5" t="str">
        <f>VLOOKUP(C138,'DATA BARANG'!$B$1:$E$15,2,0)</f>
        <v>BERAS IR 5 KG</v>
      </c>
      <c r="E138" s="19">
        <v>1</v>
      </c>
      <c r="F138" s="6">
        <f>VLOOKUP(C138,'DATA BARANG'!$B$1:$E$15,4,0)</f>
        <v>55000</v>
      </c>
      <c r="G138" s="34">
        <f t="shared" si="3"/>
        <v>55000</v>
      </c>
      <c r="H138" s="15" t="s">
        <v>819</v>
      </c>
      <c r="I138" s="19" t="str">
        <f>VLOOKUP(H138,'DATA ANGGOTA'!$B$1:$C$250,2,0)</f>
        <v>KHAIRUL/ORTU NAUFAL</v>
      </c>
    </row>
    <row r="139" spans="1:9" x14ac:dyDescent="0.25">
      <c r="A139" s="15">
        <v>1</v>
      </c>
      <c r="B139" s="15" t="s">
        <v>746</v>
      </c>
      <c r="C139" s="15" t="s">
        <v>37</v>
      </c>
      <c r="D139" s="5" t="str">
        <f>VLOOKUP(C139,'DATA BARANG'!$B$1:$E$15,2,0)</f>
        <v>BERAS IR 5 KG</v>
      </c>
      <c r="E139" s="19">
        <v>1</v>
      </c>
      <c r="F139" s="6">
        <f>VLOOKUP(C139,'DATA BARANG'!$B$1:$E$15,4,0)</f>
        <v>55000</v>
      </c>
      <c r="G139" s="34">
        <f t="shared" si="3"/>
        <v>55000</v>
      </c>
      <c r="H139" s="15" t="s">
        <v>819</v>
      </c>
      <c r="I139" s="19" t="str">
        <f>VLOOKUP(H139,'DATA ANGGOTA'!$B$1:$C$250,2,0)</f>
        <v>KHAIRUL/ORTU NAUFAL</v>
      </c>
    </row>
    <row r="140" spans="1:9" x14ac:dyDescent="0.25">
      <c r="A140" s="15">
        <v>1</v>
      </c>
      <c r="B140" s="15" t="s">
        <v>746</v>
      </c>
      <c r="C140" s="15" t="s">
        <v>37</v>
      </c>
      <c r="D140" s="5" t="str">
        <f>VLOOKUP(C140,'DATA BARANG'!$B$1:$E$15,2,0)</f>
        <v>BERAS IR 5 KG</v>
      </c>
      <c r="E140" s="19">
        <v>1</v>
      </c>
      <c r="F140" s="6">
        <f>VLOOKUP(C140,'DATA BARANG'!$B$1:$E$15,4,0)</f>
        <v>55000</v>
      </c>
      <c r="G140" s="34">
        <f t="shared" si="3"/>
        <v>55000</v>
      </c>
      <c r="H140" s="15" t="s">
        <v>819</v>
      </c>
      <c r="I140" s="19" t="str">
        <f>VLOOKUP(H140,'DATA ANGGOTA'!$B$1:$C$250,2,0)</f>
        <v>KHAIRUL/ORTU NAUFAL</v>
      </c>
    </row>
    <row r="141" spans="1:9" x14ac:dyDescent="0.25">
      <c r="A141" s="15">
        <v>1</v>
      </c>
      <c r="B141" s="15" t="s">
        <v>746</v>
      </c>
      <c r="C141" s="15" t="s">
        <v>37</v>
      </c>
      <c r="D141" s="5" t="str">
        <f>VLOOKUP(C141,'DATA BARANG'!$B$1:$E$15,2,0)</f>
        <v>BERAS IR 5 KG</v>
      </c>
      <c r="E141" s="19">
        <v>1</v>
      </c>
      <c r="F141" s="6">
        <f>VLOOKUP(C141,'DATA BARANG'!$B$1:$E$15,4,0)</f>
        <v>55000</v>
      </c>
      <c r="G141" s="34">
        <f t="shared" si="3"/>
        <v>55000</v>
      </c>
      <c r="H141" s="15" t="s">
        <v>819</v>
      </c>
      <c r="I141" s="19" t="str">
        <f>VLOOKUP(H141,'DATA ANGGOTA'!$B$1:$C$250,2,0)</f>
        <v>KHAIRUL/ORTU NAUFAL</v>
      </c>
    </row>
    <row r="142" spans="1:9" x14ac:dyDescent="0.25">
      <c r="A142" s="15">
        <v>1</v>
      </c>
      <c r="B142" s="15" t="s">
        <v>746</v>
      </c>
      <c r="C142" s="15" t="s">
        <v>37</v>
      </c>
      <c r="D142" s="5" t="str">
        <f>VLOOKUP(C142,'DATA BARANG'!$B$1:$E$15,2,0)</f>
        <v>BERAS IR 5 KG</v>
      </c>
      <c r="E142" s="19">
        <v>1</v>
      </c>
      <c r="F142" s="6">
        <f>VLOOKUP(C142,'DATA BARANG'!$B$1:$E$15,4,0)</f>
        <v>55000</v>
      </c>
      <c r="G142" s="34">
        <f t="shared" si="3"/>
        <v>55000</v>
      </c>
      <c r="H142" s="15" t="s">
        <v>819</v>
      </c>
      <c r="I142" s="19" t="str">
        <f>VLOOKUP(H142,'DATA ANGGOTA'!$B$1:$C$250,2,0)</f>
        <v>KHAIRUL/ORTU NAUFAL</v>
      </c>
    </row>
    <row r="143" spans="1:9" x14ac:dyDescent="0.25">
      <c r="A143" s="15">
        <v>1</v>
      </c>
      <c r="B143" s="15" t="s">
        <v>746</v>
      </c>
      <c r="C143" s="15" t="s">
        <v>37</v>
      </c>
      <c r="D143" s="5" t="str">
        <f>VLOOKUP(C143,'DATA BARANG'!$B$1:$E$15,2,0)</f>
        <v>BERAS IR 5 KG</v>
      </c>
      <c r="E143" s="19">
        <v>1</v>
      </c>
      <c r="F143" s="6">
        <f>VLOOKUP(C143,'DATA BARANG'!$B$1:$E$15,4,0)</f>
        <v>55000</v>
      </c>
      <c r="G143" s="34">
        <f t="shared" si="3"/>
        <v>55000</v>
      </c>
      <c r="H143" s="15" t="s">
        <v>819</v>
      </c>
      <c r="I143" s="19" t="str">
        <f>VLOOKUP(H143,'DATA ANGGOTA'!$B$1:$C$250,2,0)</f>
        <v>KHAIRUL/ORTU NAUFAL</v>
      </c>
    </row>
    <row r="144" spans="1:9" x14ac:dyDescent="0.25">
      <c r="A144" s="15">
        <v>1</v>
      </c>
      <c r="B144" s="15" t="s">
        <v>746</v>
      </c>
      <c r="C144" s="15" t="s">
        <v>37</v>
      </c>
      <c r="D144" s="5" t="str">
        <f>VLOOKUP(C144,'DATA BARANG'!$B$1:$E$15,2,0)</f>
        <v>BERAS IR 5 KG</v>
      </c>
      <c r="E144" s="19">
        <v>1</v>
      </c>
      <c r="F144" s="6">
        <f>VLOOKUP(C144,'DATA BARANG'!$B$1:$E$15,4,0)</f>
        <v>55000</v>
      </c>
      <c r="G144" s="34">
        <f t="shared" si="3"/>
        <v>55000</v>
      </c>
      <c r="H144" s="15" t="s">
        <v>819</v>
      </c>
      <c r="I144" s="19" t="str">
        <f>VLOOKUP(H144,'DATA ANGGOTA'!$B$1:$C$250,2,0)</f>
        <v>KHAIRUL/ORTU NAUFAL</v>
      </c>
    </row>
    <row r="145" spans="1:9" x14ac:dyDescent="0.25">
      <c r="A145" s="15">
        <v>1</v>
      </c>
      <c r="B145" s="15" t="s">
        <v>746</v>
      </c>
      <c r="C145" s="15" t="s">
        <v>37</v>
      </c>
      <c r="D145" s="5" t="str">
        <f>VLOOKUP(C145,'DATA BARANG'!$B$1:$E$15,2,0)</f>
        <v>BERAS IR 5 KG</v>
      </c>
      <c r="E145" s="19">
        <v>1</v>
      </c>
      <c r="F145" s="6">
        <f>VLOOKUP(C145,'DATA BARANG'!$B$1:$E$15,4,0)</f>
        <v>55000</v>
      </c>
      <c r="G145" s="34">
        <f t="shared" si="3"/>
        <v>55000</v>
      </c>
      <c r="H145" s="15" t="s">
        <v>819</v>
      </c>
      <c r="I145" s="19" t="str">
        <f>VLOOKUP(H145,'DATA ANGGOTA'!$B$1:$C$250,2,0)</f>
        <v>KHAIRUL/ORTU NAUFAL</v>
      </c>
    </row>
    <row r="146" spans="1:9" x14ac:dyDescent="0.25">
      <c r="A146" s="15">
        <v>1</v>
      </c>
      <c r="B146" s="15" t="s">
        <v>746</v>
      </c>
      <c r="C146" s="15" t="s">
        <v>37</v>
      </c>
      <c r="D146" s="5" t="str">
        <f>VLOOKUP(C146,'DATA BARANG'!$B$1:$E$15,2,0)</f>
        <v>BERAS IR 5 KG</v>
      </c>
      <c r="E146" s="19">
        <v>1</v>
      </c>
      <c r="F146" s="6">
        <f>VLOOKUP(C146,'DATA BARANG'!$B$1:$E$15,4,0)</f>
        <v>55000</v>
      </c>
      <c r="G146" s="34">
        <f t="shared" si="3"/>
        <v>55000</v>
      </c>
      <c r="H146" s="15" t="s">
        <v>819</v>
      </c>
      <c r="I146" s="19" t="str">
        <f>VLOOKUP(H146,'DATA ANGGOTA'!$B$1:$C$250,2,0)</f>
        <v>KHAIRUL/ORTU NAUFAL</v>
      </c>
    </row>
    <row r="147" spans="1:9" x14ac:dyDescent="0.25">
      <c r="A147" s="15">
        <v>1</v>
      </c>
      <c r="B147" s="15" t="s">
        <v>746</v>
      </c>
      <c r="C147" s="15" t="s">
        <v>37</v>
      </c>
      <c r="D147" s="5" t="str">
        <f>VLOOKUP(C147,'DATA BARANG'!$B$1:$E$15,2,0)</f>
        <v>BERAS IR 5 KG</v>
      </c>
      <c r="E147" s="19">
        <v>1</v>
      </c>
      <c r="F147" s="6">
        <f>VLOOKUP(C147,'DATA BARANG'!$B$1:$E$15,4,0)</f>
        <v>55000</v>
      </c>
      <c r="G147" s="34">
        <f t="shared" si="3"/>
        <v>55000</v>
      </c>
      <c r="H147" s="15" t="s">
        <v>819</v>
      </c>
      <c r="I147" s="19" t="str">
        <f>VLOOKUP(H147,'DATA ANGGOTA'!$B$1:$C$250,2,0)</f>
        <v>KHAIRUL/ORTU NAUFAL</v>
      </c>
    </row>
    <row r="148" spans="1:9" x14ac:dyDescent="0.25">
      <c r="A148" s="15">
        <v>1</v>
      </c>
      <c r="B148" s="15" t="s">
        <v>746</v>
      </c>
      <c r="C148" s="15" t="s">
        <v>37</v>
      </c>
      <c r="D148" s="5" t="str">
        <f>VLOOKUP(C148,'DATA BARANG'!$B$1:$E$15,2,0)</f>
        <v>BERAS IR 5 KG</v>
      </c>
      <c r="E148" s="19">
        <v>1</v>
      </c>
      <c r="F148" s="6">
        <f>VLOOKUP(C148,'DATA BARANG'!$B$1:$E$15,4,0)</f>
        <v>55000</v>
      </c>
      <c r="G148" s="34">
        <f t="shared" si="3"/>
        <v>55000</v>
      </c>
      <c r="H148" s="15" t="s">
        <v>819</v>
      </c>
      <c r="I148" s="19" t="str">
        <f>VLOOKUP(H148,'DATA ANGGOTA'!$B$1:$C$250,2,0)</f>
        <v>KHAIRUL/ORTU NAUFAL</v>
      </c>
    </row>
    <row r="149" spans="1:9" x14ac:dyDescent="0.25">
      <c r="A149" s="15">
        <v>1</v>
      </c>
      <c r="B149" s="15" t="s">
        <v>746</v>
      </c>
      <c r="C149" s="15" t="s">
        <v>37</v>
      </c>
      <c r="D149" s="5" t="str">
        <f>VLOOKUP(C149,'DATA BARANG'!$B$1:$E$15,2,0)</f>
        <v>BERAS IR 5 KG</v>
      </c>
      <c r="E149" s="19">
        <v>1</v>
      </c>
      <c r="F149" s="6">
        <f>VLOOKUP(C149,'DATA BARANG'!$B$1:$E$15,4,0)</f>
        <v>55000</v>
      </c>
      <c r="G149" s="34">
        <f t="shared" si="3"/>
        <v>55000</v>
      </c>
      <c r="H149" s="15" t="s">
        <v>819</v>
      </c>
      <c r="I149" s="19" t="str">
        <f>VLOOKUP(H149,'DATA ANGGOTA'!$B$1:$C$250,2,0)</f>
        <v>KHAIRUL/ORTU NAUFAL</v>
      </c>
    </row>
    <row r="150" spans="1:9" x14ac:dyDescent="0.25">
      <c r="A150" s="15">
        <v>1</v>
      </c>
      <c r="B150" s="15" t="s">
        <v>746</v>
      </c>
      <c r="C150" s="15" t="s">
        <v>37</v>
      </c>
      <c r="D150" s="5" t="str">
        <f>VLOOKUP(C150,'DATA BARANG'!$B$1:$E$15,2,0)</f>
        <v>BERAS IR 5 KG</v>
      </c>
      <c r="E150" s="19">
        <v>1</v>
      </c>
      <c r="F150" s="6">
        <f>VLOOKUP(C150,'DATA BARANG'!$B$1:$E$15,4,0)</f>
        <v>55000</v>
      </c>
      <c r="G150" s="34">
        <f t="shared" si="3"/>
        <v>55000</v>
      </c>
      <c r="H150" s="15" t="s">
        <v>819</v>
      </c>
      <c r="I150" s="19" t="str">
        <f>VLOOKUP(H150,'DATA ANGGOTA'!$B$1:$C$250,2,0)</f>
        <v>KHAIRUL/ORTU NAUFAL</v>
      </c>
    </row>
    <row r="151" spans="1:9" x14ac:dyDescent="0.25">
      <c r="A151" s="15">
        <v>1</v>
      </c>
      <c r="B151" s="15" t="s">
        <v>746</v>
      </c>
      <c r="C151" s="15" t="s">
        <v>37</v>
      </c>
      <c r="D151" s="5" t="str">
        <f>VLOOKUP(C151,'DATA BARANG'!$B$1:$E$15,2,0)</f>
        <v>BERAS IR 5 KG</v>
      </c>
      <c r="E151" s="19">
        <v>1</v>
      </c>
      <c r="F151" s="6">
        <f>VLOOKUP(C151,'DATA BARANG'!$B$1:$E$15,4,0)</f>
        <v>55000</v>
      </c>
      <c r="G151" s="34">
        <f t="shared" si="3"/>
        <v>55000</v>
      </c>
      <c r="H151" s="15" t="s">
        <v>819</v>
      </c>
      <c r="I151" s="19" t="str">
        <f>VLOOKUP(H151,'DATA ANGGOTA'!$B$1:$C$250,2,0)</f>
        <v>KHAIRUL/ORTU NAUFAL</v>
      </c>
    </row>
    <row r="152" spans="1:9" x14ac:dyDescent="0.25">
      <c r="A152" s="15">
        <v>1</v>
      </c>
      <c r="B152" s="15" t="s">
        <v>746</v>
      </c>
      <c r="C152" s="15" t="s">
        <v>37</v>
      </c>
      <c r="D152" s="5" t="str">
        <f>VLOOKUP(C152,'DATA BARANG'!$B$1:$E$15,2,0)</f>
        <v>BERAS IR 5 KG</v>
      </c>
      <c r="E152" s="19">
        <v>1</v>
      </c>
      <c r="F152" s="6">
        <f>VLOOKUP(C152,'DATA BARANG'!$B$1:$E$15,4,0)</f>
        <v>55000</v>
      </c>
      <c r="G152" s="34">
        <f t="shared" si="3"/>
        <v>55000</v>
      </c>
      <c r="H152" s="15" t="s">
        <v>819</v>
      </c>
      <c r="I152" s="19" t="str">
        <f>VLOOKUP(H152,'DATA ANGGOTA'!$B$1:$C$250,2,0)</f>
        <v>KHAIRUL/ORTU NAUFAL</v>
      </c>
    </row>
    <row r="153" spans="1:9" x14ac:dyDescent="0.25">
      <c r="A153" s="15">
        <v>1</v>
      </c>
      <c r="B153" s="15" t="s">
        <v>746</v>
      </c>
      <c r="C153" s="15" t="s">
        <v>37</v>
      </c>
      <c r="D153" s="5" t="str">
        <f>VLOOKUP(C153,'DATA BARANG'!$B$1:$E$15,2,0)</f>
        <v>BERAS IR 5 KG</v>
      </c>
      <c r="E153" s="19">
        <v>1</v>
      </c>
      <c r="F153" s="6">
        <f>VLOOKUP(C153,'DATA BARANG'!$B$1:$E$15,4,0)</f>
        <v>55000</v>
      </c>
      <c r="G153" s="34">
        <f t="shared" si="3"/>
        <v>55000</v>
      </c>
      <c r="H153" s="15" t="s">
        <v>819</v>
      </c>
      <c r="I153" s="19" t="str">
        <f>VLOOKUP(H153,'DATA ANGGOTA'!$B$1:$C$250,2,0)</f>
        <v>KHAIRUL/ORTU NAUFAL</v>
      </c>
    </row>
    <row r="154" spans="1:9" x14ac:dyDescent="0.25">
      <c r="A154" s="15">
        <v>1</v>
      </c>
      <c r="B154" s="15" t="s">
        <v>746</v>
      </c>
      <c r="C154" s="15" t="s">
        <v>37</v>
      </c>
      <c r="D154" s="5" t="str">
        <f>VLOOKUP(C154,'DATA BARANG'!$B$1:$E$15,2,0)</f>
        <v>BERAS IR 5 KG</v>
      </c>
      <c r="E154" s="19">
        <v>1</v>
      </c>
      <c r="F154" s="6">
        <f>VLOOKUP(C154,'DATA BARANG'!$B$1:$E$15,4,0)</f>
        <v>55000</v>
      </c>
      <c r="G154" s="34">
        <f t="shared" si="3"/>
        <v>55000</v>
      </c>
      <c r="H154" s="15" t="s">
        <v>819</v>
      </c>
      <c r="I154" s="19" t="str">
        <f>VLOOKUP(H154,'DATA ANGGOTA'!$B$1:$C$250,2,0)</f>
        <v>KHAIRUL/ORTU NAUFAL</v>
      </c>
    </row>
    <row r="155" spans="1:9" x14ac:dyDescent="0.25">
      <c r="A155" s="15">
        <v>1</v>
      </c>
      <c r="B155" s="15" t="s">
        <v>746</v>
      </c>
      <c r="C155" s="15" t="s">
        <v>37</v>
      </c>
      <c r="D155" s="5" t="str">
        <f>VLOOKUP(C155,'DATA BARANG'!$B$1:$E$15,2,0)</f>
        <v>BERAS IR 5 KG</v>
      </c>
      <c r="E155" s="19">
        <v>1</v>
      </c>
      <c r="F155" s="6">
        <f>VLOOKUP(C155,'DATA BARANG'!$B$1:$E$15,4,0)</f>
        <v>55000</v>
      </c>
      <c r="G155" s="34">
        <f t="shared" si="3"/>
        <v>55000</v>
      </c>
      <c r="H155" s="15" t="s">
        <v>819</v>
      </c>
      <c r="I155" s="19" t="str">
        <f>VLOOKUP(H155,'DATA ANGGOTA'!$B$1:$C$250,2,0)</f>
        <v>KHAIRUL/ORTU NAUFAL</v>
      </c>
    </row>
    <row r="156" spans="1:9" x14ac:dyDescent="0.25">
      <c r="A156" s="15">
        <v>1</v>
      </c>
      <c r="B156" s="15" t="s">
        <v>746</v>
      </c>
      <c r="C156" s="15" t="s">
        <v>37</v>
      </c>
      <c r="D156" s="5" t="str">
        <f>VLOOKUP(C156,'DATA BARANG'!$B$1:$E$15,2,0)</f>
        <v>BERAS IR 5 KG</v>
      </c>
      <c r="E156" s="19">
        <v>1</v>
      </c>
      <c r="F156" s="6">
        <f>VLOOKUP(C156,'DATA BARANG'!$B$1:$E$15,4,0)</f>
        <v>55000</v>
      </c>
      <c r="G156" s="34">
        <f t="shared" si="3"/>
        <v>55000</v>
      </c>
      <c r="H156" s="15" t="s">
        <v>819</v>
      </c>
      <c r="I156" s="19" t="str">
        <f>VLOOKUP(H156,'DATA ANGGOTA'!$B$1:$C$250,2,0)</f>
        <v>KHAIRUL/ORTU NAUFAL</v>
      </c>
    </row>
    <row r="157" spans="1:9" x14ac:dyDescent="0.25">
      <c r="A157" s="15">
        <v>1</v>
      </c>
      <c r="B157" s="15" t="s">
        <v>746</v>
      </c>
      <c r="C157" s="15" t="s">
        <v>37</v>
      </c>
      <c r="D157" s="5" t="str">
        <f>VLOOKUP(C157,'DATA BARANG'!$B$1:$E$15,2,0)</f>
        <v>BERAS IR 5 KG</v>
      </c>
      <c r="E157" s="19">
        <v>1</v>
      </c>
      <c r="F157" s="6">
        <f>VLOOKUP(C157,'DATA BARANG'!$B$1:$E$15,4,0)</f>
        <v>55000</v>
      </c>
      <c r="G157" s="34">
        <f t="shared" si="3"/>
        <v>55000</v>
      </c>
      <c r="H157" s="15" t="s">
        <v>819</v>
      </c>
      <c r="I157" s="19" t="str">
        <f>VLOOKUP(H157,'DATA ANGGOTA'!$B$1:$C$250,2,0)</f>
        <v>KHAIRUL/ORTU NAUFAL</v>
      </c>
    </row>
    <row r="158" spans="1:9" x14ac:dyDescent="0.25">
      <c r="A158" s="15">
        <v>1</v>
      </c>
      <c r="B158" s="15" t="s">
        <v>746</v>
      </c>
      <c r="C158" s="15" t="s">
        <v>37</v>
      </c>
      <c r="D158" s="5" t="str">
        <f>VLOOKUP(C158,'DATA BARANG'!$B$1:$E$15,2,0)</f>
        <v>BERAS IR 5 KG</v>
      </c>
      <c r="E158" s="19">
        <v>1</v>
      </c>
      <c r="F158" s="6">
        <f>VLOOKUP(C158,'DATA BARANG'!$B$1:$E$15,4,0)</f>
        <v>55000</v>
      </c>
      <c r="G158" s="34">
        <f t="shared" si="3"/>
        <v>55000</v>
      </c>
      <c r="H158" s="15" t="s">
        <v>819</v>
      </c>
      <c r="I158" s="19" t="str">
        <f>VLOOKUP(H158,'DATA ANGGOTA'!$B$1:$C$250,2,0)</f>
        <v>KHAIRUL/ORTU NAUFAL</v>
      </c>
    </row>
    <row r="159" spans="1:9" x14ac:dyDescent="0.25">
      <c r="A159" s="15">
        <v>1</v>
      </c>
      <c r="B159" s="15" t="s">
        <v>746</v>
      </c>
      <c r="C159" s="15" t="s">
        <v>37</v>
      </c>
      <c r="D159" s="5" t="str">
        <f>VLOOKUP(C159,'DATA BARANG'!$B$1:$E$15,2,0)</f>
        <v>BERAS IR 5 KG</v>
      </c>
      <c r="E159" s="19">
        <v>1</v>
      </c>
      <c r="F159" s="6">
        <f>VLOOKUP(C159,'DATA BARANG'!$B$1:$E$15,4,0)</f>
        <v>55000</v>
      </c>
      <c r="G159" s="34">
        <f t="shared" si="3"/>
        <v>55000</v>
      </c>
      <c r="H159" s="15" t="s">
        <v>819</v>
      </c>
      <c r="I159" s="19" t="str">
        <f>VLOOKUP(H159,'DATA ANGGOTA'!$B$1:$C$250,2,0)</f>
        <v>KHAIRUL/ORTU NAUFAL</v>
      </c>
    </row>
    <row r="160" spans="1:9" x14ac:dyDescent="0.25">
      <c r="A160" s="15">
        <v>1</v>
      </c>
      <c r="B160" s="15" t="s">
        <v>746</v>
      </c>
      <c r="C160" s="15" t="s">
        <v>37</v>
      </c>
      <c r="D160" s="5" t="str">
        <f>VLOOKUP(C160,'DATA BARANG'!$B$1:$E$15,2,0)</f>
        <v>BERAS IR 5 KG</v>
      </c>
      <c r="E160" s="19">
        <v>1</v>
      </c>
      <c r="F160" s="6">
        <f>VLOOKUP(C160,'DATA BARANG'!$B$1:$E$15,4,0)</f>
        <v>55000</v>
      </c>
      <c r="G160" s="34">
        <f t="shared" si="3"/>
        <v>55000</v>
      </c>
      <c r="H160" s="15" t="s">
        <v>819</v>
      </c>
      <c r="I160" s="19" t="str">
        <f>VLOOKUP(H160,'DATA ANGGOTA'!$B$1:$C$250,2,0)</f>
        <v>KHAIRUL/ORTU NAUFAL</v>
      </c>
    </row>
    <row r="161" spans="1:9" x14ac:dyDescent="0.25">
      <c r="A161" s="15">
        <v>1</v>
      </c>
      <c r="B161" s="15" t="s">
        <v>746</v>
      </c>
      <c r="C161" s="15" t="s">
        <v>37</v>
      </c>
      <c r="D161" s="5" t="str">
        <f>VLOOKUP(C161,'DATA BARANG'!$B$1:$E$15,2,0)</f>
        <v>BERAS IR 5 KG</v>
      </c>
      <c r="E161" s="19">
        <v>1</v>
      </c>
      <c r="F161" s="6">
        <f>VLOOKUP(C161,'DATA BARANG'!$B$1:$E$15,4,0)</f>
        <v>55000</v>
      </c>
      <c r="G161" s="34">
        <f t="shared" si="3"/>
        <v>55000</v>
      </c>
      <c r="H161" s="15" t="s">
        <v>819</v>
      </c>
      <c r="I161" s="19" t="str">
        <f>VLOOKUP(H161,'DATA ANGGOTA'!$B$1:$C$250,2,0)</f>
        <v>KHAIRUL/ORTU NAUFAL</v>
      </c>
    </row>
    <row r="162" spans="1:9" x14ac:dyDescent="0.25">
      <c r="A162" s="15">
        <v>1</v>
      </c>
      <c r="B162" s="15" t="s">
        <v>746</v>
      </c>
      <c r="C162" s="15" t="s">
        <v>37</v>
      </c>
      <c r="D162" s="5" t="str">
        <f>VLOOKUP(C162,'DATA BARANG'!$B$1:$E$15,2,0)</f>
        <v>BERAS IR 5 KG</v>
      </c>
      <c r="E162" s="19">
        <v>1</v>
      </c>
      <c r="F162" s="6">
        <f>VLOOKUP(C162,'DATA BARANG'!$B$1:$E$15,4,0)</f>
        <v>55000</v>
      </c>
      <c r="G162" s="34">
        <f t="shared" si="3"/>
        <v>55000</v>
      </c>
      <c r="H162" s="15" t="s">
        <v>819</v>
      </c>
      <c r="I162" s="19" t="str">
        <f>VLOOKUP(H162,'DATA ANGGOTA'!$B$1:$C$250,2,0)</f>
        <v>KHAIRUL/ORTU NAUFAL</v>
      </c>
    </row>
    <row r="163" spans="1:9" x14ac:dyDescent="0.25">
      <c r="A163" s="15">
        <v>1</v>
      </c>
      <c r="B163" s="15" t="s">
        <v>746</v>
      </c>
      <c r="C163" s="15" t="s">
        <v>37</v>
      </c>
      <c r="D163" s="5" t="str">
        <f>VLOOKUP(C163,'DATA BARANG'!$B$1:$E$15,2,0)</f>
        <v>BERAS IR 5 KG</v>
      </c>
      <c r="E163" s="19">
        <v>1</v>
      </c>
      <c r="F163" s="6">
        <f>VLOOKUP(C163,'DATA BARANG'!$B$1:$E$15,4,0)</f>
        <v>55000</v>
      </c>
      <c r="G163" s="34">
        <f t="shared" si="3"/>
        <v>55000</v>
      </c>
      <c r="H163" s="15" t="s">
        <v>819</v>
      </c>
      <c r="I163" s="19" t="str">
        <f>VLOOKUP(H163,'DATA ANGGOTA'!$B$1:$C$250,2,0)</f>
        <v>KHAIRUL/ORTU NAUFAL</v>
      </c>
    </row>
    <row r="164" spans="1:9" x14ac:dyDescent="0.25">
      <c r="A164" s="15">
        <v>1</v>
      </c>
      <c r="B164" s="15" t="s">
        <v>746</v>
      </c>
      <c r="C164" s="15" t="s">
        <v>37</v>
      </c>
      <c r="D164" s="5" t="str">
        <f>VLOOKUP(C164,'DATA BARANG'!$B$1:$E$15,2,0)</f>
        <v>BERAS IR 5 KG</v>
      </c>
      <c r="E164" s="19">
        <v>1</v>
      </c>
      <c r="F164" s="6">
        <f>VLOOKUP(C164,'DATA BARANG'!$B$1:$E$15,4,0)</f>
        <v>55000</v>
      </c>
      <c r="G164" s="34">
        <f t="shared" si="3"/>
        <v>55000</v>
      </c>
      <c r="H164" s="15" t="s">
        <v>819</v>
      </c>
      <c r="I164" s="19" t="str">
        <f>VLOOKUP(H164,'DATA ANGGOTA'!$B$1:$C$250,2,0)</f>
        <v>KHAIRUL/ORTU NAUFAL</v>
      </c>
    </row>
    <row r="165" spans="1:9" x14ac:dyDescent="0.25">
      <c r="A165" s="15">
        <v>1</v>
      </c>
      <c r="B165" s="15" t="s">
        <v>746</v>
      </c>
      <c r="C165" s="15" t="s">
        <v>37</v>
      </c>
      <c r="D165" s="5" t="str">
        <f>VLOOKUP(C165,'DATA BARANG'!$B$1:$E$15,2,0)</f>
        <v>BERAS IR 5 KG</v>
      </c>
      <c r="E165" s="19">
        <v>1</v>
      </c>
      <c r="F165" s="6">
        <f>VLOOKUP(C165,'DATA BARANG'!$B$1:$E$15,4,0)</f>
        <v>55000</v>
      </c>
      <c r="G165" s="34">
        <f t="shared" si="3"/>
        <v>55000</v>
      </c>
      <c r="H165" s="15" t="s">
        <v>819</v>
      </c>
      <c r="I165" s="19" t="str">
        <f>VLOOKUP(H165,'DATA ANGGOTA'!$B$1:$C$250,2,0)</f>
        <v>KHAIRUL/ORTU NAUFAL</v>
      </c>
    </row>
    <row r="166" spans="1:9" x14ac:dyDescent="0.25">
      <c r="A166" s="15">
        <v>1</v>
      </c>
      <c r="B166" s="15" t="s">
        <v>746</v>
      </c>
      <c r="C166" s="15" t="s">
        <v>37</v>
      </c>
      <c r="D166" s="5" t="str">
        <f>VLOOKUP(C166,'DATA BARANG'!$B$1:$E$15,2,0)</f>
        <v>BERAS IR 5 KG</v>
      </c>
      <c r="E166" s="19">
        <v>1</v>
      </c>
      <c r="F166" s="6">
        <f>VLOOKUP(C166,'DATA BARANG'!$B$1:$E$15,4,0)</f>
        <v>55000</v>
      </c>
      <c r="G166" s="34">
        <f t="shared" si="3"/>
        <v>55000</v>
      </c>
      <c r="H166" s="15" t="s">
        <v>819</v>
      </c>
      <c r="I166" s="19" t="str">
        <f>VLOOKUP(H166,'DATA ANGGOTA'!$B$1:$C$250,2,0)</f>
        <v>KHAIRUL/ORTU NAUFAL</v>
      </c>
    </row>
    <row r="167" spans="1:9" x14ac:dyDescent="0.25">
      <c r="A167" s="15">
        <v>1</v>
      </c>
      <c r="B167" s="15" t="s">
        <v>746</v>
      </c>
      <c r="C167" s="15" t="s">
        <v>37</v>
      </c>
      <c r="D167" s="5" t="str">
        <f>VLOOKUP(C167,'DATA BARANG'!$B$1:$E$15,2,0)</f>
        <v>BERAS IR 5 KG</v>
      </c>
      <c r="E167" s="19">
        <v>1</v>
      </c>
      <c r="F167" s="6">
        <f>VLOOKUP(C167,'DATA BARANG'!$B$1:$E$15,4,0)</f>
        <v>55000</v>
      </c>
      <c r="G167" s="34">
        <f t="shared" si="3"/>
        <v>55000</v>
      </c>
      <c r="H167" s="15" t="s">
        <v>819</v>
      </c>
      <c r="I167" s="19" t="str">
        <f>VLOOKUP(H167,'DATA ANGGOTA'!$B$1:$C$250,2,0)</f>
        <v>KHAIRUL/ORTU NAUFAL</v>
      </c>
    </row>
    <row r="168" spans="1:9" x14ac:dyDescent="0.25">
      <c r="A168" s="15">
        <v>1</v>
      </c>
      <c r="B168" s="15" t="s">
        <v>746</v>
      </c>
      <c r="C168" s="15" t="s">
        <v>37</v>
      </c>
      <c r="D168" s="5" t="str">
        <f>VLOOKUP(C168,'DATA BARANG'!$B$1:$E$15,2,0)</f>
        <v>BERAS IR 5 KG</v>
      </c>
      <c r="E168" s="19">
        <v>1</v>
      </c>
      <c r="F168" s="6">
        <f>VLOOKUP(C168,'DATA BARANG'!$B$1:$E$15,4,0)</f>
        <v>55000</v>
      </c>
      <c r="G168" s="34">
        <f t="shared" si="3"/>
        <v>55000</v>
      </c>
      <c r="H168" s="15" t="s">
        <v>819</v>
      </c>
      <c r="I168" s="19" t="str">
        <f>VLOOKUP(H168,'DATA ANGGOTA'!$B$1:$C$250,2,0)</f>
        <v>KHAIRUL/ORTU NAUFAL</v>
      </c>
    </row>
    <row r="169" spans="1:9" x14ac:dyDescent="0.25">
      <c r="A169" s="15">
        <v>1</v>
      </c>
      <c r="B169" s="15" t="s">
        <v>746</v>
      </c>
      <c r="C169" s="15" t="s">
        <v>37</v>
      </c>
      <c r="D169" s="5" t="str">
        <f>VLOOKUP(C169,'DATA BARANG'!$B$1:$E$15,2,0)</f>
        <v>BERAS IR 5 KG</v>
      </c>
      <c r="E169" s="19">
        <v>1</v>
      </c>
      <c r="F169" s="6">
        <f>VLOOKUP(C169,'DATA BARANG'!$B$1:$E$15,4,0)</f>
        <v>55000</v>
      </c>
      <c r="G169" s="34">
        <f t="shared" si="3"/>
        <v>55000</v>
      </c>
      <c r="H169" s="15" t="s">
        <v>819</v>
      </c>
      <c r="I169" s="19" t="str">
        <f>VLOOKUP(H169,'DATA ANGGOTA'!$B$1:$C$250,2,0)</f>
        <v>KHAIRUL/ORTU NAUFAL</v>
      </c>
    </row>
    <row r="170" spans="1:9" x14ac:dyDescent="0.25">
      <c r="A170" s="15">
        <v>1</v>
      </c>
      <c r="B170" s="15" t="s">
        <v>746</v>
      </c>
      <c r="C170" s="15" t="s">
        <v>37</v>
      </c>
      <c r="D170" s="5" t="str">
        <f>VLOOKUP(C170,'DATA BARANG'!$B$1:$E$15,2,0)</f>
        <v>BERAS IR 5 KG</v>
      </c>
      <c r="E170" s="19">
        <v>1</v>
      </c>
      <c r="F170" s="6">
        <f>VLOOKUP(C170,'DATA BARANG'!$B$1:$E$15,4,0)</f>
        <v>55000</v>
      </c>
      <c r="G170" s="34">
        <f t="shared" si="3"/>
        <v>55000</v>
      </c>
      <c r="H170" s="15" t="s">
        <v>819</v>
      </c>
      <c r="I170" s="19" t="str">
        <f>VLOOKUP(H170,'DATA ANGGOTA'!$B$1:$C$250,2,0)</f>
        <v>KHAIRUL/ORTU NAUFAL</v>
      </c>
    </row>
    <row r="171" spans="1:9" x14ac:dyDescent="0.25">
      <c r="A171" s="15">
        <v>1</v>
      </c>
      <c r="B171" s="15" t="s">
        <v>746</v>
      </c>
      <c r="C171" s="15" t="s">
        <v>37</v>
      </c>
      <c r="D171" s="5" t="str">
        <f>VLOOKUP(C171,'DATA BARANG'!$B$1:$E$15,2,0)</f>
        <v>BERAS IR 5 KG</v>
      </c>
      <c r="E171" s="19">
        <v>1</v>
      </c>
      <c r="F171" s="6">
        <f>VLOOKUP(C171,'DATA BARANG'!$B$1:$E$15,4,0)</f>
        <v>55000</v>
      </c>
      <c r="G171" s="34">
        <f t="shared" si="3"/>
        <v>55000</v>
      </c>
      <c r="H171" s="15" t="s">
        <v>819</v>
      </c>
      <c r="I171" s="19" t="str">
        <f>VLOOKUP(H171,'DATA ANGGOTA'!$B$1:$C$250,2,0)</f>
        <v>KHAIRUL/ORTU NAUFAL</v>
      </c>
    </row>
    <row r="172" spans="1:9" x14ac:dyDescent="0.25">
      <c r="A172" s="15">
        <v>1</v>
      </c>
      <c r="B172" s="15" t="s">
        <v>746</v>
      </c>
      <c r="C172" s="15" t="s">
        <v>37</v>
      </c>
      <c r="D172" s="5" t="str">
        <f>VLOOKUP(C172,'DATA BARANG'!$B$1:$E$15,2,0)</f>
        <v>BERAS IR 5 KG</v>
      </c>
      <c r="E172" s="19">
        <v>1</v>
      </c>
      <c r="F172" s="6">
        <f>VLOOKUP(C172,'DATA BARANG'!$B$1:$E$15,4,0)</f>
        <v>55000</v>
      </c>
      <c r="G172" s="34">
        <f t="shared" si="3"/>
        <v>55000</v>
      </c>
      <c r="H172" s="15" t="s">
        <v>819</v>
      </c>
      <c r="I172" s="19" t="str">
        <f>VLOOKUP(H172,'DATA ANGGOTA'!$B$1:$C$250,2,0)</f>
        <v>KHAIRUL/ORTU NAUFAL</v>
      </c>
    </row>
    <row r="173" spans="1:9" x14ac:dyDescent="0.25">
      <c r="A173" s="15">
        <v>1</v>
      </c>
      <c r="B173" s="15" t="s">
        <v>746</v>
      </c>
      <c r="C173" s="15" t="s">
        <v>37</v>
      </c>
      <c r="D173" s="5" t="str">
        <f>VLOOKUP(C173,'DATA BARANG'!$B$1:$E$15,2,0)</f>
        <v>BERAS IR 5 KG</v>
      </c>
      <c r="E173" s="19">
        <v>1</v>
      </c>
      <c r="F173" s="6">
        <f>VLOOKUP(C173,'DATA BARANG'!$B$1:$E$15,4,0)</f>
        <v>55000</v>
      </c>
      <c r="G173" s="34">
        <f t="shared" si="3"/>
        <v>55000</v>
      </c>
      <c r="H173" s="15" t="s">
        <v>819</v>
      </c>
      <c r="I173" s="19" t="str">
        <f>VLOOKUP(H173,'DATA ANGGOTA'!$B$1:$C$250,2,0)</f>
        <v>KHAIRUL/ORTU NAUFAL</v>
      </c>
    </row>
    <row r="174" spans="1:9" x14ac:dyDescent="0.25">
      <c r="A174" s="15">
        <v>1</v>
      </c>
      <c r="B174" s="15" t="s">
        <v>746</v>
      </c>
      <c r="C174" s="15" t="s">
        <v>37</v>
      </c>
      <c r="D174" s="5" t="str">
        <f>VLOOKUP(C174,'DATA BARANG'!$B$1:$E$15,2,0)</f>
        <v>BERAS IR 5 KG</v>
      </c>
      <c r="E174" s="19">
        <v>1</v>
      </c>
      <c r="F174" s="6">
        <f>VLOOKUP(C174,'DATA BARANG'!$B$1:$E$15,4,0)</f>
        <v>55000</v>
      </c>
      <c r="G174" s="34">
        <f t="shared" si="3"/>
        <v>55000</v>
      </c>
      <c r="H174" s="15" t="s">
        <v>819</v>
      </c>
      <c r="I174" s="19" t="str">
        <f>VLOOKUP(H174,'DATA ANGGOTA'!$B$1:$C$250,2,0)</f>
        <v>KHAIRUL/ORTU NAUFAL</v>
      </c>
    </row>
    <row r="175" spans="1:9" x14ac:dyDescent="0.25">
      <c r="A175" s="15">
        <v>1</v>
      </c>
      <c r="B175" s="15" t="s">
        <v>746</v>
      </c>
      <c r="C175" s="15" t="s">
        <v>37</v>
      </c>
      <c r="D175" s="5" t="str">
        <f>VLOOKUP(C175,'DATA BARANG'!$B$1:$E$15,2,0)</f>
        <v>BERAS IR 5 KG</v>
      </c>
      <c r="E175" s="19">
        <v>1</v>
      </c>
      <c r="F175" s="6">
        <f>VLOOKUP(C175,'DATA BARANG'!$B$1:$E$15,4,0)</f>
        <v>55000</v>
      </c>
      <c r="G175" s="34">
        <f t="shared" si="3"/>
        <v>55000</v>
      </c>
      <c r="H175" s="15" t="s">
        <v>819</v>
      </c>
      <c r="I175" s="19" t="str">
        <f>VLOOKUP(H175,'DATA ANGGOTA'!$B$1:$C$250,2,0)</f>
        <v>KHAIRUL/ORTU NAUFAL</v>
      </c>
    </row>
    <row r="176" spans="1:9" x14ac:dyDescent="0.25">
      <c r="A176" s="15">
        <v>1</v>
      </c>
      <c r="B176" s="15" t="s">
        <v>746</v>
      </c>
      <c r="C176" s="15" t="s">
        <v>37</v>
      </c>
      <c r="D176" s="5" t="str">
        <f>VLOOKUP(C176,'DATA BARANG'!$B$1:$E$15,2,0)</f>
        <v>BERAS IR 5 KG</v>
      </c>
      <c r="E176" s="19">
        <v>1</v>
      </c>
      <c r="F176" s="6">
        <f>VLOOKUP(C176,'DATA BARANG'!$B$1:$E$15,4,0)</f>
        <v>55000</v>
      </c>
      <c r="G176" s="34">
        <f t="shared" si="3"/>
        <v>55000</v>
      </c>
      <c r="H176" s="15" t="s">
        <v>819</v>
      </c>
      <c r="I176" s="19" t="str">
        <f>VLOOKUP(H176,'DATA ANGGOTA'!$B$1:$C$250,2,0)</f>
        <v>KHAIRUL/ORTU NAUFAL</v>
      </c>
    </row>
    <row r="177" spans="1:9" x14ac:dyDescent="0.25">
      <c r="A177" s="15">
        <v>1</v>
      </c>
      <c r="B177" s="15" t="s">
        <v>746</v>
      </c>
      <c r="C177" s="15" t="s">
        <v>37</v>
      </c>
      <c r="D177" s="5" t="str">
        <f>VLOOKUP(C177,'DATA BARANG'!$B$1:$E$15,2,0)</f>
        <v>BERAS IR 5 KG</v>
      </c>
      <c r="E177" s="19">
        <v>1</v>
      </c>
      <c r="F177" s="6">
        <f>VLOOKUP(C177,'DATA BARANG'!$B$1:$E$15,4,0)</f>
        <v>55000</v>
      </c>
      <c r="G177" s="34">
        <f t="shared" si="3"/>
        <v>55000</v>
      </c>
      <c r="H177" s="15" t="s">
        <v>819</v>
      </c>
      <c r="I177" s="19" t="str">
        <f>VLOOKUP(H177,'DATA ANGGOTA'!$B$1:$C$250,2,0)</f>
        <v>KHAIRUL/ORTU NAUFAL</v>
      </c>
    </row>
    <row r="178" spans="1:9" x14ac:dyDescent="0.25">
      <c r="A178" s="15">
        <v>1</v>
      </c>
      <c r="B178" s="15" t="s">
        <v>746</v>
      </c>
      <c r="C178" s="15" t="s">
        <v>37</v>
      </c>
      <c r="D178" s="5" t="str">
        <f>VLOOKUP(C178,'DATA BARANG'!$B$1:$E$15,2,0)</f>
        <v>BERAS IR 5 KG</v>
      </c>
      <c r="E178" s="19">
        <v>1</v>
      </c>
      <c r="F178" s="6">
        <f>VLOOKUP(C178,'DATA BARANG'!$B$1:$E$15,4,0)</f>
        <v>55000</v>
      </c>
      <c r="G178" s="34">
        <f t="shared" si="3"/>
        <v>55000</v>
      </c>
      <c r="H178" s="15" t="s">
        <v>819</v>
      </c>
      <c r="I178" s="19" t="str">
        <f>VLOOKUP(H178,'DATA ANGGOTA'!$B$1:$C$250,2,0)</f>
        <v>KHAIRUL/ORTU NAUFAL</v>
      </c>
    </row>
    <row r="179" spans="1:9" x14ac:dyDescent="0.25">
      <c r="A179" s="15">
        <v>1</v>
      </c>
      <c r="B179" s="15" t="s">
        <v>746</v>
      </c>
      <c r="C179" s="15" t="s">
        <v>37</v>
      </c>
      <c r="D179" s="5" t="str">
        <f>VLOOKUP(C179,'DATA BARANG'!$B$1:$E$15,2,0)</f>
        <v>BERAS IR 5 KG</v>
      </c>
      <c r="E179" s="19">
        <v>1</v>
      </c>
      <c r="F179" s="6">
        <f>VLOOKUP(C179,'DATA BARANG'!$B$1:$E$15,4,0)</f>
        <v>55000</v>
      </c>
      <c r="G179" s="34">
        <f t="shared" si="3"/>
        <v>55000</v>
      </c>
      <c r="H179" s="15" t="s">
        <v>819</v>
      </c>
      <c r="I179" s="19" t="str">
        <f>VLOOKUP(H179,'DATA ANGGOTA'!$B$1:$C$250,2,0)</f>
        <v>KHAIRUL/ORTU NAUFAL</v>
      </c>
    </row>
    <row r="180" spans="1:9" x14ac:dyDescent="0.25">
      <c r="A180" s="15">
        <v>1</v>
      </c>
      <c r="B180" s="15" t="s">
        <v>746</v>
      </c>
      <c r="C180" s="15" t="s">
        <v>37</v>
      </c>
      <c r="D180" s="5" t="str">
        <f>VLOOKUP(C180,'DATA BARANG'!$B$1:$E$15,2,0)</f>
        <v>BERAS IR 5 KG</v>
      </c>
      <c r="E180" s="19">
        <v>1</v>
      </c>
      <c r="F180" s="6">
        <f>VLOOKUP(C180,'DATA BARANG'!$B$1:$E$15,4,0)</f>
        <v>55000</v>
      </c>
      <c r="G180" s="34">
        <f t="shared" si="3"/>
        <v>55000</v>
      </c>
      <c r="H180" s="15" t="s">
        <v>819</v>
      </c>
      <c r="I180" s="19" t="str">
        <f>VLOOKUP(H180,'DATA ANGGOTA'!$B$1:$C$250,2,0)</f>
        <v>KHAIRUL/ORTU NAUFAL</v>
      </c>
    </row>
    <row r="181" spans="1:9" x14ac:dyDescent="0.25">
      <c r="A181" s="15">
        <v>1</v>
      </c>
      <c r="B181" s="15" t="s">
        <v>746</v>
      </c>
      <c r="C181" s="15" t="s">
        <v>37</v>
      </c>
      <c r="D181" s="5" t="str">
        <f>VLOOKUP(C181,'DATA BARANG'!$B$1:$E$15,2,0)</f>
        <v>BERAS IR 5 KG</v>
      </c>
      <c r="E181" s="19">
        <v>1</v>
      </c>
      <c r="F181" s="6">
        <f>VLOOKUP(C181,'DATA BARANG'!$B$1:$E$15,4,0)</f>
        <v>55000</v>
      </c>
      <c r="G181" s="34">
        <f t="shared" si="3"/>
        <v>55000</v>
      </c>
      <c r="H181" s="15" t="s">
        <v>819</v>
      </c>
      <c r="I181" s="19" t="str">
        <f>VLOOKUP(H181,'DATA ANGGOTA'!$B$1:$C$250,2,0)</f>
        <v>KHAIRUL/ORTU NAUFAL</v>
      </c>
    </row>
    <row r="182" spans="1:9" x14ac:dyDescent="0.25">
      <c r="A182" s="15">
        <v>1</v>
      </c>
      <c r="B182" s="15" t="s">
        <v>746</v>
      </c>
      <c r="C182" s="15" t="s">
        <v>37</v>
      </c>
      <c r="D182" s="5" t="str">
        <f>VLOOKUP(C182,'DATA BARANG'!$B$1:$E$15,2,0)</f>
        <v>BERAS IR 5 KG</v>
      </c>
      <c r="E182" s="19">
        <v>1</v>
      </c>
      <c r="F182" s="6">
        <f>VLOOKUP(C182,'DATA BARANG'!$B$1:$E$15,4,0)</f>
        <v>55000</v>
      </c>
      <c r="G182" s="34">
        <f t="shared" si="3"/>
        <v>55000</v>
      </c>
      <c r="H182" s="15" t="s">
        <v>819</v>
      </c>
      <c r="I182" s="19" t="str">
        <f>VLOOKUP(H182,'DATA ANGGOTA'!$B$1:$C$250,2,0)</f>
        <v>KHAIRUL/ORTU NAUFAL</v>
      </c>
    </row>
    <row r="183" spans="1:9" x14ac:dyDescent="0.25">
      <c r="A183" s="15">
        <v>1</v>
      </c>
      <c r="B183" s="15" t="s">
        <v>746</v>
      </c>
      <c r="C183" s="15" t="s">
        <v>37</v>
      </c>
      <c r="D183" s="5" t="str">
        <f>VLOOKUP(C183,'DATA BARANG'!$B$1:$E$15,2,0)</f>
        <v>BERAS IR 5 KG</v>
      </c>
      <c r="E183" s="19">
        <v>1</v>
      </c>
      <c r="F183" s="6">
        <f>VLOOKUP(C183,'DATA BARANG'!$B$1:$E$15,4,0)</f>
        <v>55000</v>
      </c>
      <c r="G183" s="34">
        <f t="shared" si="3"/>
        <v>55000</v>
      </c>
      <c r="H183" s="15" t="s">
        <v>819</v>
      </c>
      <c r="I183" s="19" t="str">
        <f>VLOOKUP(H183,'DATA ANGGOTA'!$B$1:$C$250,2,0)</f>
        <v>KHAIRUL/ORTU NAUFAL</v>
      </c>
    </row>
    <row r="184" spans="1:9" x14ac:dyDescent="0.25">
      <c r="A184" s="15">
        <v>1</v>
      </c>
      <c r="B184" s="15" t="s">
        <v>746</v>
      </c>
      <c r="C184" s="15" t="s">
        <v>37</v>
      </c>
      <c r="D184" s="5" t="str">
        <f>VLOOKUP(C184,'DATA BARANG'!$B$1:$E$15,2,0)</f>
        <v>BERAS IR 5 KG</v>
      </c>
      <c r="E184" s="19">
        <v>1</v>
      </c>
      <c r="F184" s="6">
        <f>VLOOKUP(C184,'DATA BARANG'!$B$1:$E$15,4,0)</f>
        <v>55000</v>
      </c>
      <c r="G184" s="34">
        <f t="shared" si="3"/>
        <v>55000</v>
      </c>
      <c r="H184" s="15" t="s">
        <v>819</v>
      </c>
      <c r="I184" s="19" t="str">
        <f>VLOOKUP(H184,'DATA ANGGOTA'!$B$1:$C$250,2,0)</f>
        <v>KHAIRUL/ORTU NAUFAL</v>
      </c>
    </row>
    <row r="185" spans="1:9" x14ac:dyDescent="0.25">
      <c r="A185" s="15">
        <v>1</v>
      </c>
      <c r="B185" s="15" t="s">
        <v>746</v>
      </c>
      <c r="C185" s="15" t="s">
        <v>37</v>
      </c>
      <c r="D185" s="5" t="str">
        <f>VLOOKUP(C185,'DATA BARANG'!$B$1:$E$15,2,0)</f>
        <v>BERAS IR 5 KG</v>
      </c>
      <c r="E185" s="19">
        <v>1</v>
      </c>
      <c r="F185" s="6">
        <f>VLOOKUP(C185,'DATA BARANG'!$B$1:$E$15,4,0)</f>
        <v>55000</v>
      </c>
      <c r="G185" s="34">
        <f t="shared" si="3"/>
        <v>55000</v>
      </c>
      <c r="H185" s="15" t="s">
        <v>819</v>
      </c>
      <c r="I185" s="19" t="str">
        <f>VLOOKUP(H185,'DATA ANGGOTA'!$B$1:$C$250,2,0)</f>
        <v>KHAIRUL/ORTU NAUFAL</v>
      </c>
    </row>
    <row r="186" spans="1:9" x14ac:dyDescent="0.25">
      <c r="A186" s="15">
        <v>1</v>
      </c>
      <c r="B186" s="15" t="s">
        <v>746</v>
      </c>
      <c r="C186" s="15" t="s">
        <v>37</v>
      </c>
      <c r="D186" s="5" t="str">
        <f>VLOOKUP(C186,'DATA BARANG'!$B$1:$E$15,2,0)</f>
        <v>BERAS IR 5 KG</v>
      </c>
      <c r="E186" s="19">
        <v>1</v>
      </c>
      <c r="F186" s="6">
        <f>VLOOKUP(C186,'DATA BARANG'!$B$1:$E$15,4,0)</f>
        <v>55000</v>
      </c>
      <c r="G186" s="34">
        <f t="shared" si="3"/>
        <v>55000</v>
      </c>
      <c r="H186" s="15" t="s">
        <v>819</v>
      </c>
      <c r="I186" s="19" t="str">
        <f>VLOOKUP(H186,'DATA ANGGOTA'!$B$1:$C$250,2,0)</f>
        <v>KHAIRUL/ORTU NAUFAL</v>
      </c>
    </row>
    <row r="187" spans="1:9" x14ac:dyDescent="0.25">
      <c r="A187" s="15">
        <v>1</v>
      </c>
      <c r="B187" s="15" t="s">
        <v>746</v>
      </c>
      <c r="C187" s="15" t="s">
        <v>37</v>
      </c>
      <c r="D187" s="5" t="str">
        <f>VLOOKUP(C187,'DATA BARANG'!$B$1:$E$15,2,0)</f>
        <v>BERAS IR 5 KG</v>
      </c>
      <c r="E187" s="19">
        <v>1</v>
      </c>
      <c r="F187" s="6">
        <f>VLOOKUP(C187,'DATA BARANG'!$B$1:$E$15,4,0)</f>
        <v>55000</v>
      </c>
      <c r="G187" s="34">
        <f t="shared" si="3"/>
        <v>55000</v>
      </c>
      <c r="H187" s="15" t="s">
        <v>819</v>
      </c>
      <c r="I187" s="19" t="str">
        <f>VLOOKUP(H187,'DATA ANGGOTA'!$B$1:$C$250,2,0)</f>
        <v>KHAIRUL/ORTU NAUFAL</v>
      </c>
    </row>
    <row r="188" spans="1:9" x14ac:dyDescent="0.25">
      <c r="A188" s="15">
        <v>1</v>
      </c>
      <c r="B188" s="15" t="s">
        <v>746</v>
      </c>
      <c r="C188" s="15" t="s">
        <v>37</v>
      </c>
      <c r="D188" s="5" t="str">
        <f>VLOOKUP(C188,'DATA BARANG'!$B$1:$E$15,2,0)</f>
        <v>BERAS IR 5 KG</v>
      </c>
      <c r="E188" s="19">
        <v>1</v>
      </c>
      <c r="F188" s="6">
        <f>VLOOKUP(C188,'DATA BARANG'!$B$1:$E$15,4,0)</f>
        <v>55000</v>
      </c>
      <c r="G188" s="34">
        <f t="shared" si="3"/>
        <v>55000</v>
      </c>
      <c r="H188" s="15" t="s">
        <v>819</v>
      </c>
      <c r="I188" s="19" t="str">
        <f>VLOOKUP(H188,'DATA ANGGOTA'!$B$1:$C$250,2,0)</f>
        <v>KHAIRUL/ORTU NAUFAL</v>
      </c>
    </row>
    <row r="189" spans="1:9" x14ac:dyDescent="0.25">
      <c r="A189" s="15">
        <v>1</v>
      </c>
      <c r="B189" s="15" t="s">
        <v>746</v>
      </c>
      <c r="C189" s="15" t="s">
        <v>37</v>
      </c>
      <c r="D189" s="5" t="str">
        <f>VLOOKUP(C189,'DATA BARANG'!$B$1:$E$15,2,0)</f>
        <v>BERAS IR 5 KG</v>
      </c>
      <c r="E189" s="19">
        <v>1</v>
      </c>
      <c r="F189" s="6">
        <f>VLOOKUP(C189,'DATA BARANG'!$B$1:$E$15,4,0)</f>
        <v>55000</v>
      </c>
      <c r="G189" s="34">
        <f t="shared" si="3"/>
        <v>55000</v>
      </c>
      <c r="H189" s="15" t="s">
        <v>819</v>
      </c>
      <c r="I189" s="19" t="str">
        <f>VLOOKUP(H189,'DATA ANGGOTA'!$B$1:$C$250,2,0)</f>
        <v>KHAIRUL/ORTU NAUFAL</v>
      </c>
    </row>
    <row r="190" spans="1:9" x14ac:dyDescent="0.25">
      <c r="A190" s="15">
        <v>1</v>
      </c>
      <c r="B190" s="15" t="s">
        <v>746</v>
      </c>
      <c r="C190" s="15" t="s">
        <v>37</v>
      </c>
      <c r="D190" s="5" t="str">
        <f>VLOOKUP(C190,'DATA BARANG'!$B$1:$E$15,2,0)</f>
        <v>BERAS IR 5 KG</v>
      </c>
      <c r="E190" s="19">
        <v>1</v>
      </c>
      <c r="F190" s="6">
        <f>VLOOKUP(C190,'DATA BARANG'!$B$1:$E$15,4,0)</f>
        <v>55000</v>
      </c>
      <c r="G190" s="34">
        <f t="shared" si="3"/>
        <v>55000</v>
      </c>
      <c r="H190" s="15" t="s">
        <v>819</v>
      </c>
      <c r="I190" s="19" t="str">
        <f>VLOOKUP(H190,'DATA ANGGOTA'!$B$1:$C$250,2,0)</f>
        <v>KHAIRUL/ORTU NAUFAL</v>
      </c>
    </row>
    <row r="191" spans="1:9" x14ac:dyDescent="0.25">
      <c r="A191" s="15">
        <v>1</v>
      </c>
      <c r="B191" s="15" t="s">
        <v>746</v>
      </c>
      <c r="C191" s="15" t="s">
        <v>37</v>
      </c>
      <c r="D191" s="5" t="str">
        <f>VLOOKUP(C191,'DATA BARANG'!$B$1:$E$15,2,0)</f>
        <v>BERAS IR 5 KG</v>
      </c>
      <c r="E191" s="19">
        <v>1</v>
      </c>
      <c r="F191" s="6">
        <f>VLOOKUP(C191,'DATA BARANG'!$B$1:$E$15,4,0)</f>
        <v>55000</v>
      </c>
      <c r="G191" s="34">
        <f t="shared" si="3"/>
        <v>55000</v>
      </c>
      <c r="H191" s="15" t="s">
        <v>819</v>
      </c>
      <c r="I191" s="19" t="str">
        <f>VLOOKUP(H191,'DATA ANGGOTA'!$B$1:$C$250,2,0)</f>
        <v>KHAIRUL/ORTU NAUFAL</v>
      </c>
    </row>
    <row r="192" spans="1:9" x14ac:dyDescent="0.25">
      <c r="A192" s="15">
        <v>1</v>
      </c>
      <c r="B192" s="15" t="s">
        <v>746</v>
      </c>
      <c r="C192" s="15" t="s">
        <v>37</v>
      </c>
      <c r="D192" s="5" t="str">
        <f>VLOOKUP(C192,'DATA BARANG'!$B$1:$E$15,2,0)</f>
        <v>BERAS IR 5 KG</v>
      </c>
      <c r="E192" s="19">
        <v>1</v>
      </c>
      <c r="F192" s="6">
        <f>VLOOKUP(C192,'DATA BARANG'!$B$1:$E$15,4,0)</f>
        <v>55000</v>
      </c>
      <c r="G192" s="34">
        <f t="shared" si="3"/>
        <v>55000</v>
      </c>
      <c r="H192" s="15" t="s">
        <v>819</v>
      </c>
      <c r="I192" s="19" t="str">
        <f>VLOOKUP(H192,'DATA ANGGOTA'!$B$1:$C$250,2,0)</f>
        <v>KHAIRUL/ORTU NAUFAL</v>
      </c>
    </row>
    <row r="193" spans="1:9" x14ac:dyDescent="0.25">
      <c r="A193" s="15">
        <v>1</v>
      </c>
      <c r="B193" s="15" t="s">
        <v>746</v>
      </c>
      <c r="C193" s="15" t="s">
        <v>37</v>
      </c>
      <c r="D193" s="5" t="str">
        <f>VLOOKUP(C193,'DATA BARANG'!$B$1:$E$15,2,0)</f>
        <v>BERAS IR 5 KG</v>
      </c>
      <c r="E193" s="19">
        <v>1</v>
      </c>
      <c r="F193" s="6">
        <f>VLOOKUP(C193,'DATA BARANG'!$B$1:$E$15,4,0)</f>
        <v>55000</v>
      </c>
      <c r="G193" s="34">
        <f t="shared" si="3"/>
        <v>55000</v>
      </c>
      <c r="H193" s="15" t="s">
        <v>819</v>
      </c>
      <c r="I193" s="19" t="str">
        <f>VLOOKUP(H193,'DATA ANGGOTA'!$B$1:$C$250,2,0)</f>
        <v>KHAIRUL/ORTU NAUFAL</v>
      </c>
    </row>
    <row r="194" spans="1:9" x14ac:dyDescent="0.25">
      <c r="A194" s="15">
        <v>1</v>
      </c>
      <c r="B194" s="15" t="s">
        <v>746</v>
      </c>
      <c r="C194" s="15" t="s">
        <v>37</v>
      </c>
      <c r="D194" s="5" t="str">
        <f>VLOOKUP(C194,'DATA BARANG'!$B$1:$E$15,2,0)</f>
        <v>BERAS IR 5 KG</v>
      </c>
      <c r="E194" s="19">
        <v>1</v>
      </c>
      <c r="F194" s="6">
        <f>VLOOKUP(C194,'DATA BARANG'!$B$1:$E$15,4,0)</f>
        <v>55000</v>
      </c>
      <c r="G194" s="34">
        <f t="shared" si="3"/>
        <v>55000</v>
      </c>
      <c r="H194" s="15" t="s">
        <v>819</v>
      </c>
      <c r="I194" s="19" t="str">
        <f>VLOOKUP(H194,'DATA ANGGOTA'!$B$1:$C$250,2,0)</f>
        <v>KHAIRUL/ORTU NAUFAL</v>
      </c>
    </row>
    <row r="195" spans="1:9" x14ac:dyDescent="0.25">
      <c r="A195" s="15">
        <v>1</v>
      </c>
      <c r="B195" s="15" t="s">
        <v>746</v>
      </c>
      <c r="C195" s="15" t="s">
        <v>37</v>
      </c>
      <c r="D195" s="5" t="str">
        <f>VLOOKUP(C195,'DATA BARANG'!$B$1:$E$15,2,0)</f>
        <v>BERAS IR 5 KG</v>
      </c>
      <c r="E195" s="19">
        <v>1</v>
      </c>
      <c r="F195" s="6">
        <f>VLOOKUP(C195,'DATA BARANG'!$B$1:$E$15,4,0)</f>
        <v>55000</v>
      </c>
      <c r="G195" s="34">
        <f t="shared" si="3"/>
        <v>55000</v>
      </c>
      <c r="H195" s="15" t="s">
        <v>819</v>
      </c>
      <c r="I195" s="19" t="str">
        <f>VLOOKUP(H195,'DATA ANGGOTA'!$B$1:$C$250,2,0)</f>
        <v>KHAIRUL/ORTU NAUFAL</v>
      </c>
    </row>
    <row r="196" spans="1:9" x14ac:dyDescent="0.25">
      <c r="A196" s="15">
        <v>1</v>
      </c>
      <c r="B196" s="15" t="s">
        <v>746</v>
      </c>
      <c r="C196" s="15" t="s">
        <v>37</v>
      </c>
      <c r="D196" s="5" t="str">
        <f>VLOOKUP(C196,'DATA BARANG'!$B$1:$E$15,2,0)</f>
        <v>BERAS IR 5 KG</v>
      </c>
      <c r="E196" s="19">
        <v>1</v>
      </c>
      <c r="F196" s="6">
        <f>VLOOKUP(C196,'DATA BARANG'!$B$1:$E$15,4,0)</f>
        <v>55000</v>
      </c>
      <c r="G196" s="34">
        <f t="shared" si="3"/>
        <v>55000</v>
      </c>
      <c r="H196" s="15" t="s">
        <v>819</v>
      </c>
      <c r="I196" s="19" t="str">
        <f>VLOOKUP(H196,'DATA ANGGOTA'!$B$1:$C$250,2,0)</f>
        <v>KHAIRUL/ORTU NAUFAL</v>
      </c>
    </row>
    <row r="197" spans="1:9" x14ac:dyDescent="0.25">
      <c r="A197" s="15">
        <v>1</v>
      </c>
      <c r="B197" s="15" t="s">
        <v>746</v>
      </c>
      <c r="C197" s="15" t="s">
        <v>37</v>
      </c>
      <c r="D197" s="5" t="str">
        <f>VLOOKUP(C197,'DATA BARANG'!$B$1:$E$15,2,0)</f>
        <v>BERAS IR 5 KG</v>
      </c>
      <c r="E197" s="19">
        <v>1</v>
      </c>
      <c r="F197" s="6">
        <f>VLOOKUP(C197,'DATA BARANG'!$B$1:$E$15,4,0)</f>
        <v>55000</v>
      </c>
      <c r="G197" s="34">
        <f t="shared" si="3"/>
        <v>55000</v>
      </c>
      <c r="H197" s="15" t="s">
        <v>819</v>
      </c>
      <c r="I197" s="19" t="str">
        <f>VLOOKUP(H197,'DATA ANGGOTA'!$B$1:$C$250,2,0)</f>
        <v>KHAIRUL/ORTU NAUFAL</v>
      </c>
    </row>
    <row r="198" spans="1:9" x14ac:dyDescent="0.25">
      <c r="A198" s="15">
        <v>1</v>
      </c>
      <c r="B198" s="15" t="s">
        <v>746</v>
      </c>
      <c r="C198" s="15" t="s">
        <v>37</v>
      </c>
      <c r="D198" s="5" t="str">
        <f>VLOOKUP(C198,'DATA BARANG'!$B$1:$E$15,2,0)</f>
        <v>BERAS IR 5 KG</v>
      </c>
      <c r="E198" s="19">
        <v>1</v>
      </c>
      <c r="F198" s="6">
        <f>VLOOKUP(C198,'DATA BARANG'!$B$1:$E$15,4,0)</f>
        <v>55000</v>
      </c>
      <c r="G198" s="34">
        <f t="shared" si="3"/>
        <v>55000</v>
      </c>
      <c r="H198" s="15" t="s">
        <v>819</v>
      </c>
      <c r="I198" s="19" t="str">
        <f>VLOOKUP(H198,'DATA ANGGOTA'!$B$1:$C$250,2,0)</f>
        <v>KHAIRUL/ORTU NAUFAL</v>
      </c>
    </row>
    <row r="199" spans="1:9" x14ac:dyDescent="0.25">
      <c r="A199" s="15">
        <v>1</v>
      </c>
      <c r="B199" s="15" t="s">
        <v>746</v>
      </c>
      <c r="C199" s="15" t="s">
        <v>37</v>
      </c>
      <c r="D199" s="5" t="str">
        <f>VLOOKUP(C199,'DATA BARANG'!$B$1:$E$15,2,0)</f>
        <v>BERAS IR 5 KG</v>
      </c>
      <c r="E199" s="19">
        <v>1</v>
      </c>
      <c r="F199" s="6">
        <f>VLOOKUP(C199,'DATA BARANG'!$B$1:$E$15,4,0)</f>
        <v>55000</v>
      </c>
      <c r="G199" s="34">
        <f t="shared" si="3"/>
        <v>55000</v>
      </c>
      <c r="H199" s="15" t="s">
        <v>819</v>
      </c>
      <c r="I199" s="19" t="str">
        <f>VLOOKUP(H199,'DATA ANGGOTA'!$B$1:$C$250,2,0)</f>
        <v>KHAIRUL/ORTU NAUFAL</v>
      </c>
    </row>
    <row r="200" spans="1:9" x14ac:dyDescent="0.25">
      <c r="A200" s="15">
        <v>1</v>
      </c>
      <c r="B200" s="15" t="s">
        <v>746</v>
      </c>
      <c r="C200" s="15" t="s">
        <v>37</v>
      </c>
      <c r="D200" s="5" t="str">
        <f>VLOOKUP(C200,'DATA BARANG'!$B$1:$E$15,2,0)</f>
        <v>BERAS IR 5 KG</v>
      </c>
      <c r="E200" s="19">
        <v>1</v>
      </c>
      <c r="F200" s="6">
        <f>VLOOKUP(C200,'DATA BARANG'!$B$1:$E$15,4,0)</f>
        <v>55000</v>
      </c>
      <c r="G200" s="34">
        <f t="shared" ref="G200:G263" si="4">E200*F200</f>
        <v>55000</v>
      </c>
      <c r="H200" s="15" t="s">
        <v>819</v>
      </c>
      <c r="I200" s="19" t="str">
        <f>VLOOKUP(H200,'DATA ANGGOTA'!$B$1:$C$250,2,0)</f>
        <v>KHAIRUL/ORTU NAUFAL</v>
      </c>
    </row>
    <row r="201" spans="1:9" x14ac:dyDescent="0.25">
      <c r="A201" s="15">
        <v>1</v>
      </c>
      <c r="B201" s="15" t="s">
        <v>746</v>
      </c>
      <c r="C201" s="15" t="s">
        <v>37</v>
      </c>
      <c r="D201" s="5" t="str">
        <f>VLOOKUP(C201,'DATA BARANG'!$B$1:$E$15,2,0)</f>
        <v>BERAS IR 5 KG</v>
      </c>
      <c r="E201" s="19">
        <v>1</v>
      </c>
      <c r="F201" s="6">
        <f>VLOOKUP(C201,'DATA BARANG'!$B$1:$E$15,4,0)</f>
        <v>55000</v>
      </c>
      <c r="G201" s="34">
        <f t="shared" si="4"/>
        <v>55000</v>
      </c>
      <c r="H201" s="15" t="s">
        <v>819</v>
      </c>
      <c r="I201" s="19" t="str">
        <f>VLOOKUP(H201,'DATA ANGGOTA'!$B$1:$C$250,2,0)</f>
        <v>KHAIRUL/ORTU NAUFAL</v>
      </c>
    </row>
    <row r="202" spans="1:9" x14ac:dyDescent="0.25">
      <c r="A202" s="15">
        <v>1</v>
      </c>
      <c r="B202" s="15" t="s">
        <v>746</v>
      </c>
      <c r="C202" s="15" t="s">
        <v>37</v>
      </c>
      <c r="D202" s="5" t="str">
        <f>VLOOKUP(C202,'DATA BARANG'!$B$1:$E$15,2,0)</f>
        <v>BERAS IR 5 KG</v>
      </c>
      <c r="E202" s="19">
        <v>1</v>
      </c>
      <c r="F202" s="6">
        <f>VLOOKUP(C202,'DATA BARANG'!$B$1:$E$15,4,0)</f>
        <v>55000</v>
      </c>
      <c r="G202" s="34">
        <f t="shared" si="4"/>
        <v>55000</v>
      </c>
      <c r="H202" s="15" t="s">
        <v>819</v>
      </c>
      <c r="I202" s="19" t="str">
        <f>VLOOKUP(H202,'DATA ANGGOTA'!$B$1:$C$250,2,0)</f>
        <v>KHAIRUL/ORTU NAUFAL</v>
      </c>
    </row>
    <row r="203" spans="1:9" x14ac:dyDescent="0.25">
      <c r="A203" s="15">
        <v>1</v>
      </c>
      <c r="B203" s="15" t="s">
        <v>746</v>
      </c>
      <c r="C203" s="15" t="s">
        <v>37</v>
      </c>
      <c r="D203" s="5" t="str">
        <f>VLOOKUP(C203,'DATA BARANG'!$B$1:$E$15,2,0)</f>
        <v>BERAS IR 5 KG</v>
      </c>
      <c r="E203" s="19">
        <v>1</v>
      </c>
      <c r="F203" s="6">
        <f>VLOOKUP(C203,'DATA BARANG'!$B$1:$E$15,4,0)</f>
        <v>55000</v>
      </c>
      <c r="G203" s="34">
        <f t="shared" si="4"/>
        <v>55000</v>
      </c>
      <c r="H203" s="15" t="s">
        <v>819</v>
      </c>
      <c r="I203" s="19" t="str">
        <f>VLOOKUP(H203,'DATA ANGGOTA'!$B$1:$C$250,2,0)</f>
        <v>KHAIRUL/ORTU NAUFAL</v>
      </c>
    </row>
    <row r="204" spans="1:9" x14ac:dyDescent="0.25">
      <c r="A204" s="15">
        <v>1</v>
      </c>
      <c r="B204" s="15" t="s">
        <v>746</v>
      </c>
      <c r="C204" s="15" t="s">
        <v>37</v>
      </c>
      <c r="D204" s="5" t="str">
        <f>VLOOKUP(C204,'DATA BARANG'!$B$1:$E$15,2,0)</f>
        <v>BERAS IR 5 KG</v>
      </c>
      <c r="E204" s="19">
        <v>1</v>
      </c>
      <c r="F204" s="6">
        <f>VLOOKUP(C204,'DATA BARANG'!$B$1:$E$15,4,0)</f>
        <v>55000</v>
      </c>
      <c r="G204" s="34">
        <f t="shared" si="4"/>
        <v>55000</v>
      </c>
      <c r="H204" s="15" t="s">
        <v>819</v>
      </c>
      <c r="I204" s="19" t="str">
        <f>VLOOKUP(H204,'DATA ANGGOTA'!$B$1:$C$250,2,0)</f>
        <v>KHAIRUL/ORTU NAUFAL</v>
      </c>
    </row>
    <row r="205" spans="1:9" x14ac:dyDescent="0.25">
      <c r="A205" s="15">
        <v>1</v>
      </c>
      <c r="B205" s="15" t="s">
        <v>746</v>
      </c>
      <c r="C205" s="15" t="s">
        <v>37</v>
      </c>
      <c r="D205" s="5" t="str">
        <f>VLOOKUP(C205,'DATA BARANG'!$B$1:$E$15,2,0)</f>
        <v>BERAS IR 5 KG</v>
      </c>
      <c r="E205" s="19">
        <v>1</v>
      </c>
      <c r="F205" s="6">
        <f>VLOOKUP(C205,'DATA BARANG'!$B$1:$E$15,4,0)</f>
        <v>55000</v>
      </c>
      <c r="G205" s="34">
        <f t="shared" si="4"/>
        <v>55000</v>
      </c>
      <c r="H205" s="15" t="s">
        <v>819</v>
      </c>
      <c r="I205" s="19" t="str">
        <f>VLOOKUP(H205,'DATA ANGGOTA'!$B$1:$C$250,2,0)</f>
        <v>KHAIRUL/ORTU NAUFAL</v>
      </c>
    </row>
    <row r="206" spans="1:9" x14ac:dyDescent="0.25">
      <c r="A206" s="15">
        <v>1</v>
      </c>
      <c r="B206" s="15" t="s">
        <v>746</v>
      </c>
      <c r="C206" s="15" t="s">
        <v>37</v>
      </c>
      <c r="D206" s="5" t="str">
        <f>VLOOKUP(C206,'DATA BARANG'!$B$1:$E$15,2,0)</f>
        <v>BERAS IR 5 KG</v>
      </c>
      <c r="E206" s="19">
        <v>1</v>
      </c>
      <c r="F206" s="6">
        <f>VLOOKUP(C206,'DATA BARANG'!$B$1:$E$15,4,0)</f>
        <v>55000</v>
      </c>
      <c r="G206" s="34">
        <f t="shared" si="4"/>
        <v>55000</v>
      </c>
      <c r="H206" s="15" t="s">
        <v>819</v>
      </c>
      <c r="I206" s="19" t="str">
        <f>VLOOKUP(H206,'DATA ANGGOTA'!$B$1:$C$250,2,0)</f>
        <v>KHAIRUL/ORTU NAUFAL</v>
      </c>
    </row>
    <row r="207" spans="1:9" x14ac:dyDescent="0.25">
      <c r="A207" s="15">
        <v>1</v>
      </c>
      <c r="B207" s="15" t="s">
        <v>746</v>
      </c>
      <c r="C207" s="15" t="s">
        <v>37</v>
      </c>
      <c r="D207" s="5" t="str">
        <f>VLOOKUP(C207,'DATA BARANG'!$B$1:$E$15,2,0)</f>
        <v>BERAS IR 5 KG</v>
      </c>
      <c r="E207" s="19">
        <v>1</v>
      </c>
      <c r="F207" s="6">
        <f>VLOOKUP(C207,'DATA BARANG'!$B$1:$E$15,4,0)</f>
        <v>55000</v>
      </c>
      <c r="G207" s="34">
        <f t="shared" si="4"/>
        <v>55000</v>
      </c>
      <c r="H207" s="15" t="s">
        <v>819</v>
      </c>
      <c r="I207" s="19" t="str">
        <f>VLOOKUP(H207,'DATA ANGGOTA'!$B$1:$C$250,2,0)</f>
        <v>KHAIRUL/ORTU NAUFAL</v>
      </c>
    </row>
    <row r="208" spans="1:9" x14ac:dyDescent="0.25">
      <c r="A208" s="15">
        <v>1</v>
      </c>
      <c r="B208" s="15" t="s">
        <v>746</v>
      </c>
      <c r="C208" s="15" t="s">
        <v>37</v>
      </c>
      <c r="D208" s="5" t="str">
        <f>VLOOKUP(C208,'DATA BARANG'!$B$1:$E$15,2,0)</f>
        <v>BERAS IR 5 KG</v>
      </c>
      <c r="E208" s="19">
        <v>1</v>
      </c>
      <c r="F208" s="6">
        <f>VLOOKUP(C208,'DATA BARANG'!$B$1:$E$15,4,0)</f>
        <v>55000</v>
      </c>
      <c r="G208" s="34">
        <f t="shared" si="4"/>
        <v>55000</v>
      </c>
      <c r="H208" s="15" t="s">
        <v>819</v>
      </c>
      <c r="I208" s="19" t="str">
        <f>VLOOKUP(H208,'DATA ANGGOTA'!$B$1:$C$250,2,0)</f>
        <v>KHAIRUL/ORTU NAUFAL</v>
      </c>
    </row>
    <row r="209" spans="1:9" x14ac:dyDescent="0.25">
      <c r="A209" s="15">
        <v>1</v>
      </c>
      <c r="B209" s="15" t="s">
        <v>746</v>
      </c>
      <c r="C209" s="15" t="s">
        <v>37</v>
      </c>
      <c r="D209" s="5" t="str">
        <f>VLOOKUP(C209,'DATA BARANG'!$B$1:$E$15,2,0)</f>
        <v>BERAS IR 5 KG</v>
      </c>
      <c r="E209" s="19">
        <v>1</v>
      </c>
      <c r="F209" s="6">
        <f>VLOOKUP(C209,'DATA BARANG'!$B$1:$E$15,4,0)</f>
        <v>55000</v>
      </c>
      <c r="G209" s="34">
        <f t="shared" si="4"/>
        <v>55000</v>
      </c>
      <c r="H209" s="15" t="s">
        <v>819</v>
      </c>
      <c r="I209" s="19" t="str">
        <f>VLOOKUP(H209,'DATA ANGGOTA'!$B$1:$C$250,2,0)</f>
        <v>KHAIRUL/ORTU NAUFAL</v>
      </c>
    </row>
    <row r="210" spans="1:9" x14ac:dyDescent="0.25">
      <c r="A210" s="15">
        <v>1</v>
      </c>
      <c r="B210" s="15" t="s">
        <v>746</v>
      </c>
      <c r="C210" s="15" t="s">
        <v>37</v>
      </c>
      <c r="D210" s="5" t="str">
        <f>VLOOKUP(C210,'DATA BARANG'!$B$1:$E$15,2,0)</f>
        <v>BERAS IR 5 KG</v>
      </c>
      <c r="E210" s="19">
        <v>1</v>
      </c>
      <c r="F210" s="6">
        <f>VLOOKUP(C210,'DATA BARANG'!$B$1:$E$15,4,0)</f>
        <v>55000</v>
      </c>
      <c r="G210" s="34">
        <f t="shared" si="4"/>
        <v>55000</v>
      </c>
      <c r="H210" s="15" t="s">
        <v>819</v>
      </c>
      <c r="I210" s="19" t="str">
        <f>VLOOKUP(H210,'DATA ANGGOTA'!$B$1:$C$250,2,0)</f>
        <v>KHAIRUL/ORTU NAUFAL</v>
      </c>
    </row>
    <row r="211" spans="1:9" x14ac:dyDescent="0.25">
      <c r="A211" s="15">
        <v>1</v>
      </c>
      <c r="B211" s="15" t="s">
        <v>746</v>
      </c>
      <c r="C211" s="15" t="s">
        <v>37</v>
      </c>
      <c r="D211" s="5" t="str">
        <f>VLOOKUP(C211,'DATA BARANG'!$B$1:$E$15,2,0)</f>
        <v>BERAS IR 5 KG</v>
      </c>
      <c r="E211" s="19">
        <v>1</v>
      </c>
      <c r="F211" s="6">
        <f>VLOOKUP(C211,'DATA BARANG'!$B$1:$E$15,4,0)</f>
        <v>55000</v>
      </c>
      <c r="G211" s="34">
        <f t="shared" si="4"/>
        <v>55000</v>
      </c>
      <c r="H211" s="15" t="s">
        <v>819</v>
      </c>
      <c r="I211" s="19" t="str">
        <f>VLOOKUP(H211,'DATA ANGGOTA'!$B$1:$C$250,2,0)</f>
        <v>KHAIRUL/ORTU NAUFAL</v>
      </c>
    </row>
    <row r="212" spans="1:9" x14ac:dyDescent="0.25">
      <c r="A212" s="15">
        <v>1</v>
      </c>
      <c r="B212" s="15" t="s">
        <v>746</v>
      </c>
      <c r="C212" s="15" t="s">
        <v>37</v>
      </c>
      <c r="D212" s="5" t="str">
        <f>VLOOKUP(C212,'DATA BARANG'!$B$1:$E$15,2,0)</f>
        <v>BERAS IR 5 KG</v>
      </c>
      <c r="E212" s="19">
        <v>1</v>
      </c>
      <c r="F212" s="6">
        <f>VLOOKUP(C212,'DATA BARANG'!$B$1:$E$15,4,0)</f>
        <v>55000</v>
      </c>
      <c r="G212" s="34">
        <f t="shared" si="4"/>
        <v>55000</v>
      </c>
      <c r="H212" s="15" t="s">
        <v>819</v>
      </c>
      <c r="I212" s="19" t="str">
        <f>VLOOKUP(H212,'DATA ANGGOTA'!$B$1:$C$250,2,0)</f>
        <v>KHAIRUL/ORTU NAUFAL</v>
      </c>
    </row>
    <row r="213" spans="1:9" x14ac:dyDescent="0.25">
      <c r="A213" s="15">
        <v>1</v>
      </c>
      <c r="B213" s="15" t="s">
        <v>746</v>
      </c>
      <c r="C213" s="15" t="s">
        <v>37</v>
      </c>
      <c r="D213" s="5" t="str">
        <f>VLOOKUP(C213,'DATA BARANG'!$B$1:$E$15,2,0)</f>
        <v>BERAS IR 5 KG</v>
      </c>
      <c r="E213" s="19">
        <v>1</v>
      </c>
      <c r="F213" s="6">
        <f>VLOOKUP(C213,'DATA BARANG'!$B$1:$E$15,4,0)</f>
        <v>55000</v>
      </c>
      <c r="G213" s="34">
        <f t="shared" si="4"/>
        <v>55000</v>
      </c>
      <c r="H213" s="15" t="s">
        <v>819</v>
      </c>
      <c r="I213" s="19" t="str">
        <f>VLOOKUP(H213,'DATA ANGGOTA'!$B$1:$C$250,2,0)</f>
        <v>KHAIRUL/ORTU NAUFAL</v>
      </c>
    </row>
    <row r="214" spans="1:9" x14ac:dyDescent="0.25">
      <c r="A214" s="15">
        <v>1</v>
      </c>
      <c r="B214" s="15" t="s">
        <v>746</v>
      </c>
      <c r="C214" s="15" t="s">
        <v>37</v>
      </c>
      <c r="D214" s="5" t="str">
        <f>VLOOKUP(C214,'DATA BARANG'!$B$1:$E$15,2,0)</f>
        <v>BERAS IR 5 KG</v>
      </c>
      <c r="E214" s="19">
        <v>1</v>
      </c>
      <c r="F214" s="6">
        <f>VLOOKUP(C214,'DATA BARANG'!$B$1:$E$15,4,0)</f>
        <v>55000</v>
      </c>
      <c r="G214" s="34">
        <f t="shared" si="4"/>
        <v>55000</v>
      </c>
      <c r="H214" s="15" t="s">
        <v>819</v>
      </c>
      <c r="I214" s="19" t="str">
        <f>VLOOKUP(H214,'DATA ANGGOTA'!$B$1:$C$250,2,0)</f>
        <v>KHAIRUL/ORTU NAUFAL</v>
      </c>
    </row>
    <row r="215" spans="1:9" x14ac:dyDescent="0.25">
      <c r="A215" s="15">
        <v>1</v>
      </c>
      <c r="B215" s="15" t="s">
        <v>746</v>
      </c>
      <c r="C215" s="15" t="s">
        <v>37</v>
      </c>
      <c r="D215" s="5" t="str">
        <f>VLOOKUP(C215,'DATA BARANG'!$B$1:$E$15,2,0)</f>
        <v>BERAS IR 5 KG</v>
      </c>
      <c r="E215" s="19">
        <v>1</v>
      </c>
      <c r="F215" s="6">
        <f>VLOOKUP(C215,'DATA BARANG'!$B$1:$E$15,4,0)</f>
        <v>55000</v>
      </c>
      <c r="G215" s="34">
        <f t="shared" si="4"/>
        <v>55000</v>
      </c>
      <c r="H215" s="15" t="s">
        <v>819</v>
      </c>
      <c r="I215" s="19" t="str">
        <f>VLOOKUP(H215,'DATA ANGGOTA'!$B$1:$C$250,2,0)</f>
        <v>KHAIRUL/ORTU NAUFAL</v>
      </c>
    </row>
    <row r="216" spans="1:9" x14ac:dyDescent="0.25">
      <c r="A216" s="15">
        <v>1</v>
      </c>
      <c r="B216" s="15" t="s">
        <v>746</v>
      </c>
      <c r="C216" s="15" t="s">
        <v>37</v>
      </c>
      <c r="D216" s="5" t="str">
        <f>VLOOKUP(C216,'DATA BARANG'!$B$1:$E$15,2,0)</f>
        <v>BERAS IR 5 KG</v>
      </c>
      <c r="E216" s="19">
        <v>1</v>
      </c>
      <c r="F216" s="6">
        <f>VLOOKUP(C216,'DATA BARANG'!$B$1:$E$15,4,0)</f>
        <v>55000</v>
      </c>
      <c r="G216" s="34">
        <f t="shared" si="4"/>
        <v>55000</v>
      </c>
      <c r="H216" s="15" t="s">
        <v>819</v>
      </c>
      <c r="I216" s="19" t="str">
        <f>VLOOKUP(H216,'DATA ANGGOTA'!$B$1:$C$250,2,0)</f>
        <v>KHAIRUL/ORTU NAUFAL</v>
      </c>
    </row>
    <row r="217" spans="1:9" x14ac:dyDescent="0.25">
      <c r="A217" s="15">
        <v>1</v>
      </c>
      <c r="B217" s="15" t="s">
        <v>746</v>
      </c>
      <c r="C217" s="15" t="s">
        <v>37</v>
      </c>
      <c r="D217" s="5" t="str">
        <f>VLOOKUP(C217,'DATA BARANG'!$B$1:$E$15,2,0)</f>
        <v>BERAS IR 5 KG</v>
      </c>
      <c r="E217" s="19">
        <v>1</v>
      </c>
      <c r="F217" s="6">
        <f>VLOOKUP(C217,'DATA BARANG'!$B$1:$E$15,4,0)</f>
        <v>55000</v>
      </c>
      <c r="G217" s="34">
        <f t="shared" si="4"/>
        <v>55000</v>
      </c>
      <c r="H217" s="15" t="s">
        <v>819</v>
      </c>
      <c r="I217" s="19" t="str">
        <f>VLOOKUP(H217,'DATA ANGGOTA'!$B$1:$C$250,2,0)</f>
        <v>KHAIRUL/ORTU NAUFAL</v>
      </c>
    </row>
    <row r="218" spans="1:9" x14ac:dyDescent="0.25">
      <c r="A218" s="15">
        <v>1</v>
      </c>
      <c r="B218" s="15" t="s">
        <v>746</v>
      </c>
      <c r="C218" s="15" t="s">
        <v>37</v>
      </c>
      <c r="D218" s="5" t="str">
        <f>VLOOKUP(C218,'DATA BARANG'!$B$1:$E$15,2,0)</f>
        <v>BERAS IR 5 KG</v>
      </c>
      <c r="E218" s="19">
        <v>1</v>
      </c>
      <c r="F218" s="6">
        <f>VLOOKUP(C218,'DATA BARANG'!$B$1:$E$15,4,0)</f>
        <v>55000</v>
      </c>
      <c r="G218" s="34">
        <f t="shared" si="4"/>
        <v>55000</v>
      </c>
      <c r="H218" s="15" t="s">
        <v>819</v>
      </c>
      <c r="I218" s="19" t="str">
        <f>VLOOKUP(H218,'DATA ANGGOTA'!$B$1:$C$250,2,0)</f>
        <v>KHAIRUL/ORTU NAUFAL</v>
      </c>
    </row>
    <row r="219" spans="1:9" x14ac:dyDescent="0.25">
      <c r="A219" s="15">
        <v>1</v>
      </c>
      <c r="B219" s="15" t="s">
        <v>746</v>
      </c>
      <c r="C219" s="15" t="s">
        <v>37</v>
      </c>
      <c r="D219" s="5" t="str">
        <f>VLOOKUP(C219,'DATA BARANG'!$B$1:$E$15,2,0)</f>
        <v>BERAS IR 5 KG</v>
      </c>
      <c r="E219" s="19">
        <v>1</v>
      </c>
      <c r="F219" s="6">
        <f>VLOOKUP(C219,'DATA BARANG'!$B$1:$E$15,4,0)</f>
        <v>55000</v>
      </c>
      <c r="G219" s="34">
        <f t="shared" si="4"/>
        <v>55000</v>
      </c>
      <c r="H219" s="15" t="s">
        <v>819</v>
      </c>
      <c r="I219" s="19" t="str">
        <f>VLOOKUP(H219,'DATA ANGGOTA'!$B$1:$C$250,2,0)</f>
        <v>KHAIRUL/ORTU NAUFAL</v>
      </c>
    </row>
    <row r="220" spans="1:9" x14ac:dyDescent="0.25">
      <c r="A220" s="15">
        <v>1</v>
      </c>
      <c r="B220" s="15" t="s">
        <v>746</v>
      </c>
      <c r="C220" s="15" t="s">
        <v>37</v>
      </c>
      <c r="D220" s="5" t="str">
        <f>VLOOKUP(C220,'DATA BARANG'!$B$1:$E$15,2,0)</f>
        <v>BERAS IR 5 KG</v>
      </c>
      <c r="E220" s="19">
        <v>1</v>
      </c>
      <c r="F220" s="6">
        <f>VLOOKUP(C220,'DATA BARANG'!$B$1:$E$15,4,0)</f>
        <v>55000</v>
      </c>
      <c r="G220" s="34">
        <f t="shared" si="4"/>
        <v>55000</v>
      </c>
      <c r="H220" s="15" t="s">
        <v>819</v>
      </c>
      <c r="I220" s="19" t="str">
        <f>VLOOKUP(H220,'DATA ANGGOTA'!$B$1:$C$250,2,0)</f>
        <v>KHAIRUL/ORTU NAUFAL</v>
      </c>
    </row>
    <row r="221" spans="1:9" x14ac:dyDescent="0.25">
      <c r="A221" s="15">
        <v>1</v>
      </c>
      <c r="B221" s="15" t="s">
        <v>746</v>
      </c>
      <c r="C221" s="15" t="s">
        <v>37</v>
      </c>
      <c r="D221" s="5" t="str">
        <f>VLOOKUP(C221,'DATA BARANG'!$B$1:$E$15,2,0)</f>
        <v>BERAS IR 5 KG</v>
      </c>
      <c r="E221" s="19">
        <v>1</v>
      </c>
      <c r="F221" s="6">
        <f>VLOOKUP(C221,'DATA BARANG'!$B$1:$E$15,4,0)</f>
        <v>55000</v>
      </c>
      <c r="G221" s="34">
        <f t="shared" si="4"/>
        <v>55000</v>
      </c>
      <c r="H221" s="15" t="s">
        <v>819</v>
      </c>
      <c r="I221" s="19" t="str">
        <f>VLOOKUP(H221,'DATA ANGGOTA'!$B$1:$C$250,2,0)</f>
        <v>KHAIRUL/ORTU NAUFAL</v>
      </c>
    </row>
    <row r="222" spans="1:9" x14ac:dyDescent="0.25">
      <c r="A222" s="15">
        <v>1</v>
      </c>
      <c r="B222" s="15" t="s">
        <v>746</v>
      </c>
      <c r="C222" s="15" t="s">
        <v>37</v>
      </c>
      <c r="D222" s="5" t="str">
        <f>VLOOKUP(C222,'DATA BARANG'!$B$1:$E$15,2,0)</f>
        <v>BERAS IR 5 KG</v>
      </c>
      <c r="E222" s="19">
        <v>1</v>
      </c>
      <c r="F222" s="6">
        <f>VLOOKUP(C222,'DATA BARANG'!$B$1:$E$15,4,0)</f>
        <v>55000</v>
      </c>
      <c r="G222" s="34">
        <f t="shared" si="4"/>
        <v>55000</v>
      </c>
      <c r="H222" s="15" t="s">
        <v>819</v>
      </c>
      <c r="I222" s="19" t="str">
        <f>VLOOKUP(H222,'DATA ANGGOTA'!$B$1:$C$250,2,0)</f>
        <v>KHAIRUL/ORTU NAUFAL</v>
      </c>
    </row>
    <row r="223" spans="1:9" x14ac:dyDescent="0.25">
      <c r="A223" s="15">
        <v>1</v>
      </c>
      <c r="B223" s="15" t="s">
        <v>746</v>
      </c>
      <c r="C223" s="15" t="s">
        <v>37</v>
      </c>
      <c r="D223" s="5" t="str">
        <f>VLOOKUP(C223,'DATA BARANG'!$B$1:$E$15,2,0)</f>
        <v>BERAS IR 5 KG</v>
      </c>
      <c r="E223" s="19">
        <v>1</v>
      </c>
      <c r="F223" s="6">
        <f>VLOOKUP(C223,'DATA BARANG'!$B$1:$E$15,4,0)</f>
        <v>55000</v>
      </c>
      <c r="G223" s="34">
        <f t="shared" si="4"/>
        <v>55000</v>
      </c>
      <c r="H223" s="15" t="s">
        <v>819</v>
      </c>
      <c r="I223" s="19" t="str">
        <f>VLOOKUP(H223,'DATA ANGGOTA'!$B$1:$C$250,2,0)</f>
        <v>KHAIRUL/ORTU NAUFAL</v>
      </c>
    </row>
    <row r="224" spans="1:9" x14ac:dyDescent="0.25">
      <c r="A224" s="15">
        <v>1</v>
      </c>
      <c r="B224" s="15" t="s">
        <v>746</v>
      </c>
      <c r="C224" s="15" t="s">
        <v>37</v>
      </c>
      <c r="D224" s="5" t="str">
        <f>VLOOKUP(C224,'DATA BARANG'!$B$1:$E$15,2,0)</f>
        <v>BERAS IR 5 KG</v>
      </c>
      <c r="E224" s="19">
        <v>1</v>
      </c>
      <c r="F224" s="6">
        <f>VLOOKUP(C224,'DATA BARANG'!$B$1:$E$15,4,0)</f>
        <v>55000</v>
      </c>
      <c r="G224" s="34">
        <f t="shared" si="4"/>
        <v>55000</v>
      </c>
      <c r="H224" s="15" t="s">
        <v>819</v>
      </c>
      <c r="I224" s="19" t="str">
        <f>VLOOKUP(H224,'DATA ANGGOTA'!$B$1:$C$250,2,0)</f>
        <v>KHAIRUL/ORTU NAUFAL</v>
      </c>
    </row>
    <row r="225" spans="1:9" x14ac:dyDescent="0.25">
      <c r="A225" s="15">
        <v>1</v>
      </c>
      <c r="B225" s="15" t="s">
        <v>746</v>
      </c>
      <c r="C225" s="15" t="s">
        <v>37</v>
      </c>
      <c r="D225" s="5" t="str">
        <f>VLOOKUP(C225,'DATA BARANG'!$B$1:$E$15,2,0)</f>
        <v>BERAS IR 5 KG</v>
      </c>
      <c r="E225" s="19">
        <v>1</v>
      </c>
      <c r="F225" s="6">
        <f>VLOOKUP(C225,'DATA BARANG'!$B$1:$E$15,4,0)</f>
        <v>55000</v>
      </c>
      <c r="G225" s="34">
        <f t="shared" si="4"/>
        <v>55000</v>
      </c>
      <c r="H225" s="15" t="s">
        <v>819</v>
      </c>
      <c r="I225" s="19" t="str">
        <f>VLOOKUP(H225,'DATA ANGGOTA'!$B$1:$C$250,2,0)</f>
        <v>KHAIRUL/ORTU NAUFAL</v>
      </c>
    </row>
    <row r="226" spans="1:9" x14ac:dyDescent="0.25">
      <c r="A226" s="15">
        <v>1</v>
      </c>
      <c r="B226" s="15" t="s">
        <v>746</v>
      </c>
      <c r="C226" s="15" t="s">
        <v>37</v>
      </c>
      <c r="D226" s="5" t="str">
        <f>VLOOKUP(C226,'DATA BARANG'!$B$1:$E$15,2,0)</f>
        <v>BERAS IR 5 KG</v>
      </c>
      <c r="E226" s="19">
        <v>1</v>
      </c>
      <c r="F226" s="6">
        <f>VLOOKUP(C226,'DATA BARANG'!$B$1:$E$15,4,0)</f>
        <v>55000</v>
      </c>
      <c r="G226" s="34">
        <f t="shared" si="4"/>
        <v>55000</v>
      </c>
      <c r="H226" s="15" t="s">
        <v>819</v>
      </c>
      <c r="I226" s="19" t="str">
        <f>VLOOKUP(H226,'DATA ANGGOTA'!$B$1:$C$250,2,0)</f>
        <v>KHAIRUL/ORTU NAUFAL</v>
      </c>
    </row>
    <row r="227" spans="1:9" x14ac:dyDescent="0.25">
      <c r="A227" s="15">
        <v>1</v>
      </c>
      <c r="B227" s="15" t="s">
        <v>746</v>
      </c>
      <c r="C227" s="15" t="s">
        <v>37</v>
      </c>
      <c r="D227" s="5" t="str">
        <f>VLOOKUP(C227,'DATA BARANG'!$B$1:$E$15,2,0)</f>
        <v>BERAS IR 5 KG</v>
      </c>
      <c r="E227" s="19">
        <v>1</v>
      </c>
      <c r="F227" s="6">
        <f>VLOOKUP(C227,'DATA BARANG'!$B$1:$E$15,4,0)</f>
        <v>55000</v>
      </c>
      <c r="G227" s="34">
        <f t="shared" si="4"/>
        <v>55000</v>
      </c>
      <c r="H227" s="15" t="s">
        <v>819</v>
      </c>
      <c r="I227" s="19" t="str">
        <f>VLOOKUP(H227,'DATA ANGGOTA'!$B$1:$C$250,2,0)</f>
        <v>KHAIRUL/ORTU NAUFAL</v>
      </c>
    </row>
    <row r="228" spans="1:9" x14ac:dyDescent="0.25">
      <c r="A228" s="15">
        <v>1</v>
      </c>
      <c r="B228" s="15" t="s">
        <v>746</v>
      </c>
      <c r="C228" s="15" t="s">
        <v>37</v>
      </c>
      <c r="D228" s="5" t="str">
        <f>VLOOKUP(C228,'DATA BARANG'!$B$1:$E$15,2,0)</f>
        <v>BERAS IR 5 KG</v>
      </c>
      <c r="E228" s="19">
        <v>1</v>
      </c>
      <c r="F228" s="6">
        <f>VLOOKUP(C228,'DATA BARANG'!$B$1:$E$15,4,0)</f>
        <v>55000</v>
      </c>
      <c r="G228" s="34">
        <f t="shared" si="4"/>
        <v>55000</v>
      </c>
      <c r="H228" s="15" t="s">
        <v>819</v>
      </c>
      <c r="I228" s="19" t="str">
        <f>VLOOKUP(H228,'DATA ANGGOTA'!$B$1:$C$250,2,0)</f>
        <v>KHAIRUL/ORTU NAUFAL</v>
      </c>
    </row>
    <row r="229" spans="1:9" x14ac:dyDescent="0.25">
      <c r="A229" s="15">
        <v>1</v>
      </c>
      <c r="B229" s="15" t="s">
        <v>746</v>
      </c>
      <c r="C229" s="15" t="s">
        <v>37</v>
      </c>
      <c r="D229" s="5" t="str">
        <f>VLOOKUP(C229,'DATA BARANG'!$B$1:$E$15,2,0)</f>
        <v>BERAS IR 5 KG</v>
      </c>
      <c r="E229" s="19">
        <v>1</v>
      </c>
      <c r="F229" s="6">
        <f>VLOOKUP(C229,'DATA BARANG'!$B$1:$E$15,4,0)</f>
        <v>55000</v>
      </c>
      <c r="G229" s="34">
        <f t="shared" si="4"/>
        <v>55000</v>
      </c>
      <c r="H229" s="15" t="s">
        <v>819</v>
      </c>
      <c r="I229" s="19" t="str">
        <f>VLOOKUP(H229,'DATA ANGGOTA'!$B$1:$C$250,2,0)</f>
        <v>KHAIRUL/ORTU NAUFAL</v>
      </c>
    </row>
    <row r="230" spans="1:9" x14ac:dyDescent="0.25">
      <c r="A230" s="15">
        <v>1</v>
      </c>
      <c r="B230" s="15" t="s">
        <v>746</v>
      </c>
      <c r="C230" s="15" t="s">
        <v>37</v>
      </c>
      <c r="D230" s="5" t="str">
        <f>VLOOKUP(C230,'DATA BARANG'!$B$1:$E$15,2,0)</f>
        <v>BERAS IR 5 KG</v>
      </c>
      <c r="E230" s="19">
        <v>1</v>
      </c>
      <c r="F230" s="6">
        <f>VLOOKUP(C230,'DATA BARANG'!$B$1:$E$15,4,0)</f>
        <v>55000</v>
      </c>
      <c r="G230" s="34">
        <f t="shared" si="4"/>
        <v>55000</v>
      </c>
      <c r="H230" s="15" t="s">
        <v>819</v>
      </c>
      <c r="I230" s="19" t="str">
        <f>VLOOKUP(H230,'DATA ANGGOTA'!$B$1:$C$250,2,0)</f>
        <v>KHAIRUL/ORTU NAUFAL</v>
      </c>
    </row>
    <row r="231" spans="1:9" x14ac:dyDescent="0.25">
      <c r="A231" s="15">
        <v>1</v>
      </c>
      <c r="B231" s="15" t="s">
        <v>746</v>
      </c>
      <c r="C231" s="15" t="s">
        <v>37</v>
      </c>
      <c r="D231" s="5" t="str">
        <f>VLOOKUP(C231,'DATA BARANG'!$B$1:$E$15,2,0)</f>
        <v>BERAS IR 5 KG</v>
      </c>
      <c r="E231" s="19">
        <v>1</v>
      </c>
      <c r="F231" s="6">
        <f>VLOOKUP(C231,'DATA BARANG'!$B$1:$E$15,4,0)</f>
        <v>55000</v>
      </c>
      <c r="G231" s="34">
        <f t="shared" si="4"/>
        <v>55000</v>
      </c>
      <c r="H231" s="15" t="s">
        <v>819</v>
      </c>
      <c r="I231" s="19" t="str">
        <f>VLOOKUP(H231,'DATA ANGGOTA'!$B$1:$C$250,2,0)</f>
        <v>KHAIRUL/ORTU NAUFAL</v>
      </c>
    </row>
    <row r="232" spans="1:9" x14ac:dyDescent="0.25">
      <c r="A232" s="15">
        <v>1</v>
      </c>
      <c r="B232" s="15" t="s">
        <v>746</v>
      </c>
      <c r="C232" s="15" t="s">
        <v>37</v>
      </c>
      <c r="D232" s="5" t="str">
        <f>VLOOKUP(C232,'DATA BARANG'!$B$1:$E$15,2,0)</f>
        <v>BERAS IR 5 KG</v>
      </c>
      <c r="E232" s="19">
        <v>1</v>
      </c>
      <c r="F232" s="6">
        <f>VLOOKUP(C232,'DATA BARANG'!$B$1:$E$15,4,0)</f>
        <v>55000</v>
      </c>
      <c r="G232" s="34">
        <f t="shared" si="4"/>
        <v>55000</v>
      </c>
      <c r="H232" s="15" t="s">
        <v>819</v>
      </c>
      <c r="I232" s="19" t="str">
        <f>VLOOKUP(H232,'DATA ANGGOTA'!$B$1:$C$250,2,0)</f>
        <v>KHAIRUL/ORTU NAUFAL</v>
      </c>
    </row>
    <row r="233" spans="1:9" x14ac:dyDescent="0.25">
      <c r="A233" s="15">
        <v>1</v>
      </c>
      <c r="B233" s="15" t="s">
        <v>746</v>
      </c>
      <c r="C233" s="15" t="s">
        <v>37</v>
      </c>
      <c r="D233" s="5" t="str">
        <f>VLOOKUP(C233,'DATA BARANG'!$B$1:$E$15,2,0)</f>
        <v>BERAS IR 5 KG</v>
      </c>
      <c r="E233" s="19">
        <v>1</v>
      </c>
      <c r="F233" s="6">
        <f>VLOOKUP(C233,'DATA BARANG'!$B$1:$E$15,4,0)</f>
        <v>55000</v>
      </c>
      <c r="G233" s="34">
        <f t="shared" si="4"/>
        <v>55000</v>
      </c>
      <c r="H233" s="15" t="s">
        <v>819</v>
      </c>
      <c r="I233" s="19" t="str">
        <f>VLOOKUP(H233,'DATA ANGGOTA'!$B$1:$C$250,2,0)</f>
        <v>KHAIRUL/ORTU NAUFAL</v>
      </c>
    </row>
    <row r="234" spans="1:9" x14ac:dyDescent="0.25">
      <c r="A234" s="15">
        <v>1</v>
      </c>
      <c r="B234" s="15" t="s">
        <v>746</v>
      </c>
      <c r="C234" s="15" t="s">
        <v>37</v>
      </c>
      <c r="D234" s="5" t="str">
        <f>VLOOKUP(C234,'DATA BARANG'!$B$1:$E$15,2,0)</f>
        <v>BERAS IR 5 KG</v>
      </c>
      <c r="E234" s="19">
        <v>1</v>
      </c>
      <c r="F234" s="6">
        <f>VLOOKUP(C234,'DATA BARANG'!$B$1:$E$15,4,0)</f>
        <v>55000</v>
      </c>
      <c r="G234" s="34">
        <f t="shared" si="4"/>
        <v>55000</v>
      </c>
      <c r="H234" s="15" t="s">
        <v>819</v>
      </c>
      <c r="I234" s="19" t="str">
        <f>VLOOKUP(H234,'DATA ANGGOTA'!$B$1:$C$250,2,0)</f>
        <v>KHAIRUL/ORTU NAUFAL</v>
      </c>
    </row>
    <row r="235" spans="1:9" x14ac:dyDescent="0.25">
      <c r="A235" s="15">
        <v>1</v>
      </c>
      <c r="B235" s="15" t="s">
        <v>746</v>
      </c>
      <c r="C235" s="15" t="s">
        <v>37</v>
      </c>
      <c r="D235" s="5" t="str">
        <f>VLOOKUP(C235,'DATA BARANG'!$B$1:$E$15,2,0)</f>
        <v>BERAS IR 5 KG</v>
      </c>
      <c r="E235" s="19">
        <v>1</v>
      </c>
      <c r="F235" s="6">
        <f>VLOOKUP(C235,'DATA BARANG'!$B$1:$E$15,4,0)</f>
        <v>55000</v>
      </c>
      <c r="G235" s="34">
        <f t="shared" si="4"/>
        <v>55000</v>
      </c>
      <c r="H235" s="15" t="s">
        <v>819</v>
      </c>
      <c r="I235" s="19" t="str">
        <f>VLOOKUP(H235,'DATA ANGGOTA'!$B$1:$C$250,2,0)</f>
        <v>KHAIRUL/ORTU NAUFAL</v>
      </c>
    </row>
    <row r="236" spans="1:9" x14ac:dyDescent="0.25">
      <c r="A236" s="15">
        <v>1</v>
      </c>
      <c r="B236" s="15" t="s">
        <v>746</v>
      </c>
      <c r="C236" s="15" t="s">
        <v>37</v>
      </c>
      <c r="D236" s="5" t="str">
        <f>VLOOKUP(C236,'DATA BARANG'!$B$1:$E$15,2,0)</f>
        <v>BERAS IR 5 KG</v>
      </c>
      <c r="E236" s="19">
        <v>1</v>
      </c>
      <c r="F236" s="6">
        <f>VLOOKUP(C236,'DATA BARANG'!$B$1:$E$15,4,0)</f>
        <v>55000</v>
      </c>
      <c r="G236" s="34">
        <f t="shared" si="4"/>
        <v>55000</v>
      </c>
      <c r="H236" s="15" t="s">
        <v>819</v>
      </c>
      <c r="I236" s="19" t="str">
        <f>VLOOKUP(H236,'DATA ANGGOTA'!$B$1:$C$250,2,0)</f>
        <v>KHAIRUL/ORTU NAUFAL</v>
      </c>
    </row>
    <row r="237" spans="1:9" x14ac:dyDescent="0.25">
      <c r="A237" s="15">
        <v>1</v>
      </c>
      <c r="B237" s="15" t="s">
        <v>746</v>
      </c>
      <c r="C237" s="15" t="s">
        <v>37</v>
      </c>
      <c r="D237" s="5" t="str">
        <f>VLOOKUP(C237,'DATA BARANG'!$B$1:$E$15,2,0)</f>
        <v>BERAS IR 5 KG</v>
      </c>
      <c r="E237" s="19">
        <v>1</v>
      </c>
      <c r="F237" s="6">
        <f>VLOOKUP(C237,'DATA BARANG'!$B$1:$E$15,4,0)</f>
        <v>55000</v>
      </c>
      <c r="G237" s="34">
        <f t="shared" si="4"/>
        <v>55000</v>
      </c>
      <c r="H237" s="15" t="s">
        <v>819</v>
      </c>
      <c r="I237" s="19" t="str">
        <f>VLOOKUP(H237,'DATA ANGGOTA'!$B$1:$C$250,2,0)</f>
        <v>KHAIRUL/ORTU NAUFAL</v>
      </c>
    </row>
    <row r="238" spans="1:9" x14ac:dyDescent="0.25">
      <c r="A238" s="15">
        <v>1</v>
      </c>
      <c r="B238" s="15" t="s">
        <v>746</v>
      </c>
      <c r="C238" s="15" t="s">
        <v>37</v>
      </c>
      <c r="D238" s="5" t="str">
        <f>VLOOKUP(C238,'DATA BARANG'!$B$1:$E$15,2,0)</f>
        <v>BERAS IR 5 KG</v>
      </c>
      <c r="E238" s="19">
        <v>1</v>
      </c>
      <c r="F238" s="6">
        <f>VLOOKUP(C238,'DATA BARANG'!$B$1:$E$15,4,0)</f>
        <v>55000</v>
      </c>
      <c r="G238" s="34">
        <f t="shared" si="4"/>
        <v>55000</v>
      </c>
      <c r="H238" s="15" t="s">
        <v>819</v>
      </c>
      <c r="I238" s="19" t="str">
        <f>VLOOKUP(H238,'DATA ANGGOTA'!$B$1:$C$250,2,0)</f>
        <v>KHAIRUL/ORTU NAUFAL</v>
      </c>
    </row>
    <row r="239" spans="1:9" x14ac:dyDescent="0.25">
      <c r="A239" s="15">
        <v>1</v>
      </c>
      <c r="B239" s="15" t="s">
        <v>746</v>
      </c>
      <c r="C239" s="15" t="s">
        <v>37</v>
      </c>
      <c r="D239" s="5" t="str">
        <f>VLOOKUP(C239,'DATA BARANG'!$B$1:$E$15,2,0)</f>
        <v>BERAS IR 5 KG</v>
      </c>
      <c r="E239" s="19">
        <v>1</v>
      </c>
      <c r="F239" s="6">
        <f>VLOOKUP(C239,'DATA BARANG'!$B$1:$E$15,4,0)</f>
        <v>55000</v>
      </c>
      <c r="G239" s="34">
        <f t="shared" si="4"/>
        <v>55000</v>
      </c>
      <c r="H239" s="15" t="s">
        <v>819</v>
      </c>
      <c r="I239" s="19" t="str">
        <f>VLOOKUP(H239,'DATA ANGGOTA'!$B$1:$C$250,2,0)</f>
        <v>KHAIRUL/ORTU NAUFAL</v>
      </c>
    </row>
    <row r="240" spans="1:9" x14ac:dyDescent="0.25">
      <c r="A240" s="15">
        <v>1</v>
      </c>
      <c r="B240" s="15" t="s">
        <v>746</v>
      </c>
      <c r="C240" s="15" t="s">
        <v>37</v>
      </c>
      <c r="D240" s="5" t="str">
        <f>VLOOKUP(C240,'DATA BARANG'!$B$1:$E$15,2,0)</f>
        <v>BERAS IR 5 KG</v>
      </c>
      <c r="E240" s="19">
        <v>1</v>
      </c>
      <c r="F240" s="6">
        <f>VLOOKUP(C240,'DATA BARANG'!$B$1:$E$15,4,0)</f>
        <v>55000</v>
      </c>
      <c r="G240" s="34">
        <f t="shared" si="4"/>
        <v>55000</v>
      </c>
      <c r="H240" s="15" t="s">
        <v>819</v>
      </c>
      <c r="I240" s="19" t="str">
        <f>VLOOKUP(H240,'DATA ANGGOTA'!$B$1:$C$250,2,0)</f>
        <v>KHAIRUL/ORTU NAUFAL</v>
      </c>
    </row>
    <row r="241" spans="1:9" x14ac:dyDescent="0.25">
      <c r="A241" s="15">
        <v>1</v>
      </c>
      <c r="B241" s="15" t="s">
        <v>746</v>
      </c>
      <c r="C241" s="15" t="s">
        <v>37</v>
      </c>
      <c r="D241" s="5" t="str">
        <f>VLOOKUP(C241,'DATA BARANG'!$B$1:$E$15,2,0)</f>
        <v>BERAS IR 5 KG</v>
      </c>
      <c r="E241" s="19">
        <v>1</v>
      </c>
      <c r="F241" s="6">
        <f>VLOOKUP(C241,'DATA BARANG'!$B$1:$E$15,4,0)</f>
        <v>55000</v>
      </c>
      <c r="G241" s="34">
        <f t="shared" si="4"/>
        <v>55000</v>
      </c>
      <c r="H241" s="15" t="s">
        <v>819</v>
      </c>
      <c r="I241" s="19" t="str">
        <f>VLOOKUP(H241,'DATA ANGGOTA'!$B$1:$C$250,2,0)</f>
        <v>KHAIRUL/ORTU NAUFAL</v>
      </c>
    </row>
    <row r="242" spans="1:9" x14ac:dyDescent="0.25">
      <c r="A242" s="15">
        <v>1</v>
      </c>
      <c r="B242" s="15" t="s">
        <v>746</v>
      </c>
      <c r="C242" s="15" t="s">
        <v>37</v>
      </c>
      <c r="D242" s="5" t="str">
        <f>VLOOKUP(C242,'DATA BARANG'!$B$1:$E$15,2,0)</f>
        <v>BERAS IR 5 KG</v>
      </c>
      <c r="E242" s="19">
        <v>1</v>
      </c>
      <c r="F242" s="6">
        <f>VLOOKUP(C242,'DATA BARANG'!$B$1:$E$15,4,0)</f>
        <v>55000</v>
      </c>
      <c r="G242" s="34">
        <f t="shared" si="4"/>
        <v>55000</v>
      </c>
      <c r="H242" s="15" t="s">
        <v>819</v>
      </c>
      <c r="I242" s="19" t="str">
        <f>VLOOKUP(H242,'DATA ANGGOTA'!$B$1:$C$250,2,0)</f>
        <v>KHAIRUL/ORTU NAUFAL</v>
      </c>
    </row>
    <row r="243" spans="1:9" x14ac:dyDescent="0.25">
      <c r="A243" s="15">
        <v>1</v>
      </c>
      <c r="B243" s="15" t="s">
        <v>746</v>
      </c>
      <c r="C243" s="15" t="s">
        <v>37</v>
      </c>
      <c r="D243" s="5" t="str">
        <f>VLOOKUP(C243,'DATA BARANG'!$B$1:$E$15,2,0)</f>
        <v>BERAS IR 5 KG</v>
      </c>
      <c r="E243" s="19">
        <v>1</v>
      </c>
      <c r="F243" s="6">
        <f>VLOOKUP(C243,'DATA BARANG'!$B$1:$E$15,4,0)</f>
        <v>55000</v>
      </c>
      <c r="G243" s="34">
        <f t="shared" si="4"/>
        <v>55000</v>
      </c>
      <c r="H243" s="15" t="s">
        <v>819</v>
      </c>
      <c r="I243" s="19" t="str">
        <f>VLOOKUP(H243,'DATA ANGGOTA'!$B$1:$C$250,2,0)</f>
        <v>KHAIRUL/ORTU NAUFAL</v>
      </c>
    </row>
    <row r="244" spans="1:9" x14ac:dyDescent="0.25">
      <c r="A244" s="15">
        <v>1</v>
      </c>
      <c r="B244" s="15" t="s">
        <v>746</v>
      </c>
      <c r="C244" s="15" t="s">
        <v>37</v>
      </c>
      <c r="D244" s="5" t="str">
        <f>VLOOKUP(C244,'DATA BARANG'!$B$1:$E$15,2,0)</f>
        <v>BERAS IR 5 KG</v>
      </c>
      <c r="E244" s="19">
        <v>1</v>
      </c>
      <c r="F244" s="6">
        <f>VLOOKUP(C244,'DATA BARANG'!$B$1:$E$15,4,0)</f>
        <v>55000</v>
      </c>
      <c r="G244" s="34">
        <f t="shared" si="4"/>
        <v>55000</v>
      </c>
      <c r="H244" s="15" t="s">
        <v>819</v>
      </c>
      <c r="I244" s="19" t="str">
        <f>VLOOKUP(H244,'DATA ANGGOTA'!$B$1:$C$250,2,0)</f>
        <v>KHAIRUL/ORTU NAUFAL</v>
      </c>
    </row>
    <row r="245" spans="1:9" x14ac:dyDescent="0.25">
      <c r="A245" s="15">
        <v>1</v>
      </c>
      <c r="B245" s="15" t="s">
        <v>746</v>
      </c>
      <c r="C245" s="15" t="s">
        <v>37</v>
      </c>
      <c r="D245" s="5" t="str">
        <f>VLOOKUP(C245,'DATA BARANG'!$B$1:$E$15,2,0)</f>
        <v>BERAS IR 5 KG</v>
      </c>
      <c r="E245" s="19">
        <v>1</v>
      </c>
      <c r="F245" s="6">
        <f>VLOOKUP(C245,'DATA BARANG'!$B$1:$E$15,4,0)</f>
        <v>55000</v>
      </c>
      <c r="G245" s="34">
        <f t="shared" si="4"/>
        <v>55000</v>
      </c>
      <c r="H245" s="15" t="s">
        <v>819</v>
      </c>
      <c r="I245" s="19" t="str">
        <f>VLOOKUP(H245,'DATA ANGGOTA'!$B$1:$C$250,2,0)</f>
        <v>KHAIRUL/ORTU NAUFAL</v>
      </c>
    </row>
    <row r="246" spans="1:9" x14ac:dyDescent="0.25">
      <c r="A246" s="15">
        <v>1</v>
      </c>
      <c r="B246" s="15" t="s">
        <v>746</v>
      </c>
      <c r="C246" s="15" t="s">
        <v>37</v>
      </c>
      <c r="D246" s="5" t="str">
        <f>VLOOKUP(C246,'DATA BARANG'!$B$1:$E$15,2,0)</f>
        <v>BERAS IR 5 KG</v>
      </c>
      <c r="E246" s="19">
        <v>1</v>
      </c>
      <c r="F246" s="6">
        <f>VLOOKUP(C246,'DATA BARANG'!$B$1:$E$15,4,0)</f>
        <v>55000</v>
      </c>
      <c r="G246" s="34">
        <f t="shared" si="4"/>
        <v>55000</v>
      </c>
      <c r="H246" s="15" t="s">
        <v>819</v>
      </c>
      <c r="I246" s="19" t="str">
        <f>VLOOKUP(H246,'DATA ANGGOTA'!$B$1:$C$250,2,0)</f>
        <v>KHAIRUL/ORTU NAUFAL</v>
      </c>
    </row>
    <row r="247" spans="1:9" x14ac:dyDescent="0.25">
      <c r="A247" s="15">
        <v>1</v>
      </c>
      <c r="B247" s="15" t="s">
        <v>746</v>
      </c>
      <c r="C247" s="15" t="s">
        <v>37</v>
      </c>
      <c r="D247" s="5" t="str">
        <f>VLOOKUP(C247,'DATA BARANG'!$B$1:$E$15,2,0)</f>
        <v>BERAS IR 5 KG</v>
      </c>
      <c r="E247" s="19">
        <v>1</v>
      </c>
      <c r="F247" s="6">
        <f>VLOOKUP(C247,'DATA BARANG'!$B$1:$E$15,4,0)</f>
        <v>55000</v>
      </c>
      <c r="G247" s="34">
        <f t="shared" si="4"/>
        <v>55000</v>
      </c>
      <c r="H247" s="15" t="s">
        <v>819</v>
      </c>
      <c r="I247" s="19" t="str">
        <f>VLOOKUP(H247,'DATA ANGGOTA'!$B$1:$C$250,2,0)</f>
        <v>KHAIRUL/ORTU NAUFAL</v>
      </c>
    </row>
    <row r="248" spans="1:9" x14ac:dyDescent="0.25">
      <c r="A248" s="15">
        <v>1</v>
      </c>
      <c r="B248" s="15" t="s">
        <v>746</v>
      </c>
      <c r="C248" s="15" t="s">
        <v>37</v>
      </c>
      <c r="D248" s="5" t="str">
        <f>VLOOKUP(C248,'DATA BARANG'!$B$1:$E$15,2,0)</f>
        <v>BERAS IR 5 KG</v>
      </c>
      <c r="E248" s="19">
        <v>1</v>
      </c>
      <c r="F248" s="6">
        <f>VLOOKUP(C248,'DATA BARANG'!$B$1:$E$15,4,0)</f>
        <v>55000</v>
      </c>
      <c r="G248" s="34">
        <f t="shared" si="4"/>
        <v>55000</v>
      </c>
      <c r="H248" s="15" t="s">
        <v>819</v>
      </c>
      <c r="I248" s="19" t="str">
        <f>VLOOKUP(H248,'DATA ANGGOTA'!$B$1:$C$250,2,0)</f>
        <v>KHAIRUL/ORTU NAUFAL</v>
      </c>
    </row>
    <row r="249" spans="1:9" x14ac:dyDescent="0.25">
      <c r="A249" s="15">
        <v>1</v>
      </c>
      <c r="B249" s="15" t="s">
        <v>746</v>
      </c>
      <c r="C249" s="15" t="s">
        <v>37</v>
      </c>
      <c r="D249" s="5" t="str">
        <f>VLOOKUP(C249,'DATA BARANG'!$B$1:$E$15,2,0)</f>
        <v>BERAS IR 5 KG</v>
      </c>
      <c r="E249" s="19">
        <v>1</v>
      </c>
      <c r="F249" s="6">
        <f>VLOOKUP(C249,'DATA BARANG'!$B$1:$E$15,4,0)</f>
        <v>55000</v>
      </c>
      <c r="G249" s="34">
        <f t="shared" si="4"/>
        <v>55000</v>
      </c>
      <c r="H249" s="15" t="s">
        <v>819</v>
      </c>
      <c r="I249" s="19" t="str">
        <f>VLOOKUP(H249,'DATA ANGGOTA'!$B$1:$C$250,2,0)</f>
        <v>KHAIRUL/ORTU NAUFAL</v>
      </c>
    </row>
    <row r="250" spans="1:9" x14ac:dyDescent="0.25">
      <c r="A250" s="15">
        <v>1</v>
      </c>
      <c r="B250" s="15" t="s">
        <v>746</v>
      </c>
      <c r="C250" s="15" t="s">
        <v>37</v>
      </c>
      <c r="D250" s="5" t="str">
        <f>VLOOKUP(C250,'DATA BARANG'!$B$1:$E$15,2,0)</f>
        <v>BERAS IR 5 KG</v>
      </c>
      <c r="E250" s="19">
        <v>1</v>
      </c>
      <c r="F250" s="6">
        <f>VLOOKUP(C250,'DATA BARANG'!$B$1:$E$15,4,0)</f>
        <v>55000</v>
      </c>
      <c r="G250" s="34">
        <f t="shared" si="4"/>
        <v>55000</v>
      </c>
      <c r="H250" s="15" t="s">
        <v>819</v>
      </c>
      <c r="I250" s="19" t="str">
        <f>VLOOKUP(H250,'DATA ANGGOTA'!$B$1:$C$250,2,0)</f>
        <v>KHAIRUL/ORTU NAUFAL</v>
      </c>
    </row>
    <row r="251" spans="1:9" x14ac:dyDescent="0.25">
      <c r="A251" s="15">
        <v>1</v>
      </c>
      <c r="B251" s="15" t="s">
        <v>746</v>
      </c>
      <c r="C251" s="15" t="s">
        <v>37</v>
      </c>
      <c r="D251" s="5" t="str">
        <f>VLOOKUP(C251,'DATA BARANG'!$B$1:$E$15,2,0)</f>
        <v>BERAS IR 5 KG</v>
      </c>
      <c r="E251" s="19">
        <v>1</v>
      </c>
      <c r="F251" s="6">
        <f>VLOOKUP(C251,'DATA BARANG'!$B$1:$E$15,4,0)</f>
        <v>55000</v>
      </c>
      <c r="G251" s="34">
        <f t="shared" si="4"/>
        <v>55000</v>
      </c>
      <c r="H251" s="15" t="s">
        <v>819</v>
      </c>
      <c r="I251" s="19" t="str">
        <f>VLOOKUP(H251,'DATA ANGGOTA'!$B$1:$C$250,2,0)</f>
        <v>KHAIRUL/ORTU NAUFAL</v>
      </c>
    </row>
    <row r="252" spans="1:9" x14ac:dyDescent="0.25">
      <c r="A252" s="15">
        <v>1</v>
      </c>
      <c r="B252" s="15" t="s">
        <v>746</v>
      </c>
      <c r="C252" s="15" t="s">
        <v>37</v>
      </c>
      <c r="D252" s="5" t="str">
        <f>VLOOKUP(C252,'DATA BARANG'!$B$1:$E$15,2,0)</f>
        <v>BERAS IR 5 KG</v>
      </c>
      <c r="E252" s="19">
        <v>1</v>
      </c>
      <c r="F252" s="6">
        <f>VLOOKUP(C252,'DATA BARANG'!$B$1:$E$15,4,0)</f>
        <v>55000</v>
      </c>
      <c r="G252" s="34">
        <f t="shared" si="4"/>
        <v>55000</v>
      </c>
      <c r="H252" s="15" t="s">
        <v>819</v>
      </c>
      <c r="I252" s="19" t="str">
        <f>VLOOKUP(H252,'DATA ANGGOTA'!$B$1:$C$250,2,0)</f>
        <v>KHAIRUL/ORTU NAUFAL</v>
      </c>
    </row>
    <row r="253" spans="1:9" x14ac:dyDescent="0.25">
      <c r="A253" s="15">
        <v>1</v>
      </c>
      <c r="B253" s="15" t="s">
        <v>746</v>
      </c>
      <c r="C253" s="15" t="s">
        <v>37</v>
      </c>
      <c r="D253" s="5" t="str">
        <f>VLOOKUP(C253,'DATA BARANG'!$B$1:$E$15,2,0)</f>
        <v>BERAS IR 5 KG</v>
      </c>
      <c r="E253" s="19">
        <v>1</v>
      </c>
      <c r="F253" s="6">
        <f>VLOOKUP(C253,'DATA BARANG'!$B$1:$E$15,4,0)</f>
        <v>55000</v>
      </c>
      <c r="G253" s="34">
        <f t="shared" si="4"/>
        <v>55000</v>
      </c>
      <c r="H253" s="15" t="s">
        <v>819</v>
      </c>
      <c r="I253" s="19" t="str">
        <f>VLOOKUP(H253,'DATA ANGGOTA'!$B$1:$C$250,2,0)</f>
        <v>KHAIRUL/ORTU NAUFAL</v>
      </c>
    </row>
    <row r="254" spans="1:9" x14ac:dyDescent="0.25">
      <c r="A254" s="15">
        <v>1</v>
      </c>
      <c r="B254" s="15" t="s">
        <v>746</v>
      </c>
      <c r="C254" s="15" t="s">
        <v>37</v>
      </c>
      <c r="D254" s="5" t="str">
        <f>VLOOKUP(C254,'DATA BARANG'!$B$1:$E$15,2,0)</f>
        <v>BERAS IR 5 KG</v>
      </c>
      <c r="E254" s="19">
        <v>1</v>
      </c>
      <c r="F254" s="6">
        <f>VLOOKUP(C254,'DATA BARANG'!$B$1:$E$15,4,0)</f>
        <v>55000</v>
      </c>
      <c r="G254" s="34">
        <f t="shared" si="4"/>
        <v>55000</v>
      </c>
      <c r="H254" s="15" t="s">
        <v>819</v>
      </c>
      <c r="I254" s="19" t="str">
        <f>VLOOKUP(H254,'DATA ANGGOTA'!$B$1:$C$250,2,0)</f>
        <v>KHAIRUL/ORTU NAUFAL</v>
      </c>
    </row>
    <row r="255" spans="1:9" x14ac:dyDescent="0.25">
      <c r="A255" s="15">
        <v>1</v>
      </c>
      <c r="B255" s="15" t="s">
        <v>746</v>
      </c>
      <c r="C255" s="15" t="s">
        <v>37</v>
      </c>
      <c r="D255" s="5" t="str">
        <f>VLOOKUP(C255,'DATA BARANG'!$B$1:$E$15,2,0)</f>
        <v>BERAS IR 5 KG</v>
      </c>
      <c r="E255" s="19">
        <v>1</v>
      </c>
      <c r="F255" s="6">
        <f>VLOOKUP(C255,'DATA BARANG'!$B$1:$E$15,4,0)</f>
        <v>55000</v>
      </c>
      <c r="G255" s="34">
        <f t="shared" si="4"/>
        <v>55000</v>
      </c>
      <c r="H255" s="15" t="s">
        <v>819</v>
      </c>
      <c r="I255" s="19" t="str">
        <f>VLOOKUP(H255,'DATA ANGGOTA'!$B$1:$C$250,2,0)</f>
        <v>KHAIRUL/ORTU NAUFAL</v>
      </c>
    </row>
    <row r="256" spans="1:9" x14ac:dyDescent="0.25">
      <c r="A256" s="15">
        <v>1</v>
      </c>
      <c r="B256" s="15" t="s">
        <v>746</v>
      </c>
      <c r="C256" s="15" t="s">
        <v>37</v>
      </c>
      <c r="D256" s="5" t="str">
        <f>VLOOKUP(C256,'DATA BARANG'!$B$1:$E$15,2,0)</f>
        <v>BERAS IR 5 KG</v>
      </c>
      <c r="E256" s="19">
        <v>1</v>
      </c>
      <c r="F256" s="6">
        <f>VLOOKUP(C256,'DATA BARANG'!$B$1:$E$15,4,0)</f>
        <v>55000</v>
      </c>
      <c r="G256" s="34">
        <f t="shared" si="4"/>
        <v>55000</v>
      </c>
      <c r="H256" s="15" t="s">
        <v>819</v>
      </c>
      <c r="I256" s="19" t="str">
        <f>VLOOKUP(H256,'DATA ANGGOTA'!$B$1:$C$250,2,0)</f>
        <v>KHAIRUL/ORTU NAUFAL</v>
      </c>
    </row>
    <row r="257" spans="1:9" x14ac:dyDescent="0.25">
      <c r="A257" s="15">
        <v>1</v>
      </c>
      <c r="B257" s="15" t="s">
        <v>746</v>
      </c>
      <c r="C257" s="15" t="s">
        <v>37</v>
      </c>
      <c r="D257" s="5" t="str">
        <f>VLOOKUP(C257,'DATA BARANG'!$B$1:$E$15,2,0)</f>
        <v>BERAS IR 5 KG</v>
      </c>
      <c r="E257" s="19">
        <v>1</v>
      </c>
      <c r="F257" s="6">
        <f>VLOOKUP(C257,'DATA BARANG'!$B$1:$E$15,4,0)</f>
        <v>55000</v>
      </c>
      <c r="G257" s="34">
        <f t="shared" si="4"/>
        <v>55000</v>
      </c>
      <c r="H257" s="15" t="s">
        <v>819</v>
      </c>
      <c r="I257" s="19" t="str">
        <f>VLOOKUP(H257,'DATA ANGGOTA'!$B$1:$C$250,2,0)</f>
        <v>KHAIRUL/ORTU NAUFAL</v>
      </c>
    </row>
    <row r="258" spans="1:9" x14ac:dyDescent="0.25">
      <c r="A258" s="15">
        <v>1</v>
      </c>
      <c r="B258" s="15" t="s">
        <v>746</v>
      </c>
      <c r="C258" s="15" t="s">
        <v>37</v>
      </c>
      <c r="D258" s="5" t="str">
        <f>VLOOKUP(C258,'DATA BARANG'!$B$1:$E$15,2,0)</f>
        <v>BERAS IR 5 KG</v>
      </c>
      <c r="E258" s="19">
        <v>1</v>
      </c>
      <c r="F258" s="6">
        <f>VLOOKUP(C258,'DATA BARANG'!$B$1:$E$15,4,0)</f>
        <v>55000</v>
      </c>
      <c r="G258" s="34">
        <f t="shared" si="4"/>
        <v>55000</v>
      </c>
      <c r="H258" s="15" t="s">
        <v>819</v>
      </c>
      <c r="I258" s="19" t="str">
        <f>VLOOKUP(H258,'DATA ANGGOTA'!$B$1:$C$250,2,0)</f>
        <v>KHAIRUL/ORTU NAUFAL</v>
      </c>
    </row>
    <row r="259" spans="1:9" x14ac:dyDescent="0.25">
      <c r="A259" s="15">
        <v>1</v>
      </c>
      <c r="B259" s="15" t="s">
        <v>746</v>
      </c>
      <c r="C259" s="15" t="s">
        <v>37</v>
      </c>
      <c r="D259" s="5" t="str">
        <f>VLOOKUP(C259,'DATA BARANG'!$B$1:$E$15,2,0)</f>
        <v>BERAS IR 5 KG</v>
      </c>
      <c r="E259" s="19">
        <v>1</v>
      </c>
      <c r="F259" s="6">
        <f>VLOOKUP(C259,'DATA BARANG'!$B$1:$E$15,4,0)</f>
        <v>55000</v>
      </c>
      <c r="G259" s="34">
        <f t="shared" si="4"/>
        <v>55000</v>
      </c>
      <c r="H259" s="15" t="s">
        <v>819</v>
      </c>
      <c r="I259" s="19" t="str">
        <f>VLOOKUP(H259,'DATA ANGGOTA'!$B$1:$C$250,2,0)</f>
        <v>KHAIRUL/ORTU NAUFAL</v>
      </c>
    </row>
    <row r="260" spans="1:9" x14ac:dyDescent="0.25">
      <c r="A260" s="15">
        <v>1</v>
      </c>
      <c r="B260" s="15" t="s">
        <v>746</v>
      </c>
      <c r="C260" s="15" t="s">
        <v>37</v>
      </c>
      <c r="D260" s="5" t="str">
        <f>VLOOKUP(C260,'DATA BARANG'!$B$1:$E$15,2,0)</f>
        <v>BERAS IR 5 KG</v>
      </c>
      <c r="E260" s="19">
        <v>1</v>
      </c>
      <c r="F260" s="6">
        <f>VLOOKUP(C260,'DATA BARANG'!$B$1:$E$15,4,0)</f>
        <v>55000</v>
      </c>
      <c r="G260" s="34">
        <f t="shared" si="4"/>
        <v>55000</v>
      </c>
      <c r="H260" s="15" t="s">
        <v>819</v>
      </c>
      <c r="I260" s="19" t="str">
        <f>VLOOKUP(H260,'DATA ANGGOTA'!$B$1:$C$250,2,0)</f>
        <v>KHAIRUL/ORTU NAUFAL</v>
      </c>
    </row>
    <row r="261" spans="1:9" x14ac:dyDescent="0.25">
      <c r="A261" s="15">
        <v>1</v>
      </c>
      <c r="B261" s="15" t="s">
        <v>746</v>
      </c>
      <c r="C261" s="15" t="s">
        <v>37</v>
      </c>
      <c r="D261" s="5" t="str">
        <f>VLOOKUP(C261,'DATA BARANG'!$B$1:$E$15,2,0)</f>
        <v>BERAS IR 5 KG</v>
      </c>
      <c r="E261" s="19">
        <v>1</v>
      </c>
      <c r="F261" s="6">
        <f>VLOOKUP(C261,'DATA BARANG'!$B$1:$E$15,4,0)</f>
        <v>55000</v>
      </c>
      <c r="G261" s="34">
        <f t="shared" si="4"/>
        <v>55000</v>
      </c>
      <c r="H261" s="15" t="s">
        <v>819</v>
      </c>
      <c r="I261" s="19" t="str">
        <f>VLOOKUP(H261,'DATA ANGGOTA'!$B$1:$C$250,2,0)</f>
        <v>KHAIRUL/ORTU NAUFAL</v>
      </c>
    </row>
    <row r="262" spans="1:9" x14ac:dyDescent="0.25">
      <c r="A262" s="15">
        <v>1</v>
      </c>
      <c r="B262" s="15" t="s">
        <v>746</v>
      </c>
      <c r="C262" s="15" t="s">
        <v>37</v>
      </c>
      <c r="D262" s="5" t="str">
        <f>VLOOKUP(C262,'DATA BARANG'!$B$1:$E$15,2,0)</f>
        <v>BERAS IR 5 KG</v>
      </c>
      <c r="E262" s="19">
        <v>1</v>
      </c>
      <c r="F262" s="6">
        <f>VLOOKUP(C262,'DATA BARANG'!$B$1:$E$15,4,0)</f>
        <v>55000</v>
      </c>
      <c r="G262" s="34">
        <f t="shared" si="4"/>
        <v>55000</v>
      </c>
      <c r="H262" s="15" t="s">
        <v>819</v>
      </c>
      <c r="I262" s="19" t="str">
        <f>VLOOKUP(H262,'DATA ANGGOTA'!$B$1:$C$250,2,0)</f>
        <v>KHAIRUL/ORTU NAUFAL</v>
      </c>
    </row>
    <row r="263" spans="1:9" x14ac:dyDescent="0.25">
      <c r="A263" s="15">
        <v>1</v>
      </c>
      <c r="B263" s="15" t="s">
        <v>746</v>
      </c>
      <c r="C263" s="15" t="s">
        <v>37</v>
      </c>
      <c r="D263" s="5" t="str">
        <f>VLOOKUP(C263,'DATA BARANG'!$B$1:$E$15,2,0)</f>
        <v>BERAS IR 5 KG</v>
      </c>
      <c r="E263" s="19">
        <v>1</v>
      </c>
      <c r="F263" s="6">
        <f>VLOOKUP(C263,'DATA BARANG'!$B$1:$E$15,4,0)</f>
        <v>55000</v>
      </c>
      <c r="G263" s="34">
        <f t="shared" si="4"/>
        <v>55000</v>
      </c>
      <c r="H263" s="15" t="s">
        <v>819</v>
      </c>
      <c r="I263" s="19" t="str">
        <f>VLOOKUP(H263,'DATA ANGGOTA'!$B$1:$C$250,2,0)</f>
        <v>KHAIRUL/ORTU NAUFAL</v>
      </c>
    </row>
    <row r="264" spans="1:9" x14ac:dyDescent="0.25">
      <c r="A264" s="15">
        <v>1</v>
      </c>
      <c r="B264" s="15" t="s">
        <v>746</v>
      </c>
      <c r="C264" s="15" t="s">
        <v>37</v>
      </c>
      <c r="D264" s="5" t="str">
        <f>VLOOKUP(C264,'DATA BARANG'!$B$1:$E$15,2,0)</f>
        <v>BERAS IR 5 KG</v>
      </c>
      <c r="E264" s="19">
        <v>1</v>
      </c>
      <c r="F264" s="6">
        <f>VLOOKUP(C264,'DATA BARANG'!$B$1:$E$15,4,0)</f>
        <v>55000</v>
      </c>
      <c r="G264" s="34">
        <f t="shared" ref="G264:G327" si="5">E264*F264</f>
        <v>55000</v>
      </c>
      <c r="H264" s="15" t="s">
        <v>819</v>
      </c>
      <c r="I264" s="19" t="str">
        <f>VLOOKUP(H264,'DATA ANGGOTA'!$B$1:$C$250,2,0)</f>
        <v>KHAIRUL/ORTU NAUFAL</v>
      </c>
    </row>
    <row r="265" spans="1:9" x14ac:dyDescent="0.25">
      <c r="A265" s="15">
        <v>1</v>
      </c>
      <c r="B265" s="15" t="s">
        <v>746</v>
      </c>
      <c r="C265" s="15" t="s">
        <v>37</v>
      </c>
      <c r="D265" s="5" t="str">
        <f>VLOOKUP(C265,'DATA BARANG'!$B$1:$E$15,2,0)</f>
        <v>BERAS IR 5 KG</v>
      </c>
      <c r="E265" s="19">
        <v>1</v>
      </c>
      <c r="F265" s="6">
        <f>VLOOKUP(C265,'DATA BARANG'!$B$1:$E$15,4,0)</f>
        <v>55000</v>
      </c>
      <c r="G265" s="34">
        <f t="shared" si="5"/>
        <v>55000</v>
      </c>
      <c r="H265" s="15" t="s">
        <v>819</v>
      </c>
      <c r="I265" s="19" t="str">
        <f>VLOOKUP(H265,'DATA ANGGOTA'!$B$1:$C$250,2,0)</f>
        <v>KHAIRUL/ORTU NAUFAL</v>
      </c>
    </row>
    <row r="266" spans="1:9" x14ac:dyDescent="0.25">
      <c r="A266" s="15">
        <v>1</v>
      </c>
      <c r="B266" s="15" t="s">
        <v>746</v>
      </c>
      <c r="C266" s="15" t="s">
        <v>37</v>
      </c>
      <c r="D266" s="5" t="str">
        <f>VLOOKUP(C266,'DATA BARANG'!$B$1:$E$15,2,0)</f>
        <v>BERAS IR 5 KG</v>
      </c>
      <c r="E266" s="19">
        <v>1</v>
      </c>
      <c r="F266" s="6">
        <f>VLOOKUP(C266,'DATA BARANG'!$B$1:$E$15,4,0)</f>
        <v>55000</v>
      </c>
      <c r="G266" s="34">
        <f t="shared" si="5"/>
        <v>55000</v>
      </c>
      <c r="H266" s="15" t="s">
        <v>819</v>
      </c>
      <c r="I266" s="19" t="str">
        <f>VLOOKUP(H266,'DATA ANGGOTA'!$B$1:$C$250,2,0)</f>
        <v>KHAIRUL/ORTU NAUFAL</v>
      </c>
    </row>
    <row r="267" spans="1:9" x14ac:dyDescent="0.25">
      <c r="A267" s="15">
        <v>1</v>
      </c>
      <c r="B267" s="15" t="s">
        <v>746</v>
      </c>
      <c r="C267" s="15" t="s">
        <v>37</v>
      </c>
      <c r="D267" s="5" t="str">
        <f>VLOOKUP(C267,'DATA BARANG'!$B$1:$E$15,2,0)</f>
        <v>BERAS IR 5 KG</v>
      </c>
      <c r="E267" s="19">
        <v>1</v>
      </c>
      <c r="F267" s="6">
        <f>VLOOKUP(C267,'DATA BARANG'!$B$1:$E$15,4,0)</f>
        <v>55000</v>
      </c>
      <c r="G267" s="34">
        <f t="shared" si="5"/>
        <v>55000</v>
      </c>
      <c r="H267" s="15" t="s">
        <v>819</v>
      </c>
      <c r="I267" s="19" t="str">
        <f>VLOOKUP(H267,'DATA ANGGOTA'!$B$1:$C$250,2,0)</f>
        <v>KHAIRUL/ORTU NAUFAL</v>
      </c>
    </row>
    <row r="268" spans="1:9" x14ac:dyDescent="0.25">
      <c r="A268" s="15">
        <v>1</v>
      </c>
      <c r="B268" s="15" t="s">
        <v>746</v>
      </c>
      <c r="C268" s="15" t="s">
        <v>37</v>
      </c>
      <c r="D268" s="5" t="str">
        <f>VLOOKUP(C268,'DATA BARANG'!$B$1:$E$15,2,0)</f>
        <v>BERAS IR 5 KG</v>
      </c>
      <c r="E268" s="19">
        <v>1</v>
      </c>
      <c r="F268" s="6">
        <f>VLOOKUP(C268,'DATA BARANG'!$B$1:$E$15,4,0)</f>
        <v>55000</v>
      </c>
      <c r="G268" s="34">
        <f t="shared" si="5"/>
        <v>55000</v>
      </c>
      <c r="H268" s="15" t="s">
        <v>819</v>
      </c>
      <c r="I268" s="19" t="str">
        <f>VLOOKUP(H268,'DATA ANGGOTA'!$B$1:$C$250,2,0)</f>
        <v>KHAIRUL/ORTU NAUFAL</v>
      </c>
    </row>
    <row r="269" spans="1:9" x14ac:dyDescent="0.25">
      <c r="A269" s="15">
        <v>1</v>
      </c>
      <c r="B269" s="15" t="s">
        <v>746</v>
      </c>
      <c r="C269" s="15" t="s">
        <v>37</v>
      </c>
      <c r="D269" s="5" t="str">
        <f>VLOOKUP(C269,'DATA BARANG'!$B$1:$E$15,2,0)</f>
        <v>BERAS IR 5 KG</v>
      </c>
      <c r="E269" s="19">
        <v>1</v>
      </c>
      <c r="F269" s="6">
        <f>VLOOKUP(C269,'DATA BARANG'!$B$1:$E$15,4,0)</f>
        <v>55000</v>
      </c>
      <c r="G269" s="34">
        <f t="shared" si="5"/>
        <v>55000</v>
      </c>
      <c r="H269" s="15" t="s">
        <v>819</v>
      </c>
      <c r="I269" s="19" t="str">
        <f>VLOOKUP(H269,'DATA ANGGOTA'!$B$1:$C$250,2,0)</f>
        <v>KHAIRUL/ORTU NAUFAL</v>
      </c>
    </row>
    <row r="270" spans="1:9" x14ac:dyDescent="0.25">
      <c r="A270" s="15">
        <v>1</v>
      </c>
      <c r="B270" s="15" t="s">
        <v>746</v>
      </c>
      <c r="C270" s="15" t="s">
        <v>37</v>
      </c>
      <c r="D270" s="5" t="str">
        <f>VLOOKUP(C270,'DATA BARANG'!$B$1:$E$15,2,0)</f>
        <v>BERAS IR 5 KG</v>
      </c>
      <c r="E270" s="19">
        <v>1</v>
      </c>
      <c r="F270" s="6">
        <f>VLOOKUP(C270,'DATA BARANG'!$B$1:$E$15,4,0)</f>
        <v>55000</v>
      </c>
      <c r="G270" s="34">
        <f t="shared" si="5"/>
        <v>55000</v>
      </c>
      <c r="H270" s="15" t="s">
        <v>819</v>
      </c>
      <c r="I270" s="19" t="str">
        <f>VLOOKUP(H270,'DATA ANGGOTA'!$B$1:$C$250,2,0)</f>
        <v>KHAIRUL/ORTU NAUFAL</v>
      </c>
    </row>
    <row r="271" spans="1:9" x14ac:dyDescent="0.25">
      <c r="A271" s="15">
        <v>1</v>
      </c>
      <c r="B271" s="15" t="s">
        <v>746</v>
      </c>
      <c r="C271" s="15" t="s">
        <v>37</v>
      </c>
      <c r="D271" s="5" t="str">
        <f>VLOOKUP(C271,'DATA BARANG'!$B$1:$E$15,2,0)</f>
        <v>BERAS IR 5 KG</v>
      </c>
      <c r="E271" s="19">
        <v>1</v>
      </c>
      <c r="F271" s="6">
        <f>VLOOKUP(C271,'DATA BARANG'!$B$1:$E$15,4,0)</f>
        <v>55000</v>
      </c>
      <c r="G271" s="34">
        <f t="shared" si="5"/>
        <v>55000</v>
      </c>
      <c r="H271" s="15" t="s">
        <v>819</v>
      </c>
      <c r="I271" s="19" t="str">
        <f>VLOOKUP(H271,'DATA ANGGOTA'!$B$1:$C$250,2,0)</f>
        <v>KHAIRUL/ORTU NAUFAL</v>
      </c>
    </row>
    <row r="272" spans="1:9" x14ac:dyDescent="0.25">
      <c r="A272" s="15">
        <v>1</v>
      </c>
      <c r="B272" s="15" t="s">
        <v>746</v>
      </c>
      <c r="C272" s="15" t="s">
        <v>37</v>
      </c>
      <c r="D272" s="5" t="str">
        <f>VLOOKUP(C272,'DATA BARANG'!$B$1:$E$15,2,0)</f>
        <v>BERAS IR 5 KG</v>
      </c>
      <c r="E272" s="19">
        <v>1</v>
      </c>
      <c r="F272" s="6">
        <f>VLOOKUP(C272,'DATA BARANG'!$B$1:$E$15,4,0)</f>
        <v>55000</v>
      </c>
      <c r="G272" s="34">
        <f t="shared" si="5"/>
        <v>55000</v>
      </c>
      <c r="H272" s="15" t="s">
        <v>819</v>
      </c>
      <c r="I272" s="19" t="str">
        <f>VLOOKUP(H272,'DATA ANGGOTA'!$B$1:$C$250,2,0)</f>
        <v>KHAIRUL/ORTU NAUFAL</v>
      </c>
    </row>
    <row r="273" spans="1:9" x14ac:dyDescent="0.25">
      <c r="A273" s="15">
        <v>1</v>
      </c>
      <c r="B273" s="15" t="s">
        <v>746</v>
      </c>
      <c r="C273" s="15" t="s">
        <v>37</v>
      </c>
      <c r="D273" s="5" t="str">
        <f>VLOOKUP(C273,'DATA BARANG'!$B$1:$E$15,2,0)</f>
        <v>BERAS IR 5 KG</v>
      </c>
      <c r="E273" s="19">
        <v>1</v>
      </c>
      <c r="F273" s="6">
        <f>VLOOKUP(C273,'DATA BARANG'!$B$1:$E$15,4,0)</f>
        <v>55000</v>
      </c>
      <c r="G273" s="34">
        <f t="shared" si="5"/>
        <v>55000</v>
      </c>
      <c r="H273" s="15" t="s">
        <v>819</v>
      </c>
      <c r="I273" s="19" t="str">
        <f>VLOOKUP(H273,'DATA ANGGOTA'!$B$1:$C$250,2,0)</f>
        <v>KHAIRUL/ORTU NAUFAL</v>
      </c>
    </row>
    <row r="274" spans="1:9" x14ac:dyDescent="0.25">
      <c r="A274" s="15">
        <v>1</v>
      </c>
      <c r="B274" s="15" t="s">
        <v>746</v>
      </c>
      <c r="C274" s="15" t="s">
        <v>37</v>
      </c>
      <c r="D274" s="5" t="str">
        <f>VLOOKUP(C274,'DATA BARANG'!$B$1:$E$15,2,0)</f>
        <v>BERAS IR 5 KG</v>
      </c>
      <c r="E274" s="19">
        <v>1</v>
      </c>
      <c r="F274" s="6">
        <f>VLOOKUP(C274,'DATA BARANG'!$B$1:$E$15,4,0)</f>
        <v>55000</v>
      </c>
      <c r="G274" s="34">
        <f t="shared" si="5"/>
        <v>55000</v>
      </c>
      <c r="H274" s="15" t="s">
        <v>819</v>
      </c>
      <c r="I274" s="19" t="str">
        <f>VLOOKUP(H274,'DATA ANGGOTA'!$B$1:$C$250,2,0)</f>
        <v>KHAIRUL/ORTU NAUFAL</v>
      </c>
    </row>
    <row r="275" spans="1:9" x14ac:dyDescent="0.25">
      <c r="A275" s="15">
        <v>1</v>
      </c>
      <c r="B275" s="15" t="s">
        <v>746</v>
      </c>
      <c r="C275" s="15" t="s">
        <v>37</v>
      </c>
      <c r="D275" s="5" t="str">
        <f>VLOOKUP(C275,'DATA BARANG'!$B$1:$E$15,2,0)</f>
        <v>BERAS IR 5 KG</v>
      </c>
      <c r="E275" s="19">
        <v>1</v>
      </c>
      <c r="F275" s="6">
        <f>VLOOKUP(C275,'DATA BARANG'!$B$1:$E$15,4,0)</f>
        <v>55000</v>
      </c>
      <c r="G275" s="34">
        <f t="shared" si="5"/>
        <v>55000</v>
      </c>
      <c r="H275" s="15" t="s">
        <v>819</v>
      </c>
      <c r="I275" s="19" t="str">
        <f>VLOOKUP(H275,'DATA ANGGOTA'!$B$1:$C$250,2,0)</f>
        <v>KHAIRUL/ORTU NAUFAL</v>
      </c>
    </row>
    <row r="276" spans="1:9" x14ac:dyDescent="0.25">
      <c r="A276" s="15">
        <v>1</v>
      </c>
      <c r="B276" s="15" t="s">
        <v>746</v>
      </c>
      <c r="C276" s="15" t="s">
        <v>37</v>
      </c>
      <c r="D276" s="5" t="str">
        <f>VLOOKUP(C276,'DATA BARANG'!$B$1:$E$15,2,0)</f>
        <v>BERAS IR 5 KG</v>
      </c>
      <c r="E276" s="19">
        <v>1</v>
      </c>
      <c r="F276" s="6">
        <f>VLOOKUP(C276,'DATA BARANG'!$B$1:$E$15,4,0)</f>
        <v>55000</v>
      </c>
      <c r="G276" s="34">
        <f t="shared" si="5"/>
        <v>55000</v>
      </c>
      <c r="H276" s="15" t="s">
        <v>819</v>
      </c>
      <c r="I276" s="19" t="str">
        <f>VLOOKUP(H276,'DATA ANGGOTA'!$B$1:$C$250,2,0)</f>
        <v>KHAIRUL/ORTU NAUFAL</v>
      </c>
    </row>
    <row r="277" spans="1:9" x14ac:dyDescent="0.25">
      <c r="A277" s="15">
        <v>1</v>
      </c>
      <c r="B277" s="15" t="s">
        <v>746</v>
      </c>
      <c r="C277" s="15" t="s">
        <v>37</v>
      </c>
      <c r="D277" s="5" t="str">
        <f>VLOOKUP(C277,'DATA BARANG'!$B$1:$E$15,2,0)</f>
        <v>BERAS IR 5 KG</v>
      </c>
      <c r="E277" s="19">
        <v>1</v>
      </c>
      <c r="F277" s="6">
        <f>VLOOKUP(C277,'DATA BARANG'!$B$1:$E$15,4,0)</f>
        <v>55000</v>
      </c>
      <c r="G277" s="34">
        <f t="shared" si="5"/>
        <v>55000</v>
      </c>
      <c r="H277" s="15" t="s">
        <v>819</v>
      </c>
      <c r="I277" s="19" t="str">
        <f>VLOOKUP(H277,'DATA ANGGOTA'!$B$1:$C$250,2,0)</f>
        <v>KHAIRUL/ORTU NAUFAL</v>
      </c>
    </row>
    <row r="278" spans="1:9" x14ac:dyDescent="0.25">
      <c r="A278" s="15">
        <v>1</v>
      </c>
      <c r="B278" s="15" t="s">
        <v>746</v>
      </c>
      <c r="C278" s="15" t="s">
        <v>37</v>
      </c>
      <c r="D278" s="5" t="str">
        <f>VLOOKUP(C278,'DATA BARANG'!$B$1:$E$15,2,0)</f>
        <v>BERAS IR 5 KG</v>
      </c>
      <c r="E278" s="19">
        <v>1</v>
      </c>
      <c r="F278" s="6">
        <f>VLOOKUP(C278,'DATA BARANG'!$B$1:$E$15,4,0)</f>
        <v>55000</v>
      </c>
      <c r="G278" s="34">
        <f t="shared" si="5"/>
        <v>55000</v>
      </c>
      <c r="H278" s="15" t="s">
        <v>819</v>
      </c>
      <c r="I278" s="19" t="str">
        <f>VLOOKUP(H278,'DATA ANGGOTA'!$B$1:$C$250,2,0)</f>
        <v>KHAIRUL/ORTU NAUFAL</v>
      </c>
    </row>
    <row r="279" spans="1:9" x14ac:dyDescent="0.25">
      <c r="A279" s="15">
        <v>1</v>
      </c>
      <c r="B279" s="15" t="s">
        <v>746</v>
      </c>
      <c r="C279" s="15" t="s">
        <v>37</v>
      </c>
      <c r="D279" s="5" t="str">
        <f>VLOOKUP(C279,'DATA BARANG'!$B$1:$E$15,2,0)</f>
        <v>BERAS IR 5 KG</v>
      </c>
      <c r="E279" s="19">
        <v>1</v>
      </c>
      <c r="F279" s="6">
        <f>VLOOKUP(C279,'DATA BARANG'!$B$1:$E$15,4,0)</f>
        <v>55000</v>
      </c>
      <c r="G279" s="34">
        <f t="shared" si="5"/>
        <v>55000</v>
      </c>
      <c r="H279" s="15" t="s">
        <v>819</v>
      </c>
      <c r="I279" s="19" t="str">
        <f>VLOOKUP(H279,'DATA ANGGOTA'!$B$1:$C$250,2,0)</f>
        <v>KHAIRUL/ORTU NAUFAL</v>
      </c>
    </row>
    <row r="280" spans="1:9" x14ac:dyDescent="0.25">
      <c r="A280" s="15">
        <v>1</v>
      </c>
      <c r="B280" s="15" t="s">
        <v>746</v>
      </c>
      <c r="C280" s="15" t="s">
        <v>37</v>
      </c>
      <c r="D280" s="5" t="str">
        <f>VLOOKUP(C280,'DATA BARANG'!$B$1:$E$15,2,0)</f>
        <v>BERAS IR 5 KG</v>
      </c>
      <c r="E280" s="19">
        <v>1</v>
      </c>
      <c r="F280" s="6">
        <f>VLOOKUP(C280,'DATA BARANG'!$B$1:$E$15,4,0)</f>
        <v>55000</v>
      </c>
      <c r="G280" s="34">
        <f t="shared" si="5"/>
        <v>55000</v>
      </c>
      <c r="H280" s="15" t="s">
        <v>819</v>
      </c>
      <c r="I280" s="19" t="str">
        <f>VLOOKUP(H280,'DATA ANGGOTA'!$B$1:$C$250,2,0)</f>
        <v>KHAIRUL/ORTU NAUFAL</v>
      </c>
    </row>
    <row r="281" spans="1:9" x14ac:dyDescent="0.25">
      <c r="A281" s="15">
        <v>1</v>
      </c>
      <c r="B281" s="15" t="s">
        <v>746</v>
      </c>
      <c r="C281" s="15" t="s">
        <v>37</v>
      </c>
      <c r="D281" s="5" t="str">
        <f>VLOOKUP(C281,'DATA BARANG'!$B$1:$E$15,2,0)</f>
        <v>BERAS IR 5 KG</v>
      </c>
      <c r="E281" s="19">
        <v>1</v>
      </c>
      <c r="F281" s="6">
        <f>VLOOKUP(C281,'DATA BARANG'!$B$1:$E$15,4,0)</f>
        <v>55000</v>
      </c>
      <c r="G281" s="34">
        <f t="shared" si="5"/>
        <v>55000</v>
      </c>
      <c r="H281" s="15" t="s">
        <v>819</v>
      </c>
      <c r="I281" s="19" t="str">
        <f>VLOOKUP(H281,'DATA ANGGOTA'!$B$1:$C$250,2,0)</f>
        <v>KHAIRUL/ORTU NAUFAL</v>
      </c>
    </row>
    <row r="282" spans="1:9" x14ac:dyDescent="0.25">
      <c r="A282" s="15">
        <v>1</v>
      </c>
      <c r="B282" s="15" t="s">
        <v>746</v>
      </c>
      <c r="C282" s="15" t="s">
        <v>37</v>
      </c>
      <c r="D282" s="5" t="str">
        <f>VLOOKUP(C282,'DATA BARANG'!$B$1:$E$15,2,0)</f>
        <v>BERAS IR 5 KG</v>
      </c>
      <c r="E282" s="19">
        <v>1</v>
      </c>
      <c r="F282" s="6">
        <f>VLOOKUP(C282,'DATA BARANG'!$B$1:$E$15,4,0)</f>
        <v>55000</v>
      </c>
      <c r="G282" s="34">
        <f t="shared" si="5"/>
        <v>55000</v>
      </c>
      <c r="H282" s="15" t="s">
        <v>819</v>
      </c>
      <c r="I282" s="19" t="str">
        <f>VLOOKUP(H282,'DATA ANGGOTA'!$B$1:$C$250,2,0)</f>
        <v>KHAIRUL/ORTU NAUFAL</v>
      </c>
    </row>
    <row r="283" spans="1:9" x14ac:dyDescent="0.25">
      <c r="A283" s="15">
        <v>1</v>
      </c>
      <c r="B283" s="15" t="s">
        <v>746</v>
      </c>
      <c r="C283" s="15" t="s">
        <v>37</v>
      </c>
      <c r="D283" s="5" t="str">
        <f>VLOOKUP(C283,'DATA BARANG'!$B$1:$E$15,2,0)</f>
        <v>BERAS IR 5 KG</v>
      </c>
      <c r="E283" s="19">
        <v>1</v>
      </c>
      <c r="F283" s="6">
        <f>VLOOKUP(C283,'DATA BARANG'!$B$1:$E$15,4,0)</f>
        <v>55000</v>
      </c>
      <c r="G283" s="34">
        <f t="shared" si="5"/>
        <v>55000</v>
      </c>
      <c r="H283" s="15" t="s">
        <v>819</v>
      </c>
      <c r="I283" s="19" t="str">
        <f>VLOOKUP(H283,'DATA ANGGOTA'!$B$1:$C$250,2,0)</f>
        <v>KHAIRUL/ORTU NAUFAL</v>
      </c>
    </row>
    <row r="284" spans="1:9" x14ac:dyDescent="0.25">
      <c r="A284" s="15">
        <v>1</v>
      </c>
      <c r="B284" s="15" t="s">
        <v>746</v>
      </c>
      <c r="C284" s="15" t="s">
        <v>37</v>
      </c>
      <c r="D284" s="5" t="str">
        <f>VLOOKUP(C284,'DATA BARANG'!$B$1:$E$15,2,0)</f>
        <v>BERAS IR 5 KG</v>
      </c>
      <c r="E284" s="19">
        <v>1</v>
      </c>
      <c r="F284" s="6">
        <f>VLOOKUP(C284,'DATA BARANG'!$B$1:$E$15,4,0)</f>
        <v>55000</v>
      </c>
      <c r="G284" s="34">
        <f t="shared" si="5"/>
        <v>55000</v>
      </c>
      <c r="H284" s="15" t="s">
        <v>819</v>
      </c>
      <c r="I284" s="19" t="str">
        <f>VLOOKUP(H284,'DATA ANGGOTA'!$B$1:$C$250,2,0)</f>
        <v>KHAIRUL/ORTU NAUFAL</v>
      </c>
    </row>
    <row r="285" spans="1:9" x14ac:dyDescent="0.25">
      <c r="A285" s="15">
        <v>1</v>
      </c>
      <c r="B285" s="15" t="s">
        <v>746</v>
      </c>
      <c r="C285" s="15" t="s">
        <v>37</v>
      </c>
      <c r="D285" s="5" t="str">
        <f>VLOOKUP(C285,'DATA BARANG'!$B$1:$E$15,2,0)</f>
        <v>BERAS IR 5 KG</v>
      </c>
      <c r="E285" s="19">
        <v>1</v>
      </c>
      <c r="F285" s="6">
        <f>VLOOKUP(C285,'DATA BARANG'!$B$1:$E$15,4,0)</f>
        <v>55000</v>
      </c>
      <c r="G285" s="34">
        <f t="shared" si="5"/>
        <v>55000</v>
      </c>
      <c r="H285" s="15" t="s">
        <v>819</v>
      </c>
      <c r="I285" s="19" t="str">
        <f>VLOOKUP(H285,'DATA ANGGOTA'!$B$1:$C$250,2,0)</f>
        <v>KHAIRUL/ORTU NAUFAL</v>
      </c>
    </row>
    <row r="286" spans="1:9" x14ac:dyDescent="0.25">
      <c r="A286" s="15">
        <v>1</v>
      </c>
      <c r="B286" s="15" t="s">
        <v>746</v>
      </c>
      <c r="C286" s="15" t="s">
        <v>37</v>
      </c>
      <c r="D286" s="5" t="str">
        <f>VLOOKUP(C286,'DATA BARANG'!$B$1:$E$15,2,0)</f>
        <v>BERAS IR 5 KG</v>
      </c>
      <c r="E286" s="19">
        <v>1</v>
      </c>
      <c r="F286" s="6">
        <f>VLOOKUP(C286,'DATA BARANG'!$B$1:$E$15,4,0)</f>
        <v>55000</v>
      </c>
      <c r="G286" s="34">
        <f t="shared" si="5"/>
        <v>55000</v>
      </c>
      <c r="H286" s="15" t="s">
        <v>819</v>
      </c>
      <c r="I286" s="19" t="str">
        <f>VLOOKUP(H286,'DATA ANGGOTA'!$B$1:$C$250,2,0)</f>
        <v>KHAIRUL/ORTU NAUFAL</v>
      </c>
    </row>
    <row r="287" spans="1:9" x14ac:dyDescent="0.25">
      <c r="A287" s="15">
        <v>1</v>
      </c>
      <c r="B287" s="15" t="s">
        <v>746</v>
      </c>
      <c r="C287" s="15" t="s">
        <v>37</v>
      </c>
      <c r="D287" s="5" t="str">
        <f>VLOOKUP(C287,'DATA BARANG'!$B$1:$E$15,2,0)</f>
        <v>BERAS IR 5 KG</v>
      </c>
      <c r="E287" s="19">
        <v>1</v>
      </c>
      <c r="F287" s="6">
        <f>VLOOKUP(C287,'DATA BARANG'!$B$1:$E$15,4,0)</f>
        <v>55000</v>
      </c>
      <c r="G287" s="34">
        <f t="shared" si="5"/>
        <v>55000</v>
      </c>
      <c r="H287" s="15" t="s">
        <v>819</v>
      </c>
      <c r="I287" s="19" t="str">
        <f>VLOOKUP(H287,'DATA ANGGOTA'!$B$1:$C$250,2,0)</f>
        <v>KHAIRUL/ORTU NAUFAL</v>
      </c>
    </row>
    <row r="288" spans="1:9" x14ac:dyDescent="0.25">
      <c r="A288" s="15">
        <v>1</v>
      </c>
      <c r="B288" s="15" t="s">
        <v>746</v>
      </c>
      <c r="C288" s="15" t="s">
        <v>37</v>
      </c>
      <c r="D288" s="5" t="str">
        <f>VLOOKUP(C288,'DATA BARANG'!$B$1:$E$15,2,0)</f>
        <v>BERAS IR 5 KG</v>
      </c>
      <c r="E288" s="19">
        <v>1</v>
      </c>
      <c r="F288" s="6">
        <f>VLOOKUP(C288,'DATA BARANG'!$B$1:$E$15,4,0)</f>
        <v>55000</v>
      </c>
      <c r="G288" s="34">
        <f t="shared" si="5"/>
        <v>55000</v>
      </c>
      <c r="H288" s="15" t="s">
        <v>819</v>
      </c>
      <c r="I288" s="19" t="str">
        <f>VLOOKUP(H288,'DATA ANGGOTA'!$B$1:$C$250,2,0)</f>
        <v>KHAIRUL/ORTU NAUFAL</v>
      </c>
    </row>
    <row r="289" spans="1:9" x14ac:dyDescent="0.25">
      <c r="A289" s="15">
        <v>1</v>
      </c>
      <c r="B289" s="15" t="s">
        <v>746</v>
      </c>
      <c r="C289" s="15" t="s">
        <v>37</v>
      </c>
      <c r="D289" s="5" t="str">
        <f>VLOOKUP(C289,'DATA BARANG'!$B$1:$E$15,2,0)</f>
        <v>BERAS IR 5 KG</v>
      </c>
      <c r="E289" s="19">
        <v>1</v>
      </c>
      <c r="F289" s="6">
        <f>VLOOKUP(C289,'DATA BARANG'!$B$1:$E$15,4,0)</f>
        <v>55000</v>
      </c>
      <c r="G289" s="34">
        <f t="shared" si="5"/>
        <v>55000</v>
      </c>
      <c r="H289" s="15" t="s">
        <v>819</v>
      </c>
      <c r="I289" s="19" t="str">
        <f>VLOOKUP(H289,'DATA ANGGOTA'!$B$1:$C$250,2,0)</f>
        <v>KHAIRUL/ORTU NAUFAL</v>
      </c>
    </row>
    <row r="290" spans="1:9" x14ac:dyDescent="0.25">
      <c r="A290" s="15">
        <v>1</v>
      </c>
      <c r="B290" s="15" t="s">
        <v>746</v>
      </c>
      <c r="C290" s="15" t="s">
        <v>37</v>
      </c>
      <c r="D290" s="5" t="str">
        <f>VLOOKUP(C290,'DATA BARANG'!$B$1:$E$15,2,0)</f>
        <v>BERAS IR 5 KG</v>
      </c>
      <c r="E290" s="19">
        <v>1</v>
      </c>
      <c r="F290" s="6">
        <f>VLOOKUP(C290,'DATA BARANG'!$B$1:$E$15,4,0)</f>
        <v>55000</v>
      </c>
      <c r="G290" s="34">
        <f t="shared" si="5"/>
        <v>55000</v>
      </c>
      <c r="H290" s="15" t="s">
        <v>819</v>
      </c>
      <c r="I290" s="19" t="str">
        <f>VLOOKUP(H290,'DATA ANGGOTA'!$B$1:$C$250,2,0)</f>
        <v>KHAIRUL/ORTU NAUFAL</v>
      </c>
    </row>
    <row r="291" spans="1:9" x14ac:dyDescent="0.25">
      <c r="A291" s="15">
        <v>1</v>
      </c>
      <c r="B291" s="15" t="s">
        <v>746</v>
      </c>
      <c r="C291" s="15" t="s">
        <v>37</v>
      </c>
      <c r="D291" s="5" t="str">
        <f>VLOOKUP(C291,'DATA BARANG'!$B$1:$E$15,2,0)</f>
        <v>BERAS IR 5 KG</v>
      </c>
      <c r="E291" s="19">
        <v>1</v>
      </c>
      <c r="F291" s="6">
        <f>VLOOKUP(C291,'DATA BARANG'!$B$1:$E$15,4,0)</f>
        <v>55000</v>
      </c>
      <c r="G291" s="34">
        <f t="shared" si="5"/>
        <v>55000</v>
      </c>
      <c r="H291" s="15" t="s">
        <v>819</v>
      </c>
      <c r="I291" s="19" t="str">
        <f>VLOOKUP(H291,'DATA ANGGOTA'!$B$1:$C$250,2,0)</f>
        <v>KHAIRUL/ORTU NAUFAL</v>
      </c>
    </row>
    <row r="292" spans="1:9" x14ac:dyDescent="0.25">
      <c r="A292" s="15">
        <v>1</v>
      </c>
      <c r="B292" s="15" t="s">
        <v>746</v>
      </c>
      <c r="C292" s="15" t="s">
        <v>37</v>
      </c>
      <c r="D292" s="5" t="str">
        <f>VLOOKUP(C292,'DATA BARANG'!$B$1:$E$15,2,0)</f>
        <v>BERAS IR 5 KG</v>
      </c>
      <c r="E292" s="19">
        <v>1</v>
      </c>
      <c r="F292" s="6">
        <f>VLOOKUP(C292,'DATA BARANG'!$B$1:$E$15,4,0)</f>
        <v>55000</v>
      </c>
      <c r="G292" s="34">
        <f t="shared" si="5"/>
        <v>55000</v>
      </c>
      <c r="H292" s="15" t="s">
        <v>819</v>
      </c>
      <c r="I292" s="19" t="str">
        <f>VLOOKUP(H292,'DATA ANGGOTA'!$B$1:$C$250,2,0)</f>
        <v>KHAIRUL/ORTU NAUFAL</v>
      </c>
    </row>
    <row r="293" spans="1:9" x14ac:dyDescent="0.25">
      <c r="A293" s="15">
        <v>1</v>
      </c>
      <c r="B293" s="15" t="s">
        <v>746</v>
      </c>
      <c r="C293" s="15" t="s">
        <v>37</v>
      </c>
      <c r="D293" s="5" t="str">
        <f>VLOOKUP(C293,'DATA BARANG'!$B$1:$E$15,2,0)</f>
        <v>BERAS IR 5 KG</v>
      </c>
      <c r="E293" s="19">
        <v>1</v>
      </c>
      <c r="F293" s="6">
        <f>VLOOKUP(C293,'DATA BARANG'!$B$1:$E$15,4,0)</f>
        <v>55000</v>
      </c>
      <c r="G293" s="34">
        <f t="shared" si="5"/>
        <v>55000</v>
      </c>
      <c r="H293" s="15" t="s">
        <v>819</v>
      </c>
      <c r="I293" s="19" t="str">
        <f>VLOOKUP(H293,'DATA ANGGOTA'!$B$1:$C$250,2,0)</f>
        <v>KHAIRUL/ORTU NAUFAL</v>
      </c>
    </row>
    <row r="294" spans="1:9" x14ac:dyDescent="0.25">
      <c r="A294" s="15">
        <v>1</v>
      </c>
      <c r="B294" s="15" t="s">
        <v>746</v>
      </c>
      <c r="C294" s="15" t="s">
        <v>37</v>
      </c>
      <c r="D294" s="5" t="str">
        <f>VLOOKUP(C294,'DATA BARANG'!$B$1:$E$15,2,0)</f>
        <v>BERAS IR 5 KG</v>
      </c>
      <c r="E294" s="19">
        <v>1</v>
      </c>
      <c r="F294" s="6">
        <f>VLOOKUP(C294,'DATA BARANG'!$B$1:$E$15,4,0)</f>
        <v>55000</v>
      </c>
      <c r="G294" s="34">
        <f t="shared" si="5"/>
        <v>55000</v>
      </c>
      <c r="H294" s="15" t="s">
        <v>819</v>
      </c>
      <c r="I294" s="19" t="str">
        <f>VLOOKUP(H294,'DATA ANGGOTA'!$B$1:$C$250,2,0)</f>
        <v>KHAIRUL/ORTU NAUFAL</v>
      </c>
    </row>
    <row r="295" spans="1:9" x14ac:dyDescent="0.25">
      <c r="A295" s="15">
        <v>1</v>
      </c>
      <c r="B295" s="15" t="s">
        <v>746</v>
      </c>
      <c r="C295" s="15" t="s">
        <v>37</v>
      </c>
      <c r="D295" s="5" t="str">
        <f>VLOOKUP(C295,'DATA BARANG'!$B$1:$E$15,2,0)</f>
        <v>BERAS IR 5 KG</v>
      </c>
      <c r="E295" s="19">
        <v>1</v>
      </c>
      <c r="F295" s="6">
        <f>VLOOKUP(C295,'DATA BARANG'!$B$1:$E$15,4,0)</f>
        <v>55000</v>
      </c>
      <c r="G295" s="34">
        <f t="shared" si="5"/>
        <v>55000</v>
      </c>
      <c r="H295" s="15" t="s">
        <v>819</v>
      </c>
      <c r="I295" s="19" t="str">
        <f>VLOOKUP(H295,'DATA ANGGOTA'!$B$1:$C$250,2,0)</f>
        <v>KHAIRUL/ORTU NAUFAL</v>
      </c>
    </row>
    <row r="296" spans="1:9" x14ac:dyDescent="0.25">
      <c r="A296" s="15">
        <v>1</v>
      </c>
      <c r="B296" s="15" t="s">
        <v>746</v>
      </c>
      <c r="C296" s="15" t="s">
        <v>37</v>
      </c>
      <c r="D296" s="5" t="str">
        <f>VLOOKUP(C296,'DATA BARANG'!$B$1:$E$15,2,0)</f>
        <v>BERAS IR 5 KG</v>
      </c>
      <c r="E296" s="19">
        <v>1</v>
      </c>
      <c r="F296" s="6">
        <f>VLOOKUP(C296,'DATA BARANG'!$B$1:$E$15,4,0)</f>
        <v>55000</v>
      </c>
      <c r="G296" s="34">
        <f t="shared" si="5"/>
        <v>55000</v>
      </c>
      <c r="H296" s="15" t="s">
        <v>819</v>
      </c>
      <c r="I296" s="19" t="str">
        <f>VLOOKUP(H296,'DATA ANGGOTA'!$B$1:$C$250,2,0)</f>
        <v>KHAIRUL/ORTU NAUFAL</v>
      </c>
    </row>
    <row r="297" spans="1:9" x14ac:dyDescent="0.25">
      <c r="A297" s="15">
        <v>1</v>
      </c>
      <c r="B297" s="15" t="s">
        <v>746</v>
      </c>
      <c r="C297" s="15" t="s">
        <v>37</v>
      </c>
      <c r="D297" s="5" t="str">
        <f>VLOOKUP(C297,'DATA BARANG'!$B$1:$E$15,2,0)</f>
        <v>BERAS IR 5 KG</v>
      </c>
      <c r="E297" s="19">
        <v>1</v>
      </c>
      <c r="F297" s="6">
        <f>VLOOKUP(C297,'DATA BARANG'!$B$1:$E$15,4,0)</f>
        <v>55000</v>
      </c>
      <c r="G297" s="34">
        <f t="shared" si="5"/>
        <v>55000</v>
      </c>
      <c r="H297" s="15" t="s">
        <v>819</v>
      </c>
      <c r="I297" s="19" t="str">
        <f>VLOOKUP(H297,'DATA ANGGOTA'!$B$1:$C$250,2,0)</f>
        <v>KHAIRUL/ORTU NAUFAL</v>
      </c>
    </row>
    <row r="298" spans="1:9" x14ac:dyDescent="0.25">
      <c r="A298" s="15">
        <v>1</v>
      </c>
      <c r="B298" s="15" t="s">
        <v>746</v>
      </c>
      <c r="C298" s="15" t="s">
        <v>37</v>
      </c>
      <c r="D298" s="5" t="str">
        <f>VLOOKUP(C298,'DATA BARANG'!$B$1:$E$15,2,0)</f>
        <v>BERAS IR 5 KG</v>
      </c>
      <c r="E298" s="19">
        <v>1</v>
      </c>
      <c r="F298" s="6">
        <f>VLOOKUP(C298,'DATA BARANG'!$B$1:$E$15,4,0)</f>
        <v>55000</v>
      </c>
      <c r="G298" s="34">
        <f t="shared" si="5"/>
        <v>55000</v>
      </c>
      <c r="H298" s="15" t="s">
        <v>819</v>
      </c>
      <c r="I298" s="19" t="str">
        <f>VLOOKUP(H298,'DATA ANGGOTA'!$B$1:$C$250,2,0)</f>
        <v>KHAIRUL/ORTU NAUFAL</v>
      </c>
    </row>
    <row r="299" spans="1:9" x14ac:dyDescent="0.25">
      <c r="A299" s="15">
        <v>1</v>
      </c>
      <c r="B299" s="15" t="s">
        <v>746</v>
      </c>
      <c r="C299" s="15" t="s">
        <v>37</v>
      </c>
      <c r="D299" s="5" t="str">
        <f>VLOOKUP(C299,'DATA BARANG'!$B$1:$E$15,2,0)</f>
        <v>BERAS IR 5 KG</v>
      </c>
      <c r="E299" s="19">
        <v>1</v>
      </c>
      <c r="F299" s="6">
        <f>VLOOKUP(C299,'DATA BARANG'!$B$1:$E$15,4,0)</f>
        <v>55000</v>
      </c>
      <c r="G299" s="34">
        <f t="shared" si="5"/>
        <v>55000</v>
      </c>
      <c r="H299" s="15" t="s">
        <v>819</v>
      </c>
      <c r="I299" s="19" t="str">
        <f>VLOOKUP(H299,'DATA ANGGOTA'!$B$1:$C$250,2,0)</f>
        <v>KHAIRUL/ORTU NAUFAL</v>
      </c>
    </row>
    <row r="300" spans="1:9" x14ac:dyDescent="0.25">
      <c r="A300" s="15">
        <v>1</v>
      </c>
      <c r="B300" s="15" t="s">
        <v>746</v>
      </c>
      <c r="C300" s="15" t="s">
        <v>37</v>
      </c>
      <c r="D300" s="5" t="str">
        <f>VLOOKUP(C300,'DATA BARANG'!$B$1:$E$15,2,0)</f>
        <v>BERAS IR 5 KG</v>
      </c>
      <c r="E300" s="19">
        <v>1</v>
      </c>
      <c r="F300" s="6">
        <f>VLOOKUP(C300,'DATA BARANG'!$B$1:$E$15,4,0)</f>
        <v>55000</v>
      </c>
      <c r="G300" s="34">
        <f t="shared" si="5"/>
        <v>55000</v>
      </c>
      <c r="H300" s="15" t="s">
        <v>819</v>
      </c>
      <c r="I300" s="19" t="str">
        <f>VLOOKUP(H300,'DATA ANGGOTA'!$B$1:$C$250,2,0)</f>
        <v>KHAIRUL/ORTU NAUFAL</v>
      </c>
    </row>
    <row r="301" spans="1:9" x14ac:dyDescent="0.25">
      <c r="A301" s="15">
        <v>1</v>
      </c>
      <c r="B301" s="15" t="s">
        <v>746</v>
      </c>
      <c r="C301" s="15" t="s">
        <v>37</v>
      </c>
      <c r="D301" s="5" t="str">
        <f>VLOOKUP(C301,'DATA BARANG'!$B$1:$E$15,2,0)</f>
        <v>BERAS IR 5 KG</v>
      </c>
      <c r="E301" s="19">
        <v>1</v>
      </c>
      <c r="F301" s="6">
        <f>VLOOKUP(C301,'DATA BARANG'!$B$1:$E$15,4,0)</f>
        <v>55000</v>
      </c>
      <c r="G301" s="34">
        <f t="shared" si="5"/>
        <v>55000</v>
      </c>
      <c r="H301" s="15" t="s">
        <v>819</v>
      </c>
      <c r="I301" s="19" t="str">
        <f>VLOOKUP(H301,'DATA ANGGOTA'!$B$1:$C$250,2,0)</f>
        <v>KHAIRUL/ORTU NAUFAL</v>
      </c>
    </row>
    <row r="302" spans="1:9" x14ac:dyDescent="0.25">
      <c r="A302" s="15">
        <v>1</v>
      </c>
      <c r="B302" s="15" t="s">
        <v>746</v>
      </c>
      <c r="C302" s="15" t="s">
        <v>37</v>
      </c>
      <c r="D302" s="5" t="str">
        <f>VLOOKUP(C302,'DATA BARANG'!$B$1:$E$15,2,0)</f>
        <v>BERAS IR 5 KG</v>
      </c>
      <c r="E302" s="19">
        <v>1</v>
      </c>
      <c r="F302" s="6">
        <f>VLOOKUP(C302,'DATA BARANG'!$B$1:$E$15,4,0)</f>
        <v>55000</v>
      </c>
      <c r="G302" s="34">
        <f t="shared" si="5"/>
        <v>55000</v>
      </c>
      <c r="H302" s="15" t="s">
        <v>819</v>
      </c>
      <c r="I302" s="19" t="str">
        <f>VLOOKUP(H302,'DATA ANGGOTA'!$B$1:$C$250,2,0)</f>
        <v>KHAIRUL/ORTU NAUFAL</v>
      </c>
    </row>
    <row r="303" spans="1:9" x14ac:dyDescent="0.25">
      <c r="A303" s="15">
        <v>1</v>
      </c>
      <c r="B303" s="15" t="s">
        <v>746</v>
      </c>
      <c r="C303" s="15" t="s">
        <v>37</v>
      </c>
      <c r="D303" s="5" t="str">
        <f>VLOOKUP(C303,'DATA BARANG'!$B$1:$E$15,2,0)</f>
        <v>BERAS IR 5 KG</v>
      </c>
      <c r="E303" s="19">
        <v>1</v>
      </c>
      <c r="F303" s="6">
        <f>VLOOKUP(C303,'DATA BARANG'!$B$1:$E$15,4,0)</f>
        <v>55000</v>
      </c>
      <c r="G303" s="34">
        <f t="shared" si="5"/>
        <v>55000</v>
      </c>
      <c r="H303" s="15" t="s">
        <v>819</v>
      </c>
      <c r="I303" s="19" t="str">
        <f>VLOOKUP(H303,'DATA ANGGOTA'!$B$1:$C$250,2,0)</f>
        <v>KHAIRUL/ORTU NAUFAL</v>
      </c>
    </row>
    <row r="304" spans="1:9" x14ac:dyDescent="0.25">
      <c r="A304" s="15">
        <v>1</v>
      </c>
      <c r="B304" s="15" t="s">
        <v>746</v>
      </c>
      <c r="C304" s="15" t="s">
        <v>37</v>
      </c>
      <c r="D304" s="5" t="str">
        <f>VLOOKUP(C304,'DATA BARANG'!$B$1:$E$15,2,0)</f>
        <v>BERAS IR 5 KG</v>
      </c>
      <c r="E304" s="19">
        <v>1</v>
      </c>
      <c r="F304" s="6">
        <f>VLOOKUP(C304,'DATA BARANG'!$B$1:$E$15,4,0)</f>
        <v>55000</v>
      </c>
      <c r="G304" s="34">
        <f t="shared" si="5"/>
        <v>55000</v>
      </c>
      <c r="H304" s="15" t="s">
        <v>819</v>
      </c>
      <c r="I304" s="19" t="str">
        <f>VLOOKUP(H304,'DATA ANGGOTA'!$B$1:$C$250,2,0)</f>
        <v>KHAIRUL/ORTU NAUFAL</v>
      </c>
    </row>
    <row r="305" spans="1:9" x14ac:dyDescent="0.25">
      <c r="A305" s="15">
        <v>1</v>
      </c>
      <c r="B305" s="15" t="s">
        <v>746</v>
      </c>
      <c r="C305" s="15" t="s">
        <v>37</v>
      </c>
      <c r="D305" s="5" t="str">
        <f>VLOOKUP(C305,'DATA BARANG'!$B$1:$E$15,2,0)</f>
        <v>BERAS IR 5 KG</v>
      </c>
      <c r="E305" s="19">
        <v>1</v>
      </c>
      <c r="F305" s="6">
        <f>VLOOKUP(C305,'DATA BARANG'!$B$1:$E$15,4,0)</f>
        <v>55000</v>
      </c>
      <c r="G305" s="34">
        <f t="shared" si="5"/>
        <v>55000</v>
      </c>
      <c r="H305" s="15" t="s">
        <v>819</v>
      </c>
      <c r="I305" s="19" t="str">
        <f>VLOOKUP(H305,'DATA ANGGOTA'!$B$1:$C$250,2,0)</f>
        <v>KHAIRUL/ORTU NAUFAL</v>
      </c>
    </row>
    <row r="306" spans="1:9" x14ac:dyDescent="0.25">
      <c r="A306" s="15">
        <v>1</v>
      </c>
      <c r="B306" s="15" t="s">
        <v>746</v>
      </c>
      <c r="C306" s="15" t="s">
        <v>37</v>
      </c>
      <c r="D306" s="5" t="str">
        <f>VLOOKUP(C306,'DATA BARANG'!$B$1:$E$15,2,0)</f>
        <v>BERAS IR 5 KG</v>
      </c>
      <c r="E306" s="19">
        <v>1</v>
      </c>
      <c r="F306" s="6">
        <f>VLOOKUP(C306,'DATA BARANG'!$B$1:$E$15,4,0)</f>
        <v>55000</v>
      </c>
      <c r="G306" s="34">
        <f t="shared" si="5"/>
        <v>55000</v>
      </c>
      <c r="H306" s="15" t="s">
        <v>819</v>
      </c>
      <c r="I306" s="19" t="str">
        <f>VLOOKUP(H306,'DATA ANGGOTA'!$B$1:$C$250,2,0)</f>
        <v>KHAIRUL/ORTU NAUFAL</v>
      </c>
    </row>
    <row r="307" spans="1:9" x14ac:dyDescent="0.25">
      <c r="A307" s="15">
        <v>1</v>
      </c>
      <c r="B307" s="15" t="s">
        <v>746</v>
      </c>
      <c r="C307" s="15" t="s">
        <v>37</v>
      </c>
      <c r="D307" s="5" t="str">
        <f>VLOOKUP(C307,'DATA BARANG'!$B$1:$E$15,2,0)</f>
        <v>BERAS IR 5 KG</v>
      </c>
      <c r="E307" s="19">
        <v>1</v>
      </c>
      <c r="F307" s="6">
        <f>VLOOKUP(C307,'DATA BARANG'!$B$1:$E$15,4,0)</f>
        <v>55000</v>
      </c>
      <c r="G307" s="34">
        <f t="shared" si="5"/>
        <v>55000</v>
      </c>
      <c r="H307" s="15" t="s">
        <v>819</v>
      </c>
      <c r="I307" s="19" t="str">
        <f>VLOOKUP(H307,'DATA ANGGOTA'!$B$1:$C$250,2,0)</f>
        <v>KHAIRUL/ORTU NAUFAL</v>
      </c>
    </row>
    <row r="308" spans="1:9" x14ac:dyDescent="0.25">
      <c r="A308" s="15">
        <v>1</v>
      </c>
      <c r="B308" s="15" t="s">
        <v>746</v>
      </c>
      <c r="C308" s="15" t="s">
        <v>37</v>
      </c>
      <c r="D308" s="5" t="str">
        <f>VLOOKUP(C308,'DATA BARANG'!$B$1:$E$15,2,0)</f>
        <v>BERAS IR 5 KG</v>
      </c>
      <c r="E308" s="19">
        <v>1</v>
      </c>
      <c r="F308" s="6">
        <f>VLOOKUP(C308,'DATA BARANG'!$B$1:$E$15,4,0)</f>
        <v>55000</v>
      </c>
      <c r="G308" s="34">
        <f t="shared" si="5"/>
        <v>55000</v>
      </c>
      <c r="H308" s="15" t="s">
        <v>819</v>
      </c>
      <c r="I308" s="19" t="str">
        <f>VLOOKUP(H308,'DATA ANGGOTA'!$B$1:$C$250,2,0)</f>
        <v>KHAIRUL/ORTU NAUFAL</v>
      </c>
    </row>
    <row r="309" spans="1:9" x14ac:dyDescent="0.25">
      <c r="A309" s="15">
        <v>1</v>
      </c>
      <c r="B309" s="15" t="s">
        <v>746</v>
      </c>
      <c r="C309" s="15" t="s">
        <v>37</v>
      </c>
      <c r="D309" s="5" t="str">
        <f>VLOOKUP(C309,'DATA BARANG'!$B$1:$E$15,2,0)</f>
        <v>BERAS IR 5 KG</v>
      </c>
      <c r="E309" s="19">
        <v>1</v>
      </c>
      <c r="F309" s="6">
        <f>VLOOKUP(C309,'DATA BARANG'!$B$1:$E$15,4,0)</f>
        <v>55000</v>
      </c>
      <c r="G309" s="34">
        <f t="shared" si="5"/>
        <v>55000</v>
      </c>
      <c r="H309" s="15" t="s">
        <v>819</v>
      </c>
      <c r="I309" s="19" t="str">
        <f>VLOOKUP(H309,'DATA ANGGOTA'!$B$1:$C$250,2,0)</f>
        <v>KHAIRUL/ORTU NAUFAL</v>
      </c>
    </row>
    <row r="310" spans="1:9" x14ac:dyDescent="0.25">
      <c r="A310" s="15">
        <v>1</v>
      </c>
      <c r="B310" s="15" t="s">
        <v>746</v>
      </c>
      <c r="C310" s="15" t="s">
        <v>37</v>
      </c>
      <c r="D310" s="5" t="str">
        <f>VLOOKUP(C310,'DATA BARANG'!$B$1:$E$15,2,0)</f>
        <v>BERAS IR 5 KG</v>
      </c>
      <c r="E310" s="19">
        <v>1</v>
      </c>
      <c r="F310" s="6">
        <f>VLOOKUP(C310,'DATA BARANG'!$B$1:$E$15,4,0)</f>
        <v>55000</v>
      </c>
      <c r="G310" s="34">
        <f t="shared" si="5"/>
        <v>55000</v>
      </c>
      <c r="H310" s="15" t="s">
        <v>819</v>
      </c>
      <c r="I310" s="19" t="str">
        <f>VLOOKUP(H310,'DATA ANGGOTA'!$B$1:$C$250,2,0)</f>
        <v>KHAIRUL/ORTU NAUFAL</v>
      </c>
    </row>
    <row r="311" spans="1:9" x14ac:dyDescent="0.25">
      <c r="A311" s="15">
        <v>1</v>
      </c>
      <c r="B311" s="15" t="s">
        <v>746</v>
      </c>
      <c r="C311" s="15" t="s">
        <v>37</v>
      </c>
      <c r="D311" s="5" t="str">
        <f>VLOOKUP(C311,'DATA BARANG'!$B$1:$E$15,2,0)</f>
        <v>BERAS IR 5 KG</v>
      </c>
      <c r="E311" s="19">
        <v>1</v>
      </c>
      <c r="F311" s="6">
        <f>VLOOKUP(C311,'DATA BARANG'!$B$1:$E$15,4,0)</f>
        <v>55000</v>
      </c>
      <c r="G311" s="34">
        <f t="shared" si="5"/>
        <v>55000</v>
      </c>
      <c r="H311" s="15" t="s">
        <v>819</v>
      </c>
      <c r="I311" s="19" t="str">
        <f>VLOOKUP(H311,'DATA ANGGOTA'!$B$1:$C$250,2,0)</f>
        <v>KHAIRUL/ORTU NAUFAL</v>
      </c>
    </row>
    <row r="312" spans="1:9" x14ac:dyDescent="0.25">
      <c r="A312" s="15">
        <v>1</v>
      </c>
      <c r="B312" s="15" t="s">
        <v>746</v>
      </c>
      <c r="C312" s="15" t="s">
        <v>37</v>
      </c>
      <c r="D312" s="5" t="str">
        <f>VLOOKUP(C312,'DATA BARANG'!$B$1:$E$15,2,0)</f>
        <v>BERAS IR 5 KG</v>
      </c>
      <c r="E312" s="19">
        <v>1</v>
      </c>
      <c r="F312" s="6">
        <f>VLOOKUP(C312,'DATA BARANG'!$B$1:$E$15,4,0)</f>
        <v>55000</v>
      </c>
      <c r="G312" s="34">
        <f t="shared" si="5"/>
        <v>55000</v>
      </c>
      <c r="H312" s="15" t="s">
        <v>819</v>
      </c>
      <c r="I312" s="19" t="str">
        <f>VLOOKUP(H312,'DATA ANGGOTA'!$B$1:$C$250,2,0)</f>
        <v>KHAIRUL/ORTU NAUFAL</v>
      </c>
    </row>
    <row r="313" spans="1:9" x14ac:dyDescent="0.25">
      <c r="A313" s="15">
        <v>1</v>
      </c>
      <c r="B313" s="15" t="s">
        <v>746</v>
      </c>
      <c r="C313" s="15" t="s">
        <v>37</v>
      </c>
      <c r="D313" s="5" t="str">
        <f>VLOOKUP(C313,'DATA BARANG'!$B$1:$E$15,2,0)</f>
        <v>BERAS IR 5 KG</v>
      </c>
      <c r="E313" s="19">
        <v>1</v>
      </c>
      <c r="F313" s="6">
        <f>VLOOKUP(C313,'DATA BARANG'!$B$1:$E$15,4,0)</f>
        <v>55000</v>
      </c>
      <c r="G313" s="34">
        <f t="shared" si="5"/>
        <v>55000</v>
      </c>
      <c r="H313" s="15" t="s">
        <v>819</v>
      </c>
      <c r="I313" s="19" t="str">
        <f>VLOOKUP(H313,'DATA ANGGOTA'!$B$1:$C$250,2,0)</f>
        <v>KHAIRUL/ORTU NAUFAL</v>
      </c>
    </row>
    <row r="314" spans="1:9" x14ac:dyDescent="0.25">
      <c r="A314" s="15">
        <v>1</v>
      </c>
      <c r="B314" s="15" t="s">
        <v>746</v>
      </c>
      <c r="C314" s="15" t="s">
        <v>37</v>
      </c>
      <c r="D314" s="5" t="str">
        <f>VLOOKUP(C314,'DATA BARANG'!$B$1:$E$15,2,0)</f>
        <v>BERAS IR 5 KG</v>
      </c>
      <c r="E314" s="19">
        <v>1</v>
      </c>
      <c r="F314" s="6">
        <f>VLOOKUP(C314,'DATA BARANG'!$B$1:$E$15,4,0)</f>
        <v>55000</v>
      </c>
      <c r="G314" s="34">
        <f t="shared" si="5"/>
        <v>55000</v>
      </c>
      <c r="H314" s="15" t="s">
        <v>819</v>
      </c>
      <c r="I314" s="19" t="str">
        <f>VLOOKUP(H314,'DATA ANGGOTA'!$B$1:$C$250,2,0)</f>
        <v>KHAIRUL/ORTU NAUFAL</v>
      </c>
    </row>
    <row r="315" spans="1:9" x14ac:dyDescent="0.25">
      <c r="A315" s="15">
        <v>1</v>
      </c>
      <c r="B315" s="15" t="s">
        <v>746</v>
      </c>
      <c r="C315" s="15" t="s">
        <v>37</v>
      </c>
      <c r="D315" s="5" t="str">
        <f>VLOOKUP(C315,'DATA BARANG'!$B$1:$E$15,2,0)</f>
        <v>BERAS IR 5 KG</v>
      </c>
      <c r="E315" s="19">
        <v>1</v>
      </c>
      <c r="F315" s="6">
        <f>VLOOKUP(C315,'DATA BARANG'!$B$1:$E$15,4,0)</f>
        <v>55000</v>
      </c>
      <c r="G315" s="34">
        <f t="shared" si="5"/>
        <v>55000</v>
      </c>
      <c r="H315" s="15" t="s">
        <v>819</v>
      </c>
      <c r="I315" s="19" t="str">
        <f>VLOOKUP(H315,'DATA ANGGOTA'!$B$1:$C$250,2,0)</f>
        <v>KHAIRUL/ORTU NAUFAL</v>
      </c>
    </row>
    <row r="316" spans="1:9" x14ac:dyDescent="0.25">
      <c r="A316" s="15">
        <v>1</v>
      </c>
      <c r="B316" s="15" t="s">
        <v>746</v>
      </c>
      <c r="C316" s="15" t="s">
        <v>37</v>
      </c>
      <c r="D316" s="5" t="str">
        <f>VLOOKUP(C316,'DATA BARANG'!$B$1:$E$15,2,0)</f>
        <v>BERAS IR 5 KG</v>
      </c>
      <c r="E316" s="19">
        <v>1</v>
      </c>
      <c r="F316" s="6">
        <f>VLOOKUP(C316,'DATA BARANG'!$B$1:$E$15,4,0)</f>
        <v>55000</v>
      </c>
      <c r="G316" s="34">
        <f t="shared" si="5"/>
        <v>55000</v>
      </c>
      <c r="H316" s="15" t="s">
        <v>819</v>
      </c>
      <c r="I316" s="19" t="str">
        <f>VLOOKUP(H316,'DATA ANGGOTA'!$B$1:$C$250,2,0)</f>
        <v>KHAIRUL/ORTU NAUFAL</v>
      </c>
    </row>
    <row r="317" spans="1:9" x14ac:dyDescent="0.25">
      <c r="A317" s="15">
        <v>1</v>
      </c>
      <c r="B317" s="15" t="s">
        <v>746</v>
      </c>
      <c r="C317" s="15" t="s">
        <v>37</v>
      </c>
      <c r="D317" s="5" t="str">
        <f>VLOOKUP(C317,'DATA BARANG'!$B$1:$E$15,2,0)</f>
        <v>BERAS IR 5 KG</v>
      </c>
      <c r="E317" s="19">
        <v>1</v>
      </c>
      <c r="F317" s="6">
        <f>VLOOKUP(C317,'DATA BARANG'!$B$1:$E$15,4,0)</f>
        <v>55000</v>
      </c>
      <c r="G317" s="34">
        <f t="shared" si="5"/>
        <v>55000</v>
      </c>
      <c r="H317" s="15" t="s">
        <v>819</v>
      </c>
      <c r="I317" s="19" t="str">
        <f>VLOOKUP(H317,'DATA ANGGOTA'!$B$1:$C$250,2,0)</f>
        <v>KHAIRUL/ORTU NAUFAL</v>
      </c>
    </row>
    <row r="318" spans="1:9" x14ac:dyDescent="0.25">
      <c r="A318" s="15">
        <v>1</v>
      </c>
      <c r="B318" s="15" t="s">
        <v>746</v>
      </c>
      <c r="C318" s="15" t="s">
        <v>37</v>
      </c>
      <c r="D318" s="5" t="str">
        <f>VLOOKUP(C318,'DATA BARANG'!$B$1:$E$15,2,0)</f>
        <v>BERAS IR 5 KG</v>
      </c>
      <c r="E318" s="19">
        <v>1</v>
      </c>
      <c r="F318" s="6">
        <f>VLOOKUP(C318,'DATA BARANG'!$B$1:$E$15,4,0)</f>
        <v>55000</v>
      </c>
      <c r="G318" s="34">
        <f t="shared" si="5"/>
        <v>55000</v>
      </c>
      <c r="H318" s="15" t="s">
        <v>819</v>
      </c>
      <c r="I318" s="19" t="str">
        <f>VLOOKUP(H318,'DATA ANGGOTA'!$B$1:$C$250,2,0)</f>
        <v>KHAIRUL/ORTU NAUFAL</v>
      </c>
    </row>
    <row r="319" spans="1:9" x14ac:dyDescent="0.25">
      <c r="A319" s="15">
        <v>1</v>
      </c>
      <c r="B319" s="15" t="s">
        <v>746</v>
      </c>
      <c r="C319" s="15" t="s">
        <v>37</v>
      </c>
      <c r="D319" s="5" t="str">
        <f>VLOOKUP(C319,'DATA BARANG'!$B$1:$E$15,2,0)</f>
        <v>BERAS IR 5 KG</v>
      </c>
      <c r="E319" s="19">
        <v>1</v>
      </c>
      <c r="F319" s="6">
        <f>VLOOKUP(C319,'DATA BARANG'!$B$1:$E$15,4,0)</f>
        <v>55000</v>
      </c>
      <c r="G319" s="34">
        <f t="shared" si="5"/>
        <v>55000</v>
      </c>
      <c r="H319" s="15" t="s">
        <v>819</v>
      </c>
      <c r="I319" s="19" t="str">
        <f>VLOOKUP(H319,'DATA ANGGOTA'!$B$1:$C$250,2,0)</f>
        <v>KHAIRUL/ORTU NAUFAL</v>
      </c>
    </row>
    <row r="320" spans="1:9" x14ac:dyDescent="0.25">
      <c r="A320" s="15">
        <v>1</v>
      </c>
      <c r="B320" s="15" t="s">
        <v>746</v>
      </c>
      <c r="C320" s="15" t="s">
        <v>37</v>
      </c>
      <c r="D320" s="5" t="str">
        <f>VLOOKUP(C320,'DATA BARANG'!$B$1:$E$15,2,0)</f>
        <v>BERAS IR 5 KG</v>
      </c>
      <c r="E320" s="19">
        <v>1</v>
      </c>
      <c r="F320" s="6">
        <f>VLOOKUP(C320,'DATA BARANG'!$B$1:$E$15,4,0)</f>
        <v>55000</v>
      </c>
      <c r="G320" s="34">
        <f t="shared" si="5"/>
        <v>55000</v>
      </c>
      <c r="H320" s="15" t="s">
        <v>819</v>
      </c>
      <c r="I320" s="19" t="str">
        <f>VLOOKUP(H320,'DATA ANGGOTA'!$B$1:$C$250,2,0)</f>
        <v>KHAIRUL/ORTU NAUFAL</v>
      </c>
    </row>
    <row r="321" spans="1:9" x14ac:dyDescent="0.25">
      <c r="A321" s="15">
        <v>1</v>
      </c>
      <c r="B321" s="15" t="s">
        <v>746</v>
      </c>
      <c r="C321" s="15" t="s">
        <v>37</v>
      </c>
      <c r="D321" s="5" t="str">
        <f>VLOOKUP(C321,'DATA BARANG'!$B$1:$E$15,2,0)</f>
        <v>BERAS IR 5 KG</v>
      </c>
      <c r="E321" s="19">
        <v>1</v>
      </c>
      <c r="F321" s="6">
        <f>VLOOKUP(C321,'DATA BARANG'!$B$1:$E$15,4,0)</f>
        <v>55000</v>
      </c>
      <c r="G321" s="34">
        <f t="shared" si="5"/>
        <v>55000</v>
      </c>
      <c r="H321" s="15" t="s">
        <v>819</v>
      </c>
      <c r="I321" s="19" t="str">
        <f>VLOOKUP(H321,'DATA ANGGOTA'!$B$1:$C$250,2,0)</f>
        <v>KHAIRUL/ORTU NAUFAL</v>
      </c>
    </row>
    <row r="322" spans="1:9" x14ac:dyDescent="0.25">
      <c r="A322" s="15">
        <v>1</v>
      </c>
      <c r="B322" s="15" t="s">
        <v>746</v>
      </c>
      <c r="C322" s="15" t="s">
        <v>37</v>
      </c>
      <c r="D322" s="5" t="str">
        <f>VLOOKUP(C322,'DATA BARANG'!$B$1:$E$15,2,0)</f>
        <v>BERAS IR 5 KG</v>
      </c>
      <c r="E322" s="19">
        <v>1</v>
      </c>
      <c r="F322" s="6">
        <f>VLOOKUP(C322,'DATA BARANG'!$B$1:$E$15,4,0)</f>
        <v>55000</v>
      </c>
      <c r="G322" s="34">
        <f t="shared" si="5"/>
        <v>55000</v>
      </c>
      <c r="H322" s="15" t="s">
        <v>819</v>
      </c>
      <c r="I322" s="19" t="str">
        <f>VLOOKUP(H322,'DATA ANGGOTA'!$B$1:$C$250,2,0)</f>
        <v>KHAIRUL/ORTU NAUFAL</v>
      </c>
    </row>
    <row r="323" spans="1:9" x14ac:dyDescent="0.25">
      <c r="A323" s="15">
        <v>1</v>
      </c>
      <c r="B323" s="15" t="s">
        <v>746</v>
      </c>
      <c r="C323" s="15" t="s">
        <v>37</v>
      </c>
      <c r="D323" s="5" t="str">
        <f>VLOOKUP(C323,'DATA BARANG'!$B$1:$E$15,2,0)</f>
        <v>BERAS IR 5 KG</v>
      </c>
      <c r="E323" s="19">
        <v>1</v>
      </c>
      <c r="F323" s="6">
        <f>VLOOKUP(C323,'DATA BARANG'!$B$1:$E$15,4,0)</f>
        <v>55000</v>
      </c>
      <c r="G323" s="34">
        <f t="shared" si="5"/>
        <v>55000</v>
      </c>
      <c r="H323" s="15" t="s">
        <v>819</v>
      </c>
      <c r="I323" s="19" t="str">
        <f>VLOOKUP(H323,'DATA ANGGOTA'!$B$1:$C$250,2,0)</f>
        <v>KHAIRUL/ORTU NAUFAL</v>
      </c>
    </row>
    <row r="324" spans="1:9" x14ac:dyDescent="0.25">
      <c r="A324" s="15">
        <v>1</v>
      </c>
      <c r="B324" s="15" t="s">
        <v>746</v>
      </c>
      <c r="C324" s="15" t="s">
        <v>37</v>
      </c>
      <c r="D324" s="5" t="str">
        <f>VLOOKUP(C324,'DATA BARANG'!$B$1:$E$15,2,0)</f>
        <v>BERAS IR 5 KG</v>
      </c>
      <c r="E324" s="19">
        <v>1</v>
      </c>
      <c r="F324" s="6">
        <f>VLOOKUP(C324,'DATA BARANG'!$B$1:$E$15,4,0)</f>
        <v>55000</v>
      </c>
      <c r="G324" s="34">
        <f t="shared" si="5"/>
        <v>55000</v>
      </c>
      <c r="H324" s="15" t="s">
        <v>819</v>
      </c>
      <c r="I324" s="19" t="str">
        <f>VLOOKUP(H324,'DATA ANGGOTA'!$B$1:$C$250,2,0)</f>
        <v>KHAIRUL/ORTU NAUFAL</v>
      </c>
    </row>
    <row r="325" spans="1:9" x14ac:dyDescent="0.25">
      <c r="A325" s="15">
        <v>1</v>
      </c>
      <c r="B325" s="15" t="s">
        <v>746</v>
      </c>
      <c r="C325" s="15" t="s">
        <v>37</v>
      </c>
      <c r="D325" s="5" t="str">
        <f>VLOOKUP(C325,'DATA BARANG'!$B$1:$E$15,2,0)</f>
        <v>BERAS IR 5 KG</v>
      </c>
      <c r="E325" s="19">
        <v>1</v>
      </c>
      <c r="F325" s="6">
        <f>VLOOKUP(C325,'DATA BARANG'!$B$1:$E$15,4,0)</f>
        <v>55000</v>
      </c>
      <c r="G325" s="34">
        <f t="shared" si="5"/>
        <v>55000</v>
      </c>
      <c r="H325" s="15" t="s">
        <v>819</v>
      </c>
      <c r="I325" s="19" t="str">
        <f>VLOOKUP(H325,'DATA ANGGOTA'!$B$1:$C$250,2,0)</f>
        <v>KHAIRUL/ORTU NAUFAL</v>
      </c>
    </row>
    <row r="326" spans="1:9" x14ac:dyDescent="0.25">
      <c r="A326" s="15">
        <v>1</v>
      </c>
      <c r="B326" s="15" t="s">
        <v>746</v>
      </c>
      <c r="C326" s="15" t="s">
        <v>37</v>
      </c>
      <c r="D326" s="5" t="str">
        <f>VLOOKUP(C326,'DATA BARANG'!$B$1:$E$15,2,0)</f>
        <v>BERAS IR 5 KG</v>
      </c>
      <c r="E326" s="19">
        <v>1</v>
      </c>
      <c r="F326" s="6">
        <f>VLOOKUP(C326,'DATA BARANG'!$B$1:$E$15,4,0)</f>
        <v>55000</v>
      </c>
      <c r="G326" s="34">
        <f t="shared" si="5"/>
        <v>55000</v>
      </c>
      <c r="H326" s="15" t="s">
        <v>819</v>
      </c>
      <c r="I326" s="19" t="str">
        <f>VLOOKUP(H326,'DATA ANGGOTA'!$B$1:$C$250,2,0)</f>
        <v>KHAIRUL/ORTU NAUFAL</v>
      </c>
    </row>
    <row r="327" spans="1:9" x14ac:dyDescent="0.25">
      <c r="A327" s="15">
        <v>1</v>
      </c>
      <c r="B327" s="15" t="s">
        <v>746</v>
      </c>
      <c r="C327" s="15" t="s">
        <v>37</v>
      </c>
      <c r="D327" s="5" t="str">
        <f>VLOOKUP(C327,'DATA BARANG'!$B$1:$E$15,2,0)</f>
        <v>BERAS IR 5 KG</v>
      </c>
      <c r="E327" s="19">
        <v>1</v>
      </c>
      <c r="F327" s="6">
        <f>VLOOKUP(C327,'DATA BARANG'!$B$1:$E$15,4,0)</f>
        <v>55000</v>
      </c>
      <c r="G327" s="34">
        <f t="shared" si="5"/>
        <v>55000</v>
      </c>
      <c r="H327" s="15" t="s">
        <v>819</v>
      </c>
      <c r="I327" s="19" t="str">
        <f>VLOOKUP(H327,'DATA ANGGOTA'!$B$1:$C$250,2,0)</f>
        <v>KHAIRUL/ORTU NAUFAL</v>
      </c>
    </row>
    <row r="328" spans="1:9" x14ac:dyDescent="0.25">
      <c r="A328" s="15">
        <v>1</v>
      </c>
      <c r="B328" s="15" t="s">
        <v>746</v>
      </c>
      <c r="C328" s="15" t="s">
        <v>37</v>
      </c>
      <c r="D328" s="5" t="str">
        <f>VLOOKUP(C328,'DATA BARANG'!$B$1:$E$15,2,0)</f>
        <v>BERAS IR 5 KG</v>
      </c>
      <c r="E328" s="19">
        <v>1</v>
      </c>
      <c r="F328" s="6">
        <f>VLOOKUP(C328,'DATA BARANG'!$B$1:$E$15,4,0)</f>
        <v>55000</v>
      </c>
      <c r="G328" s="34">
        <f t="shared" ref="G328:G377" si="6">E328*F328</f>
        <v>55000</v>
      </c>
      <c r="H328" s="15" t="s">
        <v>819</v>
      </c>
      <c r="I328" s="19" t="str">
        <f>VLOOKUP(H328,'DATA ANGGOTA'!$B$1:$C$250,2,0)</f>
        <v>KHAIRUL/ORTU NAUFAL</v>
      </c>
    </row>
    <row r="329" spans="1:9" x14ac:dyDescent="0.25">
      <c r="A329" s="15">
        <v>1</v>
      </c>
      <c r="B329" s="15" t="s">
        <v>746</v>
      </c>
      <c r="C329" s="15" t="s">
        <v>37</v>
      </c>
      <c r="D329" s="5" t="str">
        <f>VLOOKUP(C329,'DATA BARANG'!$B$1:$E$15,2,0)</f>
        <v>BERAS IR 5 KG</v>
      </c>
      <c r="E329" s="19">
        <v>1</v>
      </c>
      <c r="F329" s="6">
        <f>VLOOKUP(C329,'DATA BARANG'!$B$1:$E$15,4,0)</f>
        <v>55000</v>
      </c>
      <c r="G329" s="34">
        <f t="shared" si="6"/>
        <v>55000</v>
      </c>
      <c r="H329" s="15" t="s">
        <v>819</v>
      </c>
      <c r="I329" s="19" t="str">
        <f>VLOOKUP(H329,'DATA ANGGOTA'!$B$1:$C$250,2,0)</f>
        <v>KHAIRUL/ORTU NAUFAL</v>
      </c>
    </row>
    <row r="330" spans="1:9" x14ac:dyDescent="0.25">
      <c r="A330" s="15">
        <v>1</v>
      </c>
      <c r="B330" s="15" t="s">
        <v>746</v>
      </c>
      <c r="C330" s="15" t="s">
        <v>37</v>
      </c>
      <c r="D330" s="5" t="str">
        <f>VLOOKUP(C330,'DATA BARANG'!$B$1:$E$15,2,0)</f>
        <v>BERAS IR 5 KG</v>
      </c>
      <c r="E330" s="19">
        <v>1</v>
      </c>
      <c r="F330" s="6">
        <f>VLOOKUP(C330,'DATA BARANG'!$B$1:$E$15,4,0)</f>
        <v>55000</v>
      </c>
      <c r="G330" s="34">
        <f t="shared" si="6"/>
        <v>55000</v>
      </c>
      <c r="H330" s="15" t="s">
        <v>819</v>
      </c>
      <c r="I330" s="19" t="str">
        <f>VLOOKUP(H330,'DATA ANGGOTA'!$B$1:$C$250,2,0)</f>
        <v>KHAIRUL/ORTU NAUFAL</v>
      </c>
    </row>
    <row r="331" spans="1:9" x14ac:dyDescent="0.25">
      <c r="A331" s="15">
        <v>1</v>
      </c>
      <c r="B331" s="15" t="s">
        <v>746</v>
      </c>
      <c r="C331" s="15" t="s">
        <v>37</v>
      </c>
      <c r="D331" s="5" t="str">
        <f>VLOOKUP(C331,'DATA BARANG'!$B$1:$E$15,2,0)</f>
        <v>BERAS IR 5 KG</v>
      </c>
      <c r="E331" s="19">
        <v>1</v>
      </c>
      <c r="F331" s="6">
        <f>VLOOKUP(C331,'DATA BARANG'!$B$1:$E$15,4,0)</f>
        <v>55000</v>
      </c>
      <c r="G331" s="34">
        <f t="shared" si="6"/>
        <v>55000</v>
      </c>
      <c r="H331" s="15" t="s">
        <v>819</v>
      </c>
      <c r="I331" s="19" t="str">
        <f>VLOOKUP(H331,'DATA ANGGOTA'!$B$1:$C$250,2,0)</f>
        <v>KHAIRUL/ORTU NAUFAL</v>
      </c>
    </row>
    <row r="332" spans="1:9" x14ac:dyDescent="0.25">
      <c r="A332" s="15">
        <v>1</v>
      </c>
      <c r="B332" s="15" t="s">
        <v>746</v>
      </c>
      <c r="C332" s="15" t="s">
        <v>37</v>
      </c>
      <c r="D332" s="5" t="str">
        <f>VLOOKUP(C332,'DATA BARANG'!$B$1:$E$15,2,0)</f>
        <v>BERAS IR 5 KG</v>
      </c>
      <c r="E332" s="19">
        <v>1</v>
      </c>
      <c r="F332" s="6">
        <f>VLOOKUP(C332,'DATA BARANG'!$B$1:$E$15,4,0)</f>
        <v>55000</v>
      </c>
      <c r="G332" s="34">
        <f t="shared" si="6"/>
        <v>55000</v>
      </c>
      <c r="H332" s="15" t="s">
        <v>819</v>
      </c>
      <c r="I332" s="19" t="str">
        <f>VLOOKUP(H332,'DATA ANGGOTA'!$B$1:$C$250,2,0)</f>
        <v>KHAIRUL/ORTU NAUFAL</v>
      </c>
    </row>
    <row r="333" spans="1:9" x14ac:dyDescent="0.25">
      <c r="A333" s="15">
        <v>1</v>
      </c>
      <c r="B333" s="15" t="s">
        <v>746</v>
      </c>
      <c r="C333" s="15" t="s">
        <v>37</v>
      </c>
      <c r="D333" s="5" t="str">
        <f>VLOOKUP(C333,'DATA BARANG'!$B$1:$E$15,2,0)</f>
        <v>BERAS IR 5 KG</v>
      </c>
      <c r="E333" s="19">
        <v>1</v>
      </c>
      <c r="F333" s="6">
        <f>VLOOKUP(C333,'DATA BARANG'!$B$1:$E$15,4,0)</f>
        <v>55000</v>
      </c>
      <c r="G333" s="34">
        <f t="shared" si="6"/>
        <v>55000</v>
      </c>
      <c r="H333" s="15" t="s">
        <v>819</v>
      </c>
      <c r="I333" s="19" t="str">
        <f>VLOOKUP(H333,'DATA ANGGOTA'!$B$1:$C$250,2,0)</f>
        <v>KHAIRUL/ORTU NAUFAL</v>
      </c>
    </row>
    <row r="334" spans="1:9" x14ac:dyDescent="0.25">
      <c r="A334" s="15">
        <v>1</v>
      </c>
      <c r="B334" s="15" t="s">
        <v>746</v>
      </c>
      <c r="C334" s="15" t="s">
        <v>37</v>
      </c>
      <c r="D334" s="5" t="str">
        <f>VLOOKUP(C334,'DATA BARANG'!$B$1:$E$15,2,0)</f>
        <v>BERAS IR 5 KG</v>
      </c>
      <c r="E334" s="19">
        <v>1</v>
      </c>
      <c r="F334" s="6">
        <f>VLOOKUP(C334,'DATA BARANG'!$B$1:$E$15,4,0)</f>
        <v>55000</v>
      </c>
      <c r="G334" s="34">
        <f t="shared" si="6"/>
        <v>55000</v>
      </c>
      <c r="H334" s="15" t="s">
        <v>819</v>
      </c>
      <c r="I334" s="19" t="str">
        <f>VLOOKUP(H334,'DATA ANGGOTA'!$B$1:$C$250,2,0)</f>
        <v>KHAIRUL/ORTU NAUFAL</v>
      </c>
    </row>
    <row r="335" spans="1:9" x14ac:dyDescent="0.25">
      <c r="A335" s="15">
        <v>1</v>
      </c>
      <c r="B335" s="15" t="s">
        <v>746</v>
      </c>
      <c r="C335" s="15" t="s">
        <v>37</v>
      </c>
      <c r="D335" s="5" t="str">
        <f>VLOOKUP(C335,'DATA BARANG'!$B$1:$E$15,2,0)</f>
        <v>BERAS IR 5 KG</v>
      </c>
      <c r="E335" s="19">
        <v>1</v>
      </c>
      <c r="F335" s="6">
        <f>VLOOKUP(C335,'DATA BARANG'!$B$1:$E$15,4,0)</f>
        <v>55000</v>
      </c>
      <c r="G335" s="34">
        <f t="shared" si="6"/>
        <v>55000</v>
      </c>
      <c r="H335" s="15" t="s">
        <v>819</v>
      </c>
      <c r="I335" s="19" t="str">
        <f>VLOOKUP(H335,'DATA ANGGOTA'!$B$1:$C$250,2,0)</f>
        <v>KHAIRUL/ORTU NAUFAL</v>
      </c>
    </row>
    <row r="336" spans="1:9" x14ac:dyDescent="0.25">
      <c r="A336" s="15">
        <v>1</v>
      </c>
      <c r="B336" s="15" t="s">
        <v>746</v>
      </c>
      <c r="C336" s="15" t="s">
        <v>37</v>
      </c>
      <c r="D336" s="5" t="str">
        <f>VLOOKUP(C336,'DATA BARANG'!$B$1:$E$15,2,0)</f>
        <v>BERAS IR 5 KG</v>
      </c>
      <c r="E336" s="19">
        <v>1</v>
      </c>
      <c r="F336" s="6">
        <f>VLOOKUP(C336,'DATA BARANG'!$B$1:$E$15,4,0)</f>
        <v>55000</v>
      </c>
      <c r="G336" s="34">
        <f t="shared" si="6"/>
        <v>55000</v>
      </c>
      <c r="H336" s="15" t="s">
        <v>819</v>
      </c>
      <c r="I336" s="19" t="str">
        <f>VLOOKUP(H336,'DATA ANGGOTA'!$B$1:$C$250,2,0)</f>
        <v>KHAIRUL/ORTU NAUFAL</v>
      </c>
    </row>
    <row r="337" spans="1:9" x14ac:dyDescent="0.25">
      <c r="A337" s="15">
        <v>1</v>
      </c>
      <c r="B337" s="15" t="s">
        <v>746</v>
      </c>
      <c r="C337" s="15" t="s">
        <v>37</v>
      </c>
      <c r="D337" s="5" t="str">
        <f>VLOOKUP(C337,'DATA BARANG'!$B$1:$E$15,2,0)</f>
        <v>BERAS IR 5 KG</v>
      </c>
      <c r="E337" s="19">
        <v>1</v>
      </c>
      <c r="F337" s="6">
        <f>VLOOKUP(C337,'DATA BARANG'!$B$1:$E$15,4,0)</f>
        <v>55000</v>
      </c>
      <c r="G337" s="34">
        <f t="shared" si="6"/>
        <v>55000</v>
      </c>
      <c r="H337" s="15" t="s">
        <v>819</v>
      </c>
      <c r="I337" s="19" t="str">
        <f>VLOOKUP(H337,'DATA ANGGOTA'!$B$1:$C$250,2,0)</f>
        <v>KHAIRUL/ORTU NAUFAL</v>
      </c>
    </row>
    <row r="338" spans="1:9" x14ac:dyDescent="0.25">
      <c r="A338" s="15">
        <v>1</v>
      </c>
      <c r="B338" s="15" t="s">
        <v>746</v>
      </c>
      <c r="C338" s="15" t="s">
        <v>37</v>
      </c>
      <c r="D338" s="5" t="str">
        <f>VLOOKUP(C338,'DATA BARANG'!$B$1:$E$15,2,0)</f>
        <v>BERAS IR 5 KG</v>
      </c>
      <c r="E338" s="19">
        <v>1</v>
      </c>
      <c r="F338" s="6">
        <f>VLOOKUP(C338,'DATA BARANG'!$B$1:$E$15,4,0)</f>
        <v>55000</v>
      </c>
      <c r="G338" s="34">
        <f t="shared" si="6"/>
        <v>55000</v>
      </c>
      <c r="H338" s="15" t="s">
        <v>819</v>
      </c>
      <c r="I338" s="19" t="str">
        <f>VLOOKUP(H338,'DATA ANGGOTA'!$B$1:$C$250,2,0)</f>
        <v>KHAIRUL/ORTU NAUFAL</v>
      </c>
    </row>
    <row r="339" spans="1:9" x14ac:dyDescent="0.25">
      <c r="A339" s="15">
        <v>1</v>
      </c>
      <c r="B339" s="15" t="s">
        <v>746</v>
      </c>
      <c r="C339" s="15" t="s">
        <v>37</v>
      </c>
      <c r="D339" s="5" t="str">
        <f>VLOOKUP(C339,'DATA BARANG'!$B$1:$E$15,2,0)</f>
        <v>BERAS IR 5 KG</v>
      </c>
      <c r="E339" s="19">
        <v>1</v>
      </c>
      <c r="F339" s="6">
        <f>VLOOKUP(C339,'DATA BARANG'!$B$1:$E$15,4,0)</f>
        <v>55000</v>
      </c>
      <c r="G339" s="34">
        <f t="shared" si="6"/>
        <v>55000</v>
      </c>
      <c r="H339" s="15" t="s">
        <v>819</v>
      </c>
      <c r="I339" s="19" t="str">
        <f>VLOOKUP(H339,'DATA ANGGOTA'!$B$1:$C$250,2,0)</f>
        <v>KHAIRUL/ORTU NAUFAL</v>
      </c>
    </row>
    <row r="340" spans="1:9" x14ac:dyDescent="0.25">
      <c r="A340" s="15">
        <v>1</v>
      </c>
      <c r="B340" s="15" t="s">
        <v>746</v>
      </c>
      <c r="C340" s="15" t="s">
        <v>37</v>
      </c>
      <c r="D340" s="5" t="str">
        <f>VLOOKUP(C340,'DATA BARANG'!$B$1:$E$15,2,0)</f>
        <v>BERAS IR 5 KG</v>
      </c>
      <c r="E340" s="19">
        <v>1</v>
      </c>
      <c r="F340" s="6">
        <f>VLOOKUP(C340,'DATA BARANG'!$B$1:$E$15,4,0)</f>
        <v>55000</v>
      </c>
      <c r="G340" s="34">
        <f t="shared" si="6"/>
        <v>55000</v>
      </c>
      <c r="H340" s="15" t="s">
        <v>819</v>
      </c>
      <c r="I340" s="19" t="str">
        <f>VLOOKUP(H340,'DATA ANGGOTA'!$B$1:$C$250,2,0)</f>
        <v>KHAIRUL/ORTU NAUFAL</v>
      </c>
    </row>
    <row r="341" spans="1:9" x14ac:dyDescent="0.25">
      <c r="A341" s="15">
        <v>1</v>
      </c>
      <c r="B341" s="15" t="s">
        <v>746</v>
      </c>
      <c r="C341" s="15" t="s">
        <v>37</v>
      </c>
      <c r="D341" s="5" t="str">
        <f>VLOOKUP(C341,'DATA BARANG'!$B$1:$E$15,2,0)</f>
        <v>BERAS IR 5 KG</v>
      </c>
      <c r="E341" s="19">
        <v>1</v>
      </c>
      <c r="F341" s="6">
        <f>VLOOKUP(C341,'DATA BARANG'!$B$1:$E$15,4,0)</f>
        <v>55000</v>
      </c>
      <c r="G341" s="34">
        <f t="shared" si="6"/>
        <v>55000</v>
      </c>
      <c r="H341" s="15" t="s">
        <v>819</v>
      </c>
      <c r="I341" s="19" t="str">
        <f>VLOOKUP(H341,'DATA ANGGOTA'!$B$1:$C$250,2,0)</f>
        <v>KHAIRUL/ORTU NAUFAL</v>
      </c>
    </row>
    <row r="342" spans="1:9" x14ac:dyDescent="0.25">
      <c r="A342" s="15">
        <v>1</v>
      </c>
      <c r="B342" s="15" t="s">
        <v>746</v>
      </c>
      <c r="C342" s="15" t="s">
        <v>37</v>
      </c>
      <c r="D342" s="5" t="str">
        <f>VLOOKUP(C342,'DATA BARANG'!$B$1:$E$15,2,0)</f>
        <v>BERAS IR 5 KG</v>
      </c>
      <c r="E342" s="19">
        <v>1</v>
      </c>
      <c r="F342" s="6">
        <f>VLOOKUP(C342,'DATA BARANG'!$B$1:$E$15,4,0)</f>
        <v>55000</v>
      </c>
      <c r="G342" s="34">
        <f t="shared" si="6"/>
        <v>55000</v>
      </c>
      <c r="H342" s="15" t="s">
        <v>819</v>
      </c>
      <c r="I342" s="19" t="str">
        <f>VLOOKUP(H342,'DATA ANGGOTA'!$B$1:$C$250,2,0)</f>
        <v>KHAIRUL/ORTU NAUFAL</v>
      </c>
    </row>
    <row r="343" spans="1:9" x14ac:dyDescent="0.25">
      <c r="A343" s="15">
        <v>1</v>
      </c>
      <c r="B343" s="15" t="s">
        <v>746</v>
      </c>
      <c r="C343" s="15" t="s">
        <v>37</v>
      </c>
      <c r="D343" s="5" t="str">
        <f>VLOOKUP(C343,'DATA BARANG'!$B$1:$E$15,2,0)</f>
        <v>BERAS IR 5 KG</v>
      </c>
      <c r="E343" s="19">
        <v>1</v>
      </c>
      <c r="F343" s="6">
        <f>VLOOKUP(C343,'DATA BARANG'!$B$1:$E$15,4,0)</f>
        <v>55000</v>
      </c>
      <c r="G343" s="34">
        <f t="shared" si="6"/>
        <v>55000</v>
      </c>
      <c r="H343" s="15" t="s">
        <v>819</v>
      </c>
      <c r="I343" s="19" t="str">
        <f>VLOOKUP(H343,'DATA ANGGOTA'!$B$1:$C$250,2,0)</f>
        <v>KHAIRUL/ORTU NAUFAL</v>
      </c>
    </row>
    <row r="344" spans="1:9" x14ac:dyDescent="0.25">
      <c r="A344" s="15">
        <v>1</v>
      </c>
      <c r="B344" s="15" t="s">
        <v>746</v>
      </c>
      <c r="C344" s="15" t="s">
        <v>37</v>
      </c>
      <c r="D344" s="5" t="str">
        <f>VLOOKUP(C344,'DATA BARANG'!$B$1:$E$15,2,0)</f>
        <v>BERAS IR 5 KG</v>
      </c>
      <c r="E344" s="19">
        <v>1</v>
      </c>
      <c r="F344" s="6">
        <f>VLOOKUP(C344,'DATA BARANG'!$B$1:$E$15,4,0)</f>
        <v>55000</v>
      </c>
      <c r="G344" s="34">
        <f t="shared" si="6"/>
        <v>55000</v>
      </c>
      <c r="H344" s="15" t="s">
        <v>819</v>
      </c>
      <c r="I344" s="19" t="str">
        <f>VLOOKUP(H344,'DATA ANGGOTA'!$B$1:$C$250,2,0)</f>
        <v>KHAIRUL/ORTU NAUFAL</v>
      </c>
    </row>
    <row r="345" spans="1:9" x14ac:dyDescent="0.25">
      <c r="A345" s="15">
        <v>1</v>
      </c>
      <c r="B345" s="15" t="s">
        <v>746</v>
      </c>
      <c r="C345" s="15" t="s">
        <v>37</v>
      </c>
      <c r="D345" s="5" t="str">
        <f>VLOOKUP(C345,'DATA BARANG'!$B$1:$E$15,2,0)</f>
        <v>BERAS IR 5 KG</v>
      </c>
      <c r="E345" s="19">
        <v>1</v>
      </c>
      <c r="F345" s="6">
        <f>VLOOKUP(C345,'DATA BARANG'!$B$1:$E$15,4,0)</f>
        <v>55000</v>
      </c>
      <c r="G345" s="34">
        <f t="shared" si="6"/>
        <v>55000</v>
      </c>
      <c r="H345" s="15" t="s">
        <v>819</v>
      </c>
      <c r="I345" s="19" t="str">
        <f>VLOOKUP(H345,'DATA ANGGOTA'!$B$1:$C$250,2,0)</f>
        <v>KHAIRUL/ORTU NAUFAL</v>
      </c>
    </row>
    <row r="346" spans="1:9" x14ac:dyDescent="0.25">
      <c r="A346" s="15">
        <v>1</v>
      </c>
      <c r="B346" s="15" t="s">
        <v>746</v>
      </c>
      <c r="C346" s="15" t="s">
        <v>37</v>
      </c>
      <c r="D346" s="5" t="str">
        <f>VLOOKUP(C346,'DATA BARANG'!$B$1:$E$15,2,0)</f>
        <v>BERAS IR 5 KG</v>
      </c>
      <c r="E346" s="19">
        <v>1</v>
      </c>
      <c r="F346" s="6">
        <f>VLOOKUP(C346,'DATA BARANG'!$B$1:$E$15,4,0)</f>
        <v>55000</v>
      </c>
      <c r="G346" s="34">
        <f t="shared" si="6"/>
        <v>55000</v>
      </c>
      <c r="H346" s="15" t="s">
        <v>819</v>
      </c>
      <c r="I346" s="19" t="str">
        <f>VLOOKUP(H346,'DATA ANGGOTA'!$B$1:$C$250,2,0)</f>
        <v>KHAIRUL/ORTU NAUFAL</v>
      </c>
    </row>
    <row r="347" spans="1:9" x14ac:dyDescent="0.25">
      <c r="A347" s="15">
        <v>1</v>
      </c>
      <c r="B347" s="15" t="s">
        <v>746</v>
      </c>
      <c r="C347" s="15" t="s">
        <v>37</v>
      </c>
      <c r="D347" s="5" t="str">
        <f>VLOOKUP(C347,'DATA BARANG'!$B$1:$E$15,2,0)</f>
        <v>BERAS IR 5 KG</v>
      </c>
      <c r="E347" s="19">
        <v>1</v>
      </c>
      <c r="F347" s="6">
        <f>VLOOKUP(C347,'DATA BARANG'!$B$1:$E$15,4,0)</f>
        <v>55000</v>
      </c>
      <c r="G347" s="34">
        <f t="shared" si="6"/>
        <v>55000</v>
      </c>
      <c r="H347" s="15" t="s">
        <v>819</v>
      </c>
      <c r="I347" s="19" t="str">
        <f>VLOOKUP(H347,'DATA ANGGOTA'!$B$1:$C$250,2,0)</f>
        <v>KHAIRUL/ORTU NAUFAL</v>
      </c>
    </row>
    <row r="348" spans="1:9" x14ac:dyDescent="0.25">
      <c r="A348" s="15">
        <v>1</v>
      </c>
      <c r="B348" s="15" t="s">
        <v>746</v>
      </c>
      <c r="C348" s="15" t="s">
        <v>37</v>
      </c>
      <c r="D348" s="5" t="str">
        <f>VLOOKUP(C348,'DATA BARANG'!$B$1:$E$15,2,0)</f>
        <v>BERAS IR 5 KG</v>
      </c>
      <c r="E348" s="19">
        <v>1</v>
      </c>
      <c r="F348" s="6">
        <f>VLOOKUP(C348,'DATA BARANG'!$B$1:$E$15,4,0)</f>
        <v>55000</v>
      </c>
      <c r="G348" s="34">
        <f t="shared" si="6"/>
        <v>55000</v>
      </c>
      <c r="H348" s="15" t="s">
        <v>819</v>
      </c>
      <c r="I348" s="19" t="str">
        <f>VLOOKUP(H348,'DATA ANGGOTA'!$B$1:$C$250,2,0)</f>
        <v>KHAIRUL/ORTU NAUFAL</v>
      </c>
    </row>
    <row r="349" spans="1:9" x14ac:dyDescent="0.25">
      <c r="A349" s="15">
        <v>1</v>
      </c>
      <c r="B349" s="15" t="s">
        <v>746</v>
      </c>
      <c r="C349" s="15" t="s">
        <v>37</v>
      </c>
      <c r="D349" s="5" t="str">
        <f>VLOOKUP(C349,'DATA BARANG'!$B$1:$E$15,2,0)</f>
        <v>BERAS IR 5 KG</v>
      </c>
      <c r="E349" s="19">
        <v>1</v>
      </c>
      <c r="F349" s="6">
        <f>VLOOKUP(C349,'DATA BARANG'!$B$1:$E$15,4,0)</f>
        <v>55000</v>
      </c>
      <c r="G349" s="34">
        <f t="shared" si="6"/>
        <v>55000</v>
      </c>
      <c r="H349" s="15" t="s">
        <v>819</v>
      </c>
      <c r="I349" s="19" t="str">
        <f>VLOOKUP(H349,'DATA ANGGOTA'!$B$1:$C$250,2,0)</f>
        <v>KHAIRUL/ORTU NAUFAL</v>
      </c>
    </row>
    <row r="350" spans="1:9" x14ac:dyDescent="0.25">
      <c r="A350" s="15">
        <v>1</v>
      </c>
      <c r="B350" s="15" t="s">
        <v>746</v>
      </c>
      <c r="C350" s="15" t="s">
        <v>37</v>
      </c>
      <c r="D350" s="5" t="str">
        <f>VLOOKUP(C350,'DATA BARANG'!$B$1:$E$15,2,0)</f>
        <v>BERAS IR 5 KG</v>
      </c>
      <c r="E350" s="19">
        <v>1</v>
      </c>
      <c r="F350" s="6">
        <f>VLOOKUP(C350,'DATA BARANG'!$B$1:$E$15,4,0)</f>
        <v>55000</v>
      </c>
      <c r="G350" s="34">
        <f t="shared" si="6"/>
        <v>55000</v>
      </c>
      <c r="H350" s="15" t="s">
        <v>819</v>
      </c>
      <c r="I350" s="19" t="str">
        <f>VLOOKUP(H350,'DATA ANGGOTA'!$B$1:$C$250,2,0)</f>
        <v>KHAIRUL/ORTU NAUFAL</v>
      </c>
    </row>
    <row r="351" spans="1:9" x14ac:dyDescent="0.25">
      <c r="A351" s="15">
        <v>1</v>
      </c>
      <c r="B351" s="15" t="s">
        <v>746</v>
      </c>
      <c r="C351" s="15" t="s">
        <v>37</v>
      </c>
      <c r="D351" s="5" t="str">
        <f>VLOOKUP(C351,'DATA BARANG'!$B$1:$E$15,2,0)</f>
        <v>BERAS IR 5 KG</v>
      </c>
      <c r="E351" s="19">
        <v>1</v>
      </c>
      <c r="F351" s="6">
        <f>VLOOKUP(C351,'DATA BARANG'!$B$1:$E$15,4,0)</f>
        <v>55000</v>
      </c>
      <c r="G351" s="34">
        <f t="shared" si="6"/>
        <v>55000</v>
      </c>
      <c r="H351" s="15" t="s">
        <v>819</v>
      </c>
      <c r="I351" s="19" t="str">
        <f>VLOOKUP(H351,'DATA ANGGOTA'!$B$1:$C$250,2,0)</f>
        <v>KHAIRUL/ORTU NAUFAL</v>
      </c>
    </row>
    <row r="352" spans="1:9" x14ac:dyDescent="0.25">
      <c r="A352" s="15">
        <v>1</v>
      </c>
      <c r="B352" s="15" t="s">
        <v>746</v>
      </c>
      <c r="C352" s="15" t="s">
        <v>37</v>
      </c>
      <c r="D352" s="5" t="str">
        <f>VLOOKUP(C352,'DATA BARANG'!$B$1:$E$15,2,0)</f>
        <v>BERAS IR 5 KG</v>
      </c>
      <c r="E352" s="19">
        <v>1</v>
      </c>
      <c r="F352" s="6">
        <f>VLOOKUP(C352,'DATA BARANG'!$B$1:$E$15,4,0)</f>
        <v>55000</v>
      </c>
      <c r="G352" s="34">
        <f t="shared" si="6"/>
        <v>55000</v>
      </c>
      <c r="H352" s="15" t="s">
        <v>819</v>
      </c>
      <c r="I352" s="19" t="str">
        <f>VLOOKUP(H352,'DATA ANGGOTA'!$B$1:$C$250,2,0)</f>
        <v>KHAIRUL/ORTU NAUFAL</v>
      </c>
    </row>
    <row r="353" spans="1:9" x14ac:dyDescent="0.25">
      <c r="A353" s="15">
        <v>1</v>
      </c>
      <c r="B353" s="15" t="s">
        <v>746</v>
      </c>
      <c r="C353" s="15" t="s">
        <v>37</v>
      </c>
      <c r="D353" s="5" t="str">
        <f>VLOOKUP(C353,'DATA BARANG'!$B$1:$E$15,2,0)</f>
        <v>BERAS IR 5 KG</v>
      </c>
      <c r="E353" s="19">
        <v>1</v>
      </c>
      <c r="F353" s="6">
        <f>VLOOKUP(C353,'DATA BARANG'!$B$1:$E$15,4,0)</f>
        <v>55000</v>
      </c>
      <c r="G353" s="34">
        <f t="shared" si="6"/>
        <v>55000</v>
      </c>
      <c r="H353" s="15" t="s">
        <v>819</v>
      </c>
      <c r="I353" s="19" t="str">
        <f>VLOOKUP(H353,'DATA ANGGOTA'!$B$1:$C$250,2,0)</f>
        <v>KHAIRUL/ORTU NAUFAL</v>
      </c>
    </row>
    <row r="354" spans="1:9" x14ac:dyDescent="0.25">
      <c r="A354" s="15">
        <v>1</v>
      </c>
      <c r="B354" s="15" t="s">
        <v>746</v>
      </c>
      <c r="C354" s="15" t="s">
        <v>37</v>
      </c>
      <c r="D354" s="5" t="str">
        <f>VLOOKUP(C354,'DATA BARANG'!$B$1:$E$15,2,0)</f>
        <v>BERAS IR 5 KG</v>
      </c>
      <c r="E354" s="19">
        <v>1</v>
      </c>
      <c r="F354" s="6">
        <f>VLOOKUP(C354,'DATA BARANG'!$B$1:$E$15,4,0)</f>
        <v>55000</v>
      </c>
      <c r="G354" s="34">
        <f t="shared" si="6"/>
        <v>55000</v>
      </c>
      <c r="H354" s="15" t="s">
        <v>819</v>
      </c>
      <c r="I354" s="19" t="str">
        <f>VLOOKUP(H354,'DATA ANGGOTA'!$B$1:$C$250,2,0)</f>
        <v>KHAIRUL/ORTU NAUFAL</v>
      </c>
    </row>
    <row r="355" spans="1:9" x14ac:dyDescent="0.25">
      <c r="A355" s="15">
        <v>1</v>
      </c>
      <c r="B355" s="15" t="s">
        <v>746</v>
      </c>
      <c r="C355" s="15" t="s">
        <v>37</v>
      </c>
      <c r="D355" s="5" t="str">
        <f>VLOOKUP(C355,'DATA BARANG'!$B$1:$E$15,2,0)</f>
        <v>BERAS IR 5 KG</v>
      </c>
      <c r="E355" s="19">
        <v>1</v>
      </c>
      <c r="F355" s="6">
        <f>VLOOKUP(C355,'DATA BARANG'!$B$1:$E$15,4,0)</f>
        <v>55000</v>
      </c>
      <c r="G355" s="34">
        <f t="shared" si="6"/>
        <v>55000</v>
      </c>
      <c r="H355" s="15" t="s">
        <v>819</v>
      </c>
      <c r="I355" s="19" t="str">
        <f>VLOOKUP(H355,'DATA ANGGOTA'!$B$1:$C$250,2,0)</f>
        <v>KHAIRUL/ORTU NAUFAL</v>
      </c>
    </row>
    <row r="356" spans="1:9" x14ac:dyDescent="0.25">
      <c r="A356" s="15">
        <v>1</v>
      </c>
      <c r="B356" s="15" t="s">
        <v>746</v>
      </c>
      <c r="C356" s="15" t="s">
        <v>37</v>
      </c>
      <c r="D356" s="5" t="str">
        <f>VLOOKUP(C356,'DATA BARANG'!$B$1:$E$15,2,0)</f>
        <v>BERAS IR 5 KG</v>
      </c>
      <c r="E356" s="19">
        <v>1</v>
      </c>
      <c r="F356" s="6">
        <f>VLOOKUP(C356,'DATA BARANG'!$B$1:$E$15,4,0)</f>
        <v>55000</v>
      </c>
      <c r="G356" s="34">
        <f t="shared" si="6"/>
        <v>55000</v>
      </c>
      <c r="H356" s="15" t="s">
        <v>819</v>
      </c>
      <c r="I356" s="19" t="str">
        <f>VLOOKUP(H356,'DATA ANGGOTA'!$B$1:$C$250,2,0)</f>
        <v>KHAIRUL/ORTU NAUFAL</v>
      </c>
    </row>
    <row r="357" spans="1:9" x14ac:dyDescent="0.25">
      <c r="A357" s="15">
        <v>1</v>
      </c>
      <c r="B357" s="15" t="s">
        <v>746</v>
      </c>
      <c r="C357" s="15" t="s">
        <v>37</v>
      </c>
      <c r="D357" s="5" t="str">
        <f>VLOOKUP(C357,'DATA BARANG'!$B$1:$E$15,2,0)</f>
        <v>BERAS IR 5 KG</v>
      </c>
      <c r="E357" s="19">
        <v>1</v>
      </c>
      <c r="F357" s="6">
        <f>VLOOKUP(C357,'DATA BARANG'!$B$1:$E$15,4,0)</f>
        <v>55000</v>
      </c>
      <c r="G357" s="34">
        <f t="shared" si="6"/>
        <v>55000</v>
      </c>
      <c r="H357" s="15" t="s">
        <v>819</v>
      </c>
      <c r="I357" s="19" t="str">
        <f>VLOOKUP(H357,'DATA ANGGOTA'!$B$1:$C$250,2,0)</f>
        <v>KHAIRUL/ORTU NAUFAL</v>
      </c>
    </row>
    <row r="358" spans="1:9" x14ac:dyDescent="0.25">
      <c r="A358" s="15">
        <v>1</v>
      </c>
      <c r="B358" s="15" t="s">
        <v>746</v>
      </c>
      <c r="C358" s="15" t="s">
        <v>37</v>
      </c>
      <c r="D358" s="5" t="str">
        <f>VLOOKUP(C358,'DATA BARANG'!$B$1:$E$15,2,0)</f>
        <v>BERAS IR 5 KG</v>
      </c>
      <c r="E358" s="19">
        <v>1</v>
      </c>
      <c r="F358" s="6">
        <f>VLOOKUP(C358,'DATA BARANG'!$B$1:$E$15,4,0)</f>
        <v>55000</v>
      </c>
      <c r="G358" s="34">
        <f t="shared" si="6"/>
        <v>55000</v>
      </c>
      <c r="H358" s="15" t="s">
        <v>819</v>
      </c>
      <c r="I358" s="19" t="str">
        <f>VLOOKUP(H358,'DATA ANGGOTA'!$B$1:$C$250,2,0)</f>
        <v>KHAIRUL/ORTU NAUFAL</v>
      </c>
    </row>
    <row r="359" spans="1:9" x14ac:dyDescent="0.25">
      <c r="A359" s="15">
        <v>1</v>
      </c>
      <c r="B359" s="15" t="s">
        <v>746</v>
      </c>
      <c r="C359" s="15" t="s">
        <v>37</v>
      </c>
      <c r="D359" s="5" t="str">
        <f>VLOOKUP(C359,'DATA BARANG'!$B$1:$E$15,2,0)</f>
        <v>BERAS IR 5 KG</v>
      </c>
      <c r="E359" s="19">
        <v>1</v>
      </c>
      <c r="F359" s="6">
        <f>VLOOKUP(C359,'DATA BARANG'!$B$1:$E$15,4,0)</f>
        <v>55000</v>
      </c>
      <c r="G359" s="34">
        <f t="shared" si="6"/>
        <v>55000</v>
      </c>
      <c r="H359" s="15" t="s">
        <v>819</v>
      </c>
      <c r="I359" s="19" t="str">
        <f>VLOOKUP(H359,'DATA ANGGOTA'!$B$1:$C$250,2,0)</f>
        <v>KHAIRUL/ORTU NAUFAL</v>
      </c>
    </row>
    <row r="360" spans="1:9" x14ac:dyDescent="0.25">
      <c r="A360" s="15">
        <v>1</v>
      </c>
      <c r="B360" s="15" t="s">
        <v>746</v>
      </c>
      <c r="C360" s="15" t="s">
        <v>37</v>
      </c>
      <c r="D360" s="5" t="str">
        <f>VLOOKUP(C360,'DATA BARANG'!$B$1:$E$15,2,0)</f>
        <v>BERAS IR 5 KG</v>
      </c>
      <c r="E360" s="19">
        <v>1</v>
      </c>
      <c r="F360" s="6">
        <f>VLOOKUP(C360,'DATA BARANG'!$B$1:$E$15,4,0)</f>
        <v>55000</v>
      </c>
      <c r="G360" s="34">
        <f t="shared" si="6"/>
        <v>55000</v>
      </c>
      <c r="H360" s="15" t="s">
        <v>819</v>
      </c>
      <c r="I360" s="19" t="str">
        <f>VLOOKUP(H360,'DATA ANGGOTA'!$B$1:$C$250,2,0)</f>
        <v>KHAIRUL/ORTU NAUFAL</v>
      </c>
    </row>
    <row r="361" spans="1:9" x14ac:dyDescent="0.25">
      <c r="A361" s="15">
        <v>1</v>
      </c>
      <c r="B361" s="15" t="s">
        <v>746</v>
      </c>
      <c r="C361" s="15" t="s">
        <v>37</v>
      </c>
      <c r="D361" s="5" t="str">
        <f>VLOOKUP(C361,'DATA BARANG'!$B$1:$E$15,2,0)</f>
        <v>BERAS IR 5 KG</v>
      </c>
      <c r="E361" s="19">
        <v>1</v>
      </c>
      <c r="F361" s="6">
        <f>VLOOKUP(C361,'DATA BARANG'!$B$1:$E$15,4,0)</f>
        <v>55000</v>
      </c>
      <c r="G361" s="34">
        <f t="shared" si="6"/>
        <v>55000</v>
      </c>
      <c r="H361" s="15" t="s">
        <v>819</v>
      </c>
      <c r="I361" s="19" t="str">
        <f>VLOOKUP(H361,'DATA ANGGOTA'!$B$1:$C$250,2,0)</f>
        <v>KHAIRUL/ORTU NAUFAL</v>
      </c>
    </row>
    <row r="362" spans="1:9" x14ac:dyDescent="0.25">
      <c r="A362" s="15">
        <v>1</v>
      </c>
      <c r="B362" s="15" t="s">
        <v>746</v>
      </c>
      <c r="C362" s="15" t="s">
        <v>37</v>
      </c>
      <c r="D362" s="5" t="str">
        <f>VLOOKUP(C362,'DATA BARANG'!$B$1:$E$15,2,0)</f>
        <v>BERAS IR 5 KG</v>
      </c>
      <c r="E362" s="19">
        <v>1</v>
      </c>
      <c r="F362" s="6">
        <f>VLOOKUP(C362,'DATA BARANG'!$B$1:$E$15,4,0)</f>
        <v>55000</v>
      </c>
      <c r="G362" s="34">
        <f t="shared" si="6"/>
        <v>55000</v>
      </c>
      <c r="H362" s="15" t="s">
        <v>819</v>
      </c>
      <c r="I362" s="19" t="str">
        <f>VLOOKUP(H362,'DATA ANGGOTA'!$B$1:$C$250,2,0)</f>
        <v>KHAIRUL/ORTU NAUFAL</v>
      </c>
    </row>
    <row r="363" spans="1:9" x14ac:dyDescent="0.25">
      <c r="A363" s="15">
        <v>1</v>
      </c>
      <c r="B363" s="15" t="s">
        <v>746</v>
      </c>
      <c r="C363" s="15" t="s">
        <v>37</v>
      </c>
      <c r="D363" s="5" t="str">
        <f>VLOOKUP(C363,'DATA BARANG'!$B$1:$E$15,2,0)</f>
        <v>BERAS IR 5 KG</v>
      </c>
      <c r="E363" s="19">
        <v>1</v>
      </c>
      <c r="F363" s="6">
        <f>VLOOKUP(C363,'DATA BARANG'!$B$1:$E$15,4,0)</f>
        <v>55000</v>
      </c>
      <c r="G363" s="34">
        <f t="shared" si="6"/>
        <v>55000</v>
      </c>
      <c r="H363" s="15" t="s">
        <v>819</v>
      </c>
      <c r="I363" s="19" t="str">
        <f>VLOOKUP(H363,'DATA ANGGOTA'!$B$1:$C$250,2,0)</f>
        <v>KHAIRUL/ORTU NAUFAL</v>
      </c>
    </row>
    <row r="364" spans="1:9" x14ac:dyDescent="0.25">
      <c r="A364" s="15">
        <v>1</v>
      </c>
      <c r="B364" s="15" t="s">
        <v>746</v>
      </c>
      <c r="C364" s="15" t="s">
        <v>37</v>
      </c>
      <c r="D364" s="5" t="str">
        <f>VLOOKUP(C364,'DATA BARANG'!$B$1:$E$15,2,0)</f>
        <v>BERAS IR 5 KG</v>
      </c>
      <c r="E364" s="19">
        <v>1</v>
      </c>
      <c r="F364" s="6">
        <f>VLOOKUP(C364,'DATA BARANG'!$B$1:$E$15,4,0)</f>
        <v>55000</v>
      </c>
      <c r="G364" s="34">
        <f t="shared" si="6"/>
        <v>55000</v>
      </c>
      <c r="H364" s="15" t="s">
        <v>819</v>
      </c>
      <c r="I364" s="19" t="str">
        <f>VLOOKUP(H364,'DATA ANGGOTA'!$B$1:$C$250,2,0)</f>
        <v>KHAIRUL/ORTU NAUFAL</v>
      </c>
    </row>
    <row r="365" spans="1:9" x14ac:dyDescent="0.25">
      <c r="A365" s="15">
        <v>1</v>
      </c>
      <c r="B365" s="15" t="s">
        <v>746</v>
      </c>
      <c r="C365" s="15" t="s">
        <v>37</v>
      </c>
      <c r="D365" s="5" t="str">
        <f>VLOOKUP(C365,'DATA BARANG'!$B$1:$E$15,2,0)</f>
        <v>BERAS IR 5 KG</v>
      </c>
      <c r="E365" s="19">
        <v>1</v>
      </c>
      <c r="F365" s="6">
        <f>VLOOKUP(C365,'DATA BARANG'!$B$1:$E$15,4,0)</f>
        <v>55000</v>
      </c>
      <c r="G365" s="34">
        <f t="shared" si="6"/>
        <v>55000</v>
      </c>
      <c r="H365" s="15" t="s">
        <v>819</v>
      </c>
      <c r="I365" s="19" t="str">
        <f>VLOOKUP(H365,'DATA ANGGOTA'!$B$1:$C$250,2,0)</f>
        <v>KHAIRUL/ORTU NAUFAL</v>
      </c>
    </row>
    <row r="366" spans="1:9" x14ac:dyDescent="0.25">
      <c r="A366" s="15">
        <v>1</v>
      </c>
      <c r="B366" s="15" t="s">
        <v>746</v>
      </c>
      <c r="C366" s="15" t="s">
        <v>37</v>
      </c>
      <c r="D366" s="5" t="str">
        <f>VLOOKUP(C366,'DATA BARANG'!$B$1:$E$15,2,0)</f>
        <v>BERAS IR 5 KG</v>
      </c>
      <c r="E366" s="19">
        <v>1</v>
      </c>
      <c r="F366" s="6">
        <f>VLOOKUP(C366,'DATA BARANG'!$B$1:$E$15,4,0)</f>
        <v>55000</v>
      </c>
      <c r="G366" s="34">
        <f t="shared" si="6"/>
        <v>55000</v>
      </c>
      <c r="H366" s="15" t="s">
        <v>819</v>
      </c>
      <c r="I366" s="19" t="str">
        <f>VLOOKUP(H366,'DATA ANGGOTA'!$B$1:$C$250,2,0)</f>
        <v>KHAIRUL/ORTU NAUFAL</v>
      </c>
    </row>
    <row r="367" spans="1:9" x14ac:dyDescent="0.25">
      <c r="A367" s="15">
        <v>1</v>
      </c>
      <c r="B367" s="15" t="s">
        <v>746</v>
      </c>
      <c r="C367" s="15" t="s">
        <v>37</v>
      </c>
      <c r="D367" s="5" t="str">
        <f>VLOOKUP(C367,'DATA BARANG'!$B$1:$E$15,2,0)</f>
        <v>BERAS IR 5 KG</v>
      </c>
      <c r="E367" s="19">
        <v>1</v>
      </c>
      <c r="F367" s="6">
        <f>VLOOKUP(C367,'DATA BARANG'!$B$1:$E$15,4,0)</f>
        <v>55000</v>
      </c>
      <c r="G367" s="34">
        <f t="shared" si="6"/>
        <v>55000</v>
      </c>
      <c r="H367" s="15" t="s">
        <v>819</v>
      </c>
      <c r="I367" s="19" t="str">
        <f>VLOOKUP(H367,'DATA ANGGOTA'!$B$1:$C$250,2,0)</f>
        <v>KHAIRUL/ORTU NAUFAL</v>
      </c>
    </row>
    <row r="368" spans="1:9" x14ac:dyDescent="0.25">
      <c r="A368" s="15">
        <v>1</v>
      </c>
      <c r="B368" s="15" t="s">
        <v>746</v>
      </c>
      <c r="C368" s="15" t="s">
        <v>37</v>
      </c>
      <c r="D368" s="5" t="str">
        <f>VLOOKUP(C368,'DATA BARANG'!$B$1:$E$15,2,0)</f>
        <v>BERAS IR 5 KG</v>
      </c>
      <c r="E368" s="19">
        <v>1</v>
      </c>
      <c r="F368" s="6">
        <f>VLOOKUP(C368,'DATA BARANG'!$B$1:$E$15,4,0)</f>
        <v>55000</v>
      </c>
      <c r="G368" s="34">
        <f t="shared" si="6"/>
        <v>55000</v>
      </c>
      <c r="H368" s="15" t="s">
        <v>819</v>
      </c>
      <c r="I368" s="19" t="str">
        <f>VLOOKUP(H368,'DATA ANGGOTA'!$B$1:$C$250,2,0)</f>
        <v>KHAIRUL/ORTU NAUFAL</v>
      </c>
    </row>
    <row r="369" spans="1:9" x14ac:dyDescent="0.25">
      <c r="A369" s="15">
        <v>1</v>
      </c>
      <c r="B369" s="15" t="s">
        <v>746</v>
      </c>
      <c r="C369" s="15" t="s">
        <v>37</v>
      </c>
      <c r="D369" s="5" t="str">
        <f>VLOOKUP(C369,'DATA BARANG'!$B$1:$E$15,2,0)</f>
        <v>BERAS IR 5 KG</v>
      </c>
      <c r="E369" s="19">
        <v>1</v>
      </c>
      <c r="F369" s="6">
        <f>VLOOKUP(C369,'DATA BARANG'!$B$1:$E$15,4,0)</f>
        <v>55000</v>
      </c>
      <c r="G369" s="34">
        <f t="shared" si="6"/>
        <v>55000</v>
      </c>
      <c r="H369" s="15" t="s">
        <v>819</v>
      </c>
      <c r="I369" s="19" t="str">
        <f>VLOOKUP(H369,'DATA ANGGOTA'!$B$1:$C$250,2,0)</f>
        <v>KHAIRUL/ORTU NAUFAL</v>
      </c>
    </row>
    <row r="370" spans="1:9" x14ac:dyDescent="0.25">
      <c r="A370" s="15">
        <v>1</v>
      </c>
      <c r="B370" s="15" t="s">
        <v>746</v>
      </c>
      <c r="C370" s="15" t="s">
        <v>37</v>
      </c>
      <c r="D370" s="5" t="str">
        <f>VLOOKUP(C370,'DATA BARANG'!$B$1:$E$15,2,0)</f>
        <v>BERAS IR 5 KG</v>
      </c>
      <c r="E370" s="19">
        <v>1</v>
      </c>
      <c r="F370" s="6">
        <f>VLOOKUP(C370,'DATA BARANG'!$B$1:$E$15,4,0)</f>
        <v>55000</v>
      </c>
      <c r="G370" s="34">
        <f t="shared" si="6"/>
        <v>55000</v>
      </c>
      <c r="H370" s="15" t="s">
        <v>819</v>
      </c>
      <c r="I370" s="19" t="str">
        <f>VLOOKUP(H370,'DATA ANGGOTA'!$B$1:$C$250,2,0)</f>
        <v>KHAIRUL/ORTU NAUFAL</v>
      </c>
    </row>
    <row r="371" spans="1:9" x14ac:dyDescent="0.25">
      <c r="A371" s="15">
        <v>1</v>
      </c>
      <c r="B371" s="15" t="s">
        <v>746</v>
      </c>
      <c r="C371" s="15" t="s">
        <v>37</v>
      </c>
      <c r="D371" s="5" t="str">
        <f>VLOOKUP(C371,'DATA BARANG'!$B$1:$E$15,2,0)</f>
        <v>BERAS IR 5 KG</v>
      </c>
      <c r="E371" s="19">
        <v>1</v>
      </c>
      <c r="F371" s="6">
        <f>VLOOKUP(C371,'DATA BARANG'!$B$1:$E$15,4,0)</f>
        <v>55000</v>
      </c>
      <c r="G371" s="34">
        <f t="shared" si="6"/>
        <v>55000</v>
      </c>
      <c r="H371" s="15" t="s">
        <v>819</v>
      </c>
      <c r="I371" s="19" t="str">
        <f>VLOOKUP(H371,'DATA ANGGOTA'!$B$1:$C$250,2,0)</f>
        <v>KHAIRUL/ORTU NAUFAL</v>
      </c>
    </row>
    <row r="372" spans="1:9" x14ac:dyDescent="0.25">
      <c r="A372" s="15">
        <v>1</v>
      </c>
      <c r="B372" s="15" t="s">
        <v>746</v>
      </c>
      <c r="C372" s="15" t="s">
        <v>37</v>
      </c>
      <c r="D372" s="5" t="str">
        <f>VLOOKUP(C372,'DATA BARANG'!$B$1:$E$15,2,0)</f>
        <v>BERAS IR 5 KG</v>
      </c>
      <c r="E372" s="19">
        <v>1</v>
      </c>
      <c r="F372" s="6">
        <f>VLOOKUP(C372,'DATA BARANG'!$B$1:$E$15,4,0)</f>
        <v>55000</v>
      </c>
      <c r="G372" s="34">
        <f t="shared" si="6"/>
        <v>55000</v>
      </c>
      <c r="H372" s="15" t="s">
        <v>819</v>
      </c>
      <c r="I372" s="19" t="str">
        <f>VLOOKUP(H372,'DATA ANGGOTA'!$B$1:$C$250,2,0)</f>
        <v>KHAIRUL/ORTU NAUFAL</v>
      </c>
    </row>
    <row r="373" spans="1:9" x14ac:dyDescent="0.25">
      <c r="A373" s="15">
        <v>1</v>
      </c>
      <c r="B373" s="15" t="s">
        <v>746</v>
      </c>
      <c r="C373" s="15" t="s">
        <v>37</v>
      </c>
      <c r="D373" s="5" t="str">
        <f>VLOOKUP(C373,'DATA BARANG'!$B$1:$E$15,2,0)</f>
        <v>BERAS IR 5 KG</v>
      </c>
      <c r="E373" s="19">
        <v>1</v>
      </c>
      <c r="F373" s="6">
        <f>VLOOKUP(C373,'DATA BARANG'!$B$1:$E$15,4,0)</f>
        <v>55000</v>
      </c>
      <c r="G373" s="34">
        <f t="shared" si="6"/>
        <v>55000</v>
      </c>
      <c r="H373" s="15" t="s">
        <v>819</v>
      </c>
      <c r="I373" s="19" t="str">
        <f>VLOOKUP(H373,'DATA ANGGOTA'!$B$1:$C$250,2,0)</f>
        <v>KHAIRUL/ORTU NAUFAL</v>
      </c>
    </row>
    <row r="374" spans="1:9" x14ac:dyDescent="0.25">
      <c r="A374" s="15">
        <v>1</v>
      </c>
      <c r="B374" s="15" t="s">
        <v>746</v>
      </c>
      <c r="C374" s="15" t="s">
        <v>37</v>
      </c>
      <c r="D374" s="5" t="str">
        <f>VLOOKUP(C374,'DATA BARANG'!$B$1:$E$15,2,0)</f>
        <v>BERAS IR 5 KG</v>
      </c>
      <c r="E374" s="19">
        <v>1</v>
      </c>
      <c r="F374" s="6">
        <f>VLOOKUP(C374,'DATA BARANG'!$B$1:$E$15,4,0)</f>
        <v>55000</v>
      </c>
      <c r="G374" s="34">
        <f t="shared" si="6"/>
        <v>55000</v>
      </c>
      <c r="H374" s="15" t="s">
        <v>819</v>
      </c>
      <c r="I374" s="19" t="str">
        <f>VLOOKUP(H374,'DATA ANGGOTA'!$B$1:$C$250,2,0)</f>
        <v>KHAIRUL/ORTU NAUFAL</v>
      </c>
    </row>
    <row r="375" spans="1:9" x14ac:dyDescent="0.25">
      <c r="A375" s="15">
        <v>1</v>
      </c>
      <c r="B375" s="15" t="s">
        <v>746</v>
      </c>
      <c r="C375" s="15" t="s">
        <v>37</v>
      </c>
      <c r="D375" s="5" t="str">
        <f>VLOOKUP(C375,'DATA BARANG'!$B$1:$E$15,2,0)</f>
        <v>BERAS IR 5 KG</v>
      </c>
      <c r="E375" s="19">
        <v>1</v>
      </c>
      <c r="F375" s="6">
        <f>VLOOKUP(C375,'DATA BARANG'!$B$1:$E$15,4,0)</f>
        <v>55000</v>
      </c>
      <c r="G375" s="34">
        <f t="shared" si="6"/>
        <v>55000</v>
      </c>
      <c r="H375" s="15" t="s">
        <v>819</v>
      </c>
      <c r="I375" s="19" t="str">
        <f>VLOOKUP(H375,'DATA ANGGOTA'!$B$1:$C$250,2,0)</f>
        <v>KHAIRUL/ORTU NAUFAL</v>
      </c>
    </row>
    <row r="376" spans="1:9" x14ac:dyDescent="0.25">
      <c r="A376" s="15">
        <v>1</v>
      </c>
      <c r="B376" s="15" t="s">
        <v>746</v>
      </c>
      <c r="C376" s="15" t="s">
        <v>37</v>
      </c>
      <c r="D376" s="5" t="str">
        <f>VLOOKUP(C376,'DATA BARANG'!$B$1:$E$15,2,0)</f>
        <v>BERAS IR 5 KG</v>
      </c>
      <c r="E376" s="19">
        <v>1</v>
      </c>
      <c r="F376" s="6">
        <f>VLOOKUP(C376,'DATA BARANG'!$B$1:$E$15,4,0)</f>
        <v>55000</v>
      </c>
      <c r="G376" s="34">
        <f t="shared" si="6"/>
        <v>55000</v>
      </c>
      <c r="H376" s="15" t="s">
        <v>819</v>
      </c>
      <c r="I376" s="19" t="str">
        <f>VLOOKUP(H376,'DATA ANGGOTA'!$B$1:$C$250,2,0)</f>
        <v>KHAIRUL/ORTU NAUFAL</v>
      </c>
    </row>
    <row r="377" spans="1:9" x14ac:dyDescent="0.25">
      <c r="A377" s="15">
        <v>1</v>
      </c>
      <c r="B377" s="15" t="s">
        <v>746</v>
      </c>
      <c r="C377" s="15" t="s">
        <v>37</v>
      </c>
      <c r="D377" s="5" t="str">
        <f>VLOOKUP(C377,'DATA BARANG'!$B$1:$E$15,2,0)</f>
        <v>BERAS IR 5 KG</v>
      </c>
      <c r="E377" s="19">
        <v>1</v>
      </c>
      <c r="F377" s="6">
        <f>VLOOKUP(C377,'DATA BARANG'!$B$1:$E$15,4,0)</f>
        <v>55000</v>
      </c>
      <c r="G377" s="34">
        <f t="shared" si="6"/>
        <v>55000</v>
      </c>
      <c r="H377" s="15" t="s">
        <v>819</v>
      </c>
      <c r="I377" s="19" t="str">
        <f>VLOOKUP(H377,'DATA ANGGOTA'!$B$1:$C$250,2,0)</f>
        <v>KHAIRUL/ORTU NAUFAL</v>
      </c>
    </row>
    <row r="378" spans="1:9" x14ac:dyDescent="0.25">
      <c r="A378" s="15">
        <v>1</v>
      </c>
      <c r="B378" s="15" t="s">
        <v>746</v>
      </c>
      <c r="C378" s="15" t="s">
        <v>37</v>
      </c>
      <c r="D378" s="5" t="str">
        <f>VLOOKUP(C378,'DATA BARANG'!$B$1:$E$15,2,0)</f>
        <v>BERAS IR 5 KG</v>
      </c>
      <c r="E378" s="19">
        <v>1</v>
      </c>
      <c r="F378" s="6">
        <f>VLOOKUP(C378,'DATA BARANG'!$B$1:$E$15,4,0)</f>
        <v>55000</v>
      </c>
      <c r="G378" s="34">
        <f t="shared" ref="G378:G409" si="7">E378*F378</f>
        <v>55000</v>
      </c>
      <c r="H378" s="15" t="s">
        <v>819</v>
      </c>
      <c r="I378" s="19" t="str">
        <f>VLOOKUP(H378,'DATA ANGGOTA'!$B$1:$C$250,2,0)</f>
        <v>KHAIRUL/ORTU NAUFAL</v>
      </c>
    </row>
    <row r="379" spans="1:9" x14ac:dyDescent="0.25">
      <c r="A379" s="15">
        <v>1</v>
      </c>
      <c r="B379" s="15" t="s">
        <v>746</v>
      </c>
      <c r="C379" s="15" t="s">
        <v>37</v>
      </c>
      <c r="D379" s="5" t="str">
        <f>VLOOKUP(C379,'DATA BARANG'!$B$1:$E$15,2,0)</f>
        <v>BERAS IR 5 KG</v>
      </c>
      <c r="E379" s="19">
        <v>1</v>
      </c>
      <c r="F379" s="6">
        <f>VLOOKUP(C379,'DATA BARANG'!$B$1:$E$15,4,0)</f>
        <v>55000</v>
      </c>
      <c r="G379" s="34">
        <f t="shared" si="7"/>
        <v>55000</v>
      </c>
      <c r="H379" s="15" t="s">
        <v>819</v>
      </c>
      <c r="I379" s="19" t="str">
        <f>VLOOKUP(H379,'DATA ANGGOTA'!$B$1:$C$250,2,0)</f>
        <v>KHAIRUL/ORTU NAUFAL</v>
      </c>
    </row>
    <row r="380" spans="1:9" x14ac:dyDescent="0.25">
      <c r="A380" s="15">
        <v>1</v>
      </c>
      <c r="B380" s="15" t="s">
        <v>746</v>
      </c>
      <c r="C380" s="15" t="s">
        <v>37</v>
      </c>
      <c r="D380" s="5" t="str">
        <f>VLOOKUP(C380,'DATA BARANG'!$B$1:$E$15,2,0)</f>
        <v>BERAS IR 5 KG</v>
      </c>
      <c r="E380" s="19">
        <v>1</v>
      </c>
      <c r="F380" s="6">
        <f>VLOOKUP(C380,'DATA BARANG'!$B$1:$E$15,4,0)</f>
        <v>55000</v>
      </c>
      <c r="G380" s="34">
        <f t="shared" si="7"/>
        <v>55000</v>
      </c>
      <c r="H380" s="15" t="s">
        <v>819</v>
      </c>
      <c r="I380" s="19" t="str">
        <f>VLOOKUP(H380,'DATA ANGGOTA'!$B$1:$C$250,2,0)</f>
        <v>KHAIRUL/ORTU NAUFAL</v>
      </c>
    </row>
    <row r="381" spans="1:9" x14ac:dyDescent="0.25">
      <c r="A381" s="15">
        <v>1</v>
      </c>
      <c r="B381" s="15" t="s">
        <v>746</v>
      </c>
      <c r="C381" s="15" t="s">
        <v>37</v>
      </c>
      <c r="D381" s="5" t="str">
        <f>VLOOKUP(C381,'DATA BARANG'!$B$1:$E$15,2,0)</f>
        <v>BERAS IR 5 KG</v>
      </c>
      <c r="E381" s="19">
        <v>1</v>
      </c>
      <c r="F381" s="6">
        <f>VLOOKUP(C381,'DATA BARANG'!$B$1:$E$15,4,0)</f>
        <v>55000</v>
      </c>
      <c r="G381" s="34">
        <f t="shared" si="7"/>
        <v>55000</v>
      </c>
      <c r="H381" s="15" t="s">
        <v>819</v>
      </c>
      <c r="I381" s="19" t="str">
        <f>VLOOKUP(H381,'DATA ANGGOTA'!$B$1:$C$250,2,0)</f>
        <v>KHAIRUL/ORTU NAUFAL</v>
      </c>
    </row>
    <row r="382" spans="1:9" x14ac:dyDescent="0.25">
      <c r="A382" s="15">
        <v>1</v>
      </c>
      <c r="B382" s="15" t="s">
        <v>746</v>
      </c>
      <c r="C382" s="15" t="s">
        <v>37</v>
      </c>
      <c r="D382" s="5" t="str">
        <f>VLOOKUP(C382,'DATA BARANG'!$B$1:$E$15,2,0)</f>
        <v>BERAS IR 5 KG</v>
      </c>
      <c r="E382" s="19">
        <v>1</v>
      </c>
      <c r="F382" s="6">
        <f>VLOOKUP(C382,'DATA BARANG'!$B$1:$E$15,4,0)</f>
        <v>55000</v>
      </c>
      <c r="G382" s="34">
        <f t="shared" si="7"/>
        <v>55000</v>
      </c>
      <c r="H382" s="15" t="s">
        <v>819</v>
      </c>
      <c r="I382" s="19" t="str">
        <f>VLOOKUP(H382,'DATA ANGGOTA'!$B$1:$C$250,2,0)</f>
        <v>KHAIRUL/ORTU NAUFAL</v>
      </c>
    </row>
    <row r="383" spans="1:9" x14ac:dyDescent="0.25">
      <c r="A383" s="15">
        <v>1</v>
      </c>
      <c r="B383" s="15" t="s">
        <v>746</v>
      </c>
      <c r="C383" s="15" t="s">
        <v>37</v>
      </c>
      <c r="D383" s="5" t="str">
        <f>VLOOKUP(C383,'DATA BARANG'!$B$1:$E$15,2,0)</f>
        <v>BERAS IR 5 KG</v>
      </c>
      <c r="E383" s="19">
        <v>1</v>
      </c>
      <c r="F383" s="6">
        <f>VLOOKUP(C383,'DATA BARANG'!$B$1:$E$15,4,0)</f>
        <v>55000</v>
      </c>
      <c r="G383" s="34">
        <f t="shared" si="7"/>
        <v>55000</v>
      </c>
      <c r="H383" s="15" t="s">
        <v>819</v>
      </c>
      <c r="I383" s="19" t="str">
        <f>VLOOKUP(H383,'DATA ANGGOTA'!$B$1:$C$250,2,0)</f>
        <v>KHAIRUL/ORTU NAUFAL</v>
      </c>
    </row>
    <row r="384" spans="1:9" x14ac:dyDescent="0.25">
      <c r="A384" s="15">
        <v>1</v>
      </c>
      <c r="B384" s="15" t="s">
        <v>746</v>
      </c>
      <c r="C384" s="15" t="s">
        <v>37</v>
      </c>
      <c r="D384" s="5" t="str">
        <f>VLOOKUP(C384,'DATA BARANG'!$B$1:$E$15,2,0)</f>
        <v>BERAS IR 5 KG</v>
      </c>
      <c r="E384" s="19">
        <v>1</v>
      </c>
      <c r="F384" s="6">
        <f>VLOOKUP(C384,'DATA BARANG'!$B$1:$E$15,4,0)</f>
        <v>55000</v>
      </c>
      <c r="G384" s="34">
        <f t="shared" si="7"/>
        <v>55000</v>
      </c>
      <c r="H384" s="15" t="s">
        <v>819</v>
      </c>
      <c r="I384" s="19" t="str">
        <f>VLOOKUP(H384,'DATA ANGGOTA'!$B$1:$C$250,2,0)</f>
        <v>KHAIRUL/ORTU NAUFAL</v>
      </c>
    </row>
    <row r="385" spans="1:9" x14ac:dyDescent="0.25">
      <c r="A385" s="15">
        <v>1</v>
      </c>
      <c r="B385" s="15" t="s">
        <v>746</v>
      </c>
      <c r="C385" s="15" t="s">
        <v>37</v>
      </c>
      <c r="D385" s="5" t="str">
        <f>VLOOKUP(C385,'DATA BARANG'!$B$1:$E$15,2,0)</f>
        <v>BERAS IR 5 KG</v>
      </c>
      <c r="E385" s="19">
        <v>1</v>
      </c>
      <c r="F385" s="6">
        <f>VLOOKUP(C385,'DATA BARANG'!$B$1:$E$15,4,0)</f>
        <v>55000</v>
      </c>
      <c r="G385" s="34">
        <f t="shared" si="7"/>
        <v>55000</v>
      </c>
      <c r="H385" s="15" t="s">
        <v>819</v>
      </c>
      <c r="I385" s="19" t="str">
        <f>VLOOKUP(H385,'DATA ANGGOTA'!$B$1:$C$250,2,0)</f>
        <v>KHAIRUL/ORTU NAUFAL</v>
      </c>
    </row>
    <row r="386" spans="1:9" x14ac:dyDescent="0.25">
      <c r="A386" s="15">
        <v>1</v>
      </c>
      <c r="B386" s="15" t="s">
        <v>746</v>
      </c>
      <c r="C386" s="15" t="s">
        <v>37</v>
      </c>
      <c r="D386" s="5" t="str">
        <f>VLOOKUP(C386,'DATA BARANG'!$B$1:$E$15,2,0)</f>
        <v>BERAS IR 5 KG</v>
      </c>
      <c r="E386" s="19">
        <v>1</v>
      </c>
      <c r="F386" s="6">
        <f>VLOOKUP(C386,'DATA BARANG'!$B$1:$E$15,4,0)</f>
        <v>55000</v>
      </c>
      <c r="G386" s="34">
        <f t="shared" si="7"/>
        <v>55000</v>
      </c>
      <c r="H386" s="15" t="s">
        <v>819</v>
      </c>
      <c r="I386" s="19" t="str">
        <f>VLOOKUP(H386,'DATA ANGGOTA'!$B$1:$C$250,2,0)</f>
        <v>KHAIRUL/ORTU NAUFAL</v>
      </c>
    </row>
    <row r="387" spans="1:9" x14ac:dyDescent="0.25">
      <c r="A387" s="15">
        <v>1</v>
      </c>
      <c r="B387" s="15" t="s">
        <v>746</v>
      </c>
      <c r="C387" s="15" t="s">
        <v>37</v>
      </c>
      <c r="D387" s="5" t="str">
        <f>VLOOKUP(C387,'DATA BARANG'!$B$1:$E$15,2,0)</f>
        <v>BERAS IR 5 KG</v>
      </c>
      <c r="E387" s="19">
        <v>1</v>
      </c>
      <c r="F387" s="6">
        <f>VLOOKUP(C387,'DATA BARANG'!$B$1:$E$15,4,0)</f>
        <v>55000</v>
      </c>
      <c r="G387" s="34">
        <f t="shared" si="7"/>
        <v>55000</v>
      </c>
      <c r="H387" s="15" t="s">
        <v>819</v>
      </c>
      <c r="I387" s="19" t="str">
        <f>VLOOKUP(H387,'DATA ANGGOTA'!$B$1:$C$250,2,0)</f>
        <v>KHAIRUL/ORTU NAUFAL</v>
      </c>
    </row>
    <row r="388" spans="1:9" x14ac:dyDescent="0.25">
      <c r="A388" s="15">
        <v>1</v>
      </c>
      <c r="B388" s="15" t="s">
        <v>746</v>
      </c>
      <c r="C388" s="15" t="s">
        <v>37</v>
      </c>
      <c r="D388" s="5" t="str">
        <f>VLOOKUP(C388,'DATA BARANG'!$B$1:$E$15,2,0)</f>
        <v>BERAS IR 5 KG</v>
      </c>
      <c r="E388" s="19">
        <v>1</v>
      </c>
      <c r="F388" s="6">
        <f>VLOOKUP(C388,'DATA BARANG'!$B$1:$E$15,4,0)</f>
        <v>55000</v>
      </c>
      <c r="G388" s="34">
        <f t="shared" si="7"/>
        <v>55000</v>
      </c>
      <c r="H388" s="15" t="s">
        <v>819</v>
      </c>
      <c r="I388" s="19" t="str">
        <f>VLOOKUP(H388,'DATA ANGGOTA'!$B$1:$C$250,2,0)</f>
        <v>KHAIRUL/ORTU NAUFAL</v>
      </c>
    </row>
    <row r="389" spans="1:9" x14ac:dyDescent="0.25">
      <c r="A389" s="15">
        <v>1</v>
      </c>
      <c r="B389" s="15" t="s">
        <v>746</v>
      </c>
      <c r="C389" s="15" t="s">
        <v>37</v>
      </c>
      <c r="D389" s="5" t="str">
        <f>VLOOKUP(C389,'DATA BARANG'!$B$1:$E$15,2,0)</f>
        <v>BERAS IR 5 KG</v>
      </c>
      <c r="E389" s="19">
        <v>1</v>
      </c>
      <c r="F389" s="6">
        <f>VLOOKUP(C389,'DATA BARANG'!$B$1:$E$15,4,0)</f>
        <v>55000</v>
      </c>
      <c r="G389" s="34">
        <f t="shared" si="7"/>
        <v>55000</v>
      </c>
      <c r="H389" s="15" t="s">
        <v>819</v>
      </c>
      <c r="I389" s="19" t="str">
        <f>VLOOKUP(H389,'DATA ANGGOTA'!$B$1:$C$250,2,0)</f>
        <v>KHAIRUL/ORTU NAUFAL</v>
      </c>
    </row>
    <row r="390" spans="1:9" x14ac:dyDescent="0.25">
      <c r="A390" s="15">
        <v>1</v>
      </c>
      <c r="B390" s="15" t="s">
        <v>746</v>
      </c>
      <c r="C390" s="15" t="s">
        <v>37</v>
      </c>
      <c r="D390" s="5" t="str">
        <f>VLOOKUP(C390,'DATA BARANG'!$B$1:$E$15,2,0)</f>
        <v>BERAS IR 5 KG</v>
      </c>
      <c r="E390" s="19">
        <v>1</v>
      </c>
      <c r="F390" s="6">
        <f>VLOOKUP(C390,'DATA BARANG'!$B$1:$E$15,4,0)</f>
        <v>55000</v>
      </c>
      <c r="G390" s="34">
        <f t="shared" si="7"/>
        <v>55000</v>
      </c>
      <c r="H390" s="15" t="s">
        <v>819</v>
      </c>
      <c r="I390" s="19" t="str">
        <f>VLOOKUP(H390,'DATA ANGGOTA'!$B$1:$C$250,2,0)</f>
        <v>KHAIRUL/ORTU NAUFAL</v>
      </c>
    </row>
    <row r="391" spans="1:9" x14ac:dyDescent="0.25">
      <c r="A391" s="15">
        <v>1</v>
      </c>
      <c r="B391" s="15" t="s">
        <v>746</v>
      </c>
      <c r="C391" s="15" t="s">
        <v>37</v>
      </c>
      <c r="D391" s="5" t="str">
        <f>VLOOKUP(C391,'DATA BARANG'!$B$1:$E$15,2,0)</f>
        <v>BERAS IR 5 KG</v>
      </c>
      <c r="E391" s="19">
        <v>1</v>
      </c>
      <c r="F391" s="6">
        <f>VLOOKUP(C391,'DATA BARANG'!$B$1:$E$15,4,0)</f>
        <v>55000</v>
      </c>
      <c r="G391" s="34">
        <f t="shared" si="7"/>
        <v>55000</v>
      </c>
      <c r="H391" s="15" t="s">
        <v>819</v>
      </c>
      <c r="I391" s="19" t="str">
        <f>VLOOKUP(H391,'DATA ANGGOTA'!$B$1:$C$250,2,0)</f>
        <v>KHAIRUL/ORTU NAUFAL</v>
      </c>
    </row>
    <row r="392" spans="1:9" x14ac:dyDescent="0.25">
      <c r="A392" s="15">
        <v>1</v>
      </c>
      <c r="B392" s="15" t="s">
        <v>746</v>
      </c>
      <c r="C392" s="15" t="s">
        <v>37</v>
      </c>
      <c r="D392" s="5" t="str">
        <f>VLOOKUP(C392,'DATA BARANG'!$B$1:$E$15,2,0)</f>
        <v>BERAS IR 5 KG</v>
      </c>
      <c r="E392" s="19">
        <v>1</v>
      </c>
      <c r="F392" s="6">
        <f>VLOOKUP(C392,'DATA BARANG'!$B$1:$E$15,4,0)</f>
        <v>55000</v>
      </c>
      <c r="G392" s="34">
        <f t="shared" si="7"/>
        <v>55000</v>
      </c>
      <c r="H392" s="15" t="s">
        <v>819</v>
      </c>
      <c r="I392" s="19" t="str">
        <f>VLOOKUP(H392,'DATA ANGGOTA'!$B$1:$C$250,2,0)</f>
        <v>KHAIRUL/ORTU NAUFAL</v>
      </c>
    </row>
    <row r="393" spans="1:9" x14ac:dyDescent="0.25">
      <c r="A393" s="15">
        <v>1</v>
      </c>
      <c r="B393" s="15" t="s">
        <v>746</v>
      </c>
      <c r="C393" s="15" t="s">
        <v>37</v>
      </c>
      <c r="D393" s="5" t="str">
        <f>VLOOKUP(C393,'DATA BARANG'!$B$1:$E$15,2,0)</f>
        <v>BERAS IR 5 KG</v>
      </c>
      <c r="E393" s="19">
        <v>1</v>
      </c>
      <c r="F393" s="6">
        <f>VLOOKUP(C393,'DATA BARANG'!$B$1:$E$15,4,0)</f>
        <v>55000</v>
      </c>
      <c r="G393" s="34">
        <f t="shared" si="7"/>
        <v>55000</v>
      </c>
      <c r="H393" s="15" t="s">
        <v>819</v>
      </c>
      <c r="I393" s="19" t="str">
        <f>VLOOKUP(H393,'DATA ANGGOTA'!$B$1:$C$250,2,0)</f>
        <v>KHAIRUL/ORTU NAUFAL</v>
      </c>
    </row>
    <row r="394" spans="1:9" x14ac:dyDescent="0.25">
      <c r="A394" s="15">
        <v>1</v>
      </c>
      <c r="B394" s="15" t="s">
        <v>746</v>
      </c>
      <c r="C394" s="15" t="s">
        <v>37</v>
      </c>
      <c r="D394" s="5" t="str">
        <f>VLOOKUP(C394,'DATA BARANG'!$B$1:$E$15,2,0)</f>
        <v>BERAS IR 5 KG</v>
      </c>
      <c r="E394" s="19">
        <v>1</v>
      </c>
      <c r="F394" s="6">
        <f>VLOOKUP(C394,'DATA BARANG'!$B$1:$E$15,4,0)</f>
        <v>55000</v>
      </c>
      <c r="G394" s="34">
        <f t="shared" si="7"/>
        <v>55000</v>
      </c>
      <c r="H394" s="15" t="s">
        <v>819</v>
      </c>
      <c r="I394" s="19" t="str">
        <f>VLOOKUP(H394,'DATA ANGGOTA'!$B$1:$C$250,2,0)</f>
        <v>KHAIRUL/ORTU NAUFAL</v>
      </c>
    </row>
    <row r="395" spans="1:9" x14ac:dyDescent="0.25">
      <c r="A395" s="15">
        <v>1</v>
      </c>
      <c r="B395" s="15" t="s">
        <v>746</v>
      </c>
      <c r="C395" s="15" t="s">
        <v>37</v>
      </c>
      <c r="D395" s="5" t="str">
        <f>VLOOKUP(C395,'DATA BARANG'!$B$1:$E$15,2,0)</f>
        <v>BERAS IR 5 KG</v>
      </c>
      <c r="E395" s="19">
        <v>1</v>
      </c>
      <c r="F395" s="6">
        <f>VLOOKUP(C395,'DATA BARANG'!$B$1:$E$15,4,0)</f>
        <v>55000</v>
      </c>
      <c r="G395" s="34">
        <f t="shared" si="7"/>
        <v>55000</v>
      </c>
      <c r="H395" s="15" t="s">
        <v>819</v>
      </c>
      <c r="I395" s="19" t="str">
        <f>VLOOKUP(H395,'DATA ANGGOTA'!$B$1:$C$250,2,0)</f>
        <v>KHAIRUL/ORTU NAUFAL</v>
      </c>
    </row>
    <row r="396" spans="1:9" x14ac:dyDescent="0.25">
      <c r="A396" s="15">
        <v>1</v>
      </c>
      <c r="B396" s="15" t="s">
        <v>746</v>
      </c>
      <c r="C396" s="15" t="s">
        <v>37</v>
      </c>
      <c r="D396" s="5" t="str">
        <f>VLOOKUP(C396,'DATA BARANG'!$B$1:$E$15,2,0)</f>
        <v>BERAS IR 5 KG</v>
      </c>
      <c r="E396" s="19">
        <v>1</v>
      </c>
      <c r="F396" s="6">
        <f>VLOOKUP(C396,'DATA BARANG'!$B$1:$E$15,4,0)</f>
        <v>55000</v>
      </c>
      <c r="G396" s="34">
        <f t="shared" si="7"/>
        <v>55000</v>
      </c>
      <c r="H396" s="15" t="s">
        <v>819</v>
      </c>
      <c r="I396" s="19" t="str">
        <f>VLOOKUP(H396,'DATA ANGGOTA'!$B$1:$C$250,2,0)</f>
        <v>KHAIRUL/ORTU NAUFAL</v>
      </c>
    </row>
    <row r="397" spans="1:9" x14ac:dyDescent="0.25">
      <c r="A397" s="15">
        <v>1</v>
      </c>
      <c r="B397" s="15" t="s">
        <v>746</v>
      </c>
      <c r="C397" s="15" t="s">
        <v>37</v>
      </c>
      <c r="D397" s="5" t="str">
        <f>VLOOKUP(C397,'DATA BARANG'!$B$1:$E$15,2,0)</f>
        <v>BERAS IR 5 KG</v>
      </c>
      <c r="E397" s="19">
        <v>1</v>
      </c>
      <c r="F397" s="6">
        <f>VLOOKUP(C397,'DATA BARANG'!$B$1:$E$15,4,0)</f>
        <v>55000</v>
      </c>
      <c r="G397" s="34">
        <f t="shared" si="7"/>
        <v>55000</v>
      </c>
      <c r="H397" s="15" t="s">
        <v>819</v>
      </c>
      <c r="I397" s="19" t="str">
        <f>VLOOKUP(H397,'DATA ANGGOTA'!$B$1:$C$250,2,0)</f>
        <v>KHAIRUL/ORTU NAUFAL</v>
      </c>
    </row>
    <row r="398" spans="1:9" x14ac:dyDescent="0.25">
      <c r="A398" s="15">
        <v>1</v>
      </c>
      <c r="B398" s="15" t="s">
        <v>746</v>
      </c>
      <c r="C398" s="15" t="s">
        <v>37</v>
      </c>
      <c r="D398" s="5" t="str">
        <f>VLOOKUP(C398,'DATA BARANG'!$B$1:$E$15,2,0)</f>
        <v>BERAS IR 5 KG</v>
      </c>
      <c r="E398" s="19">
        <v>1</v>
      </c>
      <c r="F398" s="6">
        <f>VLOOKUP(C398,'DATA BARANG'!$B$1:$E$15,4,0)</f>
        <v>55000</v>
      </c>
      <c r="G398" s="34">
        <f t="shared" si="7"/>
        <v>55000</v>
      </c>
      <c r="H398" s="15" t="s">
        <v>819</v>
      </c>
      <c r="I398" s="19" t="str">
        <f>VLOOKUP(H398,'DATA ANGGOTA'!$B$1:$C$250,2,0)</f>
        <v>KHAIRUL/ORTU NAUFAL</v>
      </c>
    </row>
    <row r="399" spans="1:9" x14ac:dyDescent="0.25">
      <c r="A399" s="15">
        <v>1</v>
      </c>
      <c r="B399" s="15" t="s">
        <v>746</v>
      </c>
      <c r="C399" s="15" t="s">
        <v>37</v>
      </c>
      <c r="D399" s="5" t="str">
        <f>VLOOKUP(C399,'DATA BARANG'!$B$1:$E$15,2,0)</f>
        <v>BERAS IR 5 KG</v>
      </c>
      <c r="E399" s="19">
        <v>1</v>
      </c>
      <c r="F399" s="6">
        <f>VLOOKUP(C399,'DATA BARANG'!$B$1:$E$15,4,0)</f>
        <v>55000</v>
      </c>
      <c r="G399" s="34">
        <f t="shared" si="7"/>
        <v>55000</v>
      </c>
      <c r="H399" s="15" t="s">
        <v>819</v>
      </c>
      <c r="I399" s="19" t="str">
        <f>VLOOKUP(H399,'DATA ANGGOTA'!$B$1:$C$250,2,0)</f>
        <v>KHAIRUL/ORTU NAUFAL</v>
      </c>
    </row>
    <row r="400" spans="1:9" x14ac:dyDescent="0.25">
      <c r="A400" s="15">
        <v>1</v>
      </c>
      <c r="B400" s="15" t="s">
        <v>746</v>
      </c>
      <c r="C400" s="15" t="s">
        <v>37</v>
      </c>
      <c r="D400" s="5" t="str">
        <f>VLOOKUP(C400,'DATA BARANG'!$B$1:$E$15,2,0)</f>
        <v>BERAS IR 5 KG</v>
      </c>
      <c r="E400" s="19">
        <v>1</v>
      </c>
      <c r="F400" s="6">
        <f>VLOOKUP(C400,'DATA BARANG'!$B$1:$E$15,4,0)</f>
        <v>55000</v>
      </c>
      <c r="G400" s="34">
        <f t="shared" si="7"/>
        <v>55000</v>
      </c>
      <c r="H400" s="15" t="s">
        <v>819</v>
      </c>
      <c r="I400" s="19" t="str">
        <f>VLOOKUP(H400,'DATA ANGGOTA'!$B$1:$C$250,2,0)</f>
        <v>KHAIRUL/ORTU NAUFAL</v>
      </c>
    </row>
    <row r="401" spans="1:9" x14ac:dyDescent="0.25">
      <c r="A401" s="15">
        <v>1</v>
      </c>
      <c r="B401" s="15" t="s">
        <v>746</v>
      </c>
      <c r="C401" s="15" t="s">
        <v>37</v>
      </c>
      <c r="D401" s="5" t="str">
        <f>VLOOKUP(C401,'DATA BARANG'!$B$1:$E$15,2,0)</f>
        <v>BERAS IR 5 KG</v>
      </c>
      <c r="E401" s="19">
        <v>1</v>
      </c>
      <c r="F401" s="6">
        <f>VLOOKUP(C401,'DATA BARANG'!$B$1:$E$15,4,0)</f>
        <v>55000</v>
      </c>
      <c r="G401" s="34">
        <f t="shared" si="7"/>
        <v>55000</v>
      </c>
      <c r="H401" s="15" t="s">
        <v>819</v>
      </c>
      <c r="I401" s="19" t="str">
        <f>VLOOKUP(H401,'DATA ANGGOTA'!$B$1:$C$250,2,0)</f>
        <v>KHAIRUL/ORTU NAUFAL</v>
      </c>
    </row>
    <row r="402" spans="1:9" x14ac:dyDescent="0.25">
      <c r="A402" s="15">
        <v>1</v>
      </c>
      <c r="B402" s="15" t="s">
        <v>746</v>
      </c>
      <c r="C402" s="15" t="s">
        <v>37</v>
      </c>
      <c r="D402" s="5" t="str">
        <f>VLOOKUP(C402,'DATA BARANG'!$B$1:$E$15,2,0)</f>
        <v>BERAS IR 5 KG</v>
      </c>
      <c r="E402" s="19">
        <v>1</v>
      </c>
      <c r="F402" s="6">
        <f>VLOOKUP(C402,'DATA BARANG'!$B$1:$E$15,4,0)</f>
        <v>55000</v>
      </c>
      <c r="G402" s="34">
        <f t="shared" si="7"/>
        <v>55000</v>
      </c>
      <c r="H402" s="15" t="s">
        <v>819</v>
      </c>
      <c r="I402" s="19" t="str">
        <f>VLOOKUP(H402,'DATA ANGGOTA'!$B$1:$C$250,2,0)</f>
        <v>KHAIRUL/ORTU NAUFAL</v>
      </c>
    </row>
    <row r="403" spans="1:9" x14ac:dyDescent="0.25">
      <c r="A403" s="15">
        <v>2</v>
      </c>
      <c r="B403" s="15" t="s">
        <v>750</v>
      </c>
      <c r="C403" s="15" t="s">
        <v>35</v>
      </c>
      <c r="D403" s="5" t="str">
        <f>VLOOKUP(C403,'DATA BARANG'!$B$1:$E$15,2,0)</f>
        <v>MM TAWON</v>
      </c>
      <c r="E403" s="19">
        <v>1</v>
      </c>
      <c r="F403" s="6">
        <v>14000</v>
      </c>
      <c r="G403" s="34">
        <f t="shared" si="7"/>
        <v>14000</v>
      </c>
      <c r="H403" s="15" t="s">
        <v>52</v>
      </c>
      <c r="I403" s="19" t="str">
        <f>VLOOKUP(H403,'DATA ANGGOTA'!$B$1:$C$250,2,0)</f>
        <v>SRI HARTATI</v>
      </c>
    </row>
    <row r="404" spans="1:9" x14ac:dyDescent="0.25">
      <c r="A404" s="15">
        <v>2</v>
      </c>
      <c r="B404" s="15" t="s">
        <v>750</v>
      </c>
      <c r="C404" s="15" t="s">
        <v>35</v>
      </c>
      <c r="D404" s="5" t="str">
        <f>VLOOKUP(C404,'DATA BARANG'!$B$1:$E$15,2,0)</f>
        <v>MM TAWON</v>
      </c>
      <c r="E404" s="19">
        <v>1</v>
      </c>
      <c r="F404" s="6">
        <v>14000</v>
      </c>
      <c r="G404" s="34">
        <f t="shared" si="7"/>
        <v>14000</v>
      </c>
      <c r="H404" s="15" t="s">
        <v>52</v>
      </c>
      <c r="I404" s="19" t="str">
        <f>VLOOKUP(H404,'DATA ANGGOTA'!$B$1:$C$250,2,0)</f>
        <v>SRI HARTATI</v>
      </c>
    </row>
    <row r="405" spans="1:9" x14ac:dyDescent="0.25">
      <c r="A405" s="15">
        <v>2</v>
      </c>
      <c r="B405" s="15" t="s">
        <v>750</v>
      </c>
      <c r="C405" s="15" t="s">
        <v>35</v>
      </c>
      <c r="D405" s="5" t="str">
        <f>VLOOKUP(C405,'DATA BARANG'!$B$1:$E$15,2,0)</f>
        <v>MM TAWON</v>
      </c>
      <c r="E405" s="19">
        <v>1</v>
      </c>
      <c r="F405" s="6">
        <v>14000</v>
      </c>
      <c r="G405" s="34">
        <f t="shared" si="7"/>
        <v>14000</v>
      </c>
      <c r="H405" s="15" t="s">
        <v>52</v>
      </c>
      <c r="I405" s="19" t="str">
        <f>VLOOKUP(H405,'DATA ANGGOTA'!$B$1:$C$250,2,0)</f>
        <v>SRI HARTATI</v>
      </c>
    </row>
    <row r="406" spans="1:9" x14ac:dyDescent="0.25">
      <c r="A406" s="15">
        <v>2</v>
      </c>
      <c r="B406" s="15" t="s">
        <v>750</v>
      </c>
      <c r="C406" s="15" t="s">
        <v>35</v>
      </c>
      <c r="D406" s="5" t="str">
        <f>VLOOKUP(C406,'DATA BARANG'!$B$1:$E$15,2,0)</f>
        <v>MM TAWON</v>
      </c>
      <c r="E406" s="19">
        <v>1</v>
      </c>
      <c r="F406" s="6">
        <v>14000</v>
      </c>
      <c r="G406" s="34">
        <f t="shared" si="7"/>
        <v>14000</v>
      </c>
      <c r="H406" s="15" t="s">
        <v>52</v>
      </c>
      <c r="I406" s="19" t="str">
        <f>VLOOKUP(H406,'DATA ANGGOTA'!$B$1:$C$250,2,0)</f>
        <v>SRI HARTATI</v>
      </c>
    </row>
    <row r="407" spans="1:9" x14ac:dyDescent="0.25">
      <c r="A407" s="15">
        <v>2</v>
      </c>
      <c r="B407" s="15" t="s">
        <v>750</v>
      </c>
      <c r="C407" s="15" t="s">
        <v>35</v>
      </c>
      <c r="D407" s="5" t="str">
        <f>VLOOKUP(C407,'DATA BARANG'!$B$1:$E$15,2,0)</f>
        <v>MM TAWON</v>
      </c>
      <c r="E407" s="19">
        <v>1</v>
      </c>
      <c r="F407" s="6">
        <v>14000</v>
      </c>
      <c r="G407" s="34">
        <f t="shared" si="7"/>
        <v>14000</v>
      </c>
      <c r="H407" s="15" t="s">
        <v>52</v>
      </c>
      <c r="I407" s="19" t="str">
        <f>VLOOKUP(H407,'DATA ANGGOTA'!$B$1:$C$250,2,0)</f>
        <v>SRI HARTATI</v>
      </c>
    </row>
    <row r="408" spans="1:9" x14ac:dyDescent="0.25">
      <c r="A408" s="15">
        <v>2</v>
      </c>
      <c r="B408" s="15" t="s">
        <v>750</v>
      </c>
      <c r="C408" s="15" t="s">
        <v>35</v>
      </c>
      <c r="D408" s="5" t="str">
        <f>VLOOKUP(C408,'DATA BARANG'!$B$1:$E$15,2,0)</f>
        <v>MM TAWON</v>
      </c>
      <c r="E408" s="19">
        <v>1</v>
      </c>
      <c r="F408" s="6">
        <v>14000</v>
      </c>
      <c r="G408" s="34">
        <f t="shared" si="7"/>
        <v>14000</v>
      </c>
      <c r="H408" s="15" t="s">
        <v>52</v>
      </c>
      <c r="I408" s="19" t="str">
        <f>VLOOKUP(H408,'DATA ANGGOTA'!$B$1:$C$250,2,0)</f>
        <v>SRI HARTATI</v>
      </c>
    </row>
    <row r="409" spans="1:9" x14ac:dyDescent="0.25">
      <c r="A409" s="15">
        <v>2</v>
      </c>
      <c r="B409" s="15" t="s">
        <v>750</v>
      </c>
      <c r="C409" s="15" t="s">
        <v>35</v>
      </c>
      <c r="D409" s="5" t="str">
        <f>VLOOKUP(C409,'DATA BARANG'!$B$1:$E$15,2,0)</f>
        <v>MM TAWON</v>
      </c>
      <c r="E409" s="19">
        <v>1</v>
      </c>
      <c r="F409" s="6">
        <v>14000</v>
      </c>
      <c r="G409" s="34">
        <f t="shared" si="7"/>
        <v>14000</v>
      </c>
      <c r="H409" s="15" t="s">
        <v>52</v>
      </c>
      <c r="I409" s="19" t="str">
        <f>VLOOKUP(H409,'DATA ANGGOTA'!$B$1:$C$250,2,0)</f>
        <v>SRI HARTATI</v>
      </c>
    </row>
    <row r="410" spans="1:9" s="46" customFormat="1" x14ac:dyDescent="0.25">
      <c r="A410" s="120" t="s">
        <v>6</v>
      </c>
      <c r="B410" s="120"/>
      <c r="C410" s="120"/>
      <c r="D410" s="120"/>
      <c r="E410" s="120"/>
      <c r="F410" s="120"/>
      <c r="G410" s="70">
        <f>SUM(G3:G409)</f>
        <v>22098000</v>
      </c>
      <c r="H410" s="24"/>
      <c r="I410" s="90"/>
    </row>
    <row r="411" spans="1:9" x14ac:dyDescent="0.25">
      <c r="I411" s="60"/>
    </row>
    <row r="412" spans="1:9" x14ac:dyDescent="0.25">
      <c r="I412" s="60"/>
    </row>
    <row r="413" spans="1:9" x14ac:dyDescent="0.25">
      <c r="I413" s="60"/>
    </row>
    <row r="414" spans="1:9" x14ac:dyDescent="0.25">
      <c r="I414" s="60"/>
    </row>
  </sheetData>
  <mergeCells count="2">
    <mergeCell ref="A1:I1"/>
    <mergeCell ref="A410:F410"/>
  </mergeCells>
  <pageMargins left="0" right="0" top="0" bottom="0" header="0.31496062992125984" footer="0.31496062992125984"/>
  <pageSetup paperSize="9" scale="96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zoomScale="140" zoomScaleNormal="140" workbookViewId="0">
      <selection activeCell="D26" sqref="D26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85546875" bestFit="1" customWidth="1"/>
    <col min="8" max="8" width="14.140625" bestFit="1" customWidth="1"/>
    <col min="9" max="9" width="30" bestFit="1" customWidth="1"/>
  </cols>
  <sheetData>
    <row r="1" spans="1:9" ht="26.25" x14ac:dyDescent="0.4">
      <c r="A1" s="116" t="s">
        <v>999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103" t="s">
        <v>0</v>
      </c>
      <c r="B2" s="103" t="s">
        <v>62</v>
      </c>
      <c r="C2" s="103" t="s">
        <v>31</v>
      </c>
      <c r="D2" s="103" t="s">
        <v>1</v>
      </c>
      <c r="E2" s="28" t="s">
        <v>20</v>
      </c>
      <c r="F2" s="103" t="s">
        <v>5</v>
      </c>
      <c r="G2" s="21" t="s">
        <v>77</v>
      </c>
      <c r="H2" s="22" t="s">
        <v>63</v>
      </c>
      <c r="I2" s="103" t="s">
        <v>43</v>
      </c>
    </row>
    <row r="3" spans="1:9" x14ac:dyDescent="0.25">
      <c r="A3" s="15">
        <v>1</v>
      </c>
      <c r="B3" s="15" t="s">
        <v>996</v>
      </c>
      <c r="C3" s="15" t="s">
        <v>32</v>
      </c>
      <c r="D3" s="5" t="str">
        <f>VLOOKUP(C3,'DATA BARANG'!$B$1:$E$15,2,0)</f>
        <v>GULA ROSE BRAND</v>
      </c>
      <c r="E3" s="19">
        <v>1</v>
      </c>
      <c r="F3" s="6">
        <f>VLOOKUP(C3,'DATA BARANG'!$B$1:$E$15,4,0)</f>
        <v>14000</v>
      </c>
      <c r="G3" s="34">
        <f t="shared" ref="G3:G11" si="0">E3*F3</f>
        <v>14000</v>
      </c>
      <c r="H3" s="15" t="s">
        <v>60</v>
      </c>
      <c r="I3" s="19" t="str">
        <f>VLOOKUP(H3,'DATA ANGGOTA'!$B$1:$C$255,2,0)</f>
        <v>USTADZ ABDUL HALIM</v>
      </c>
    </row>
    <row r="4" spans="1:9" x14ac:dyDescent="0.25">
      <c r="A4" s="15">
        <v>1</v>
      </c>
      <c r="B4" s="15" t="s">
        <v>996</v>
      </c>
      <c r="C4" s="15" t="s">
        <v>32</v>
      </c>
      <c r="D4" s="5" t="str">
        <f>VLOOKUP(C4,'DATA BARANG'!$B$1:$E$15,2,0)</f>
        <v>GULA ROSE BRAND</v>
      </c>
      <c r="E4" s="19">
        <v>1</v>
      </c>
      <c r="F4" s="6">
        <f>VLOOKUP(C4,'DATA BARANG'!$B$1:$E$15,4,0)</f>
        <v>14000</v>
      </c>
      <c r="G4" s="34">
        <f t="shared" si="0"/>
        <v>14000</v>
      </c>
      <c r="H4" s="15" t="s">
        <v>60</v>
      </c>
      <c r="I4" s="19" t="str">
        <f>VLOOKUP(H4,'DATA ANGGOTA'!$B$1:$C$255,2,0)</f>
        <v>USTADZ ABDUL HALIM</v>
      </c>
    </row>
    <row r="5" spans="1:9" x14ac:dyDescent="0.25">
      <c r="A5" s="15">
        <v>1</v>
      </c>
      <c r="B5" s="15" t="s">
        <v>996</v>
      </c>
      <c r="C5" s="15" t="s">
        <v>32</v>
      </c>
      <c r="D5" s="5" t="str">
        <f>VLOOKUP(C5,'DATA BARANG'!$B$1:$E$15,2,0)</f>
        <v>GULA ROSE BRAND</v>
      </c>
      <c r="E5" s="19">
        <v>1</v>
      </c>
      <c r="F5" s="6">
        <f>VLOOKUP(C5,'DATA BARANG'!$B$1:$E$15,4,0)</f>
        <v>14000</v>
      </c>
      <c r="G5" s="34">
        <f t="shared" si="0"/>
        <v>14000</v>
      </c>
      <c r="H5" s="15" t="s">
        <v>60</v>
      </c>
      <c r="I5" s="19" t="str">
        <f>VLOOKUP(H5,'DATA ANGGOTA'!$B$1:$C$255,2,0)</f>
        <v>USTADZ ABDUL HALIM</v>
      </c>
    </row>
    <row r="6" spans="1:9" x14ac:dyDescent="0.25">
      <c r="A6" s="15">
        <v>1</v>
      </c>
      <c r="B6" s="15" t="s">
        <v>996</v>
      </c>
      <c r="C6" s="15" t="s">
        <v>32</v>
      </c>
      <c r="D6" s="5" t="str">
        <f>VLOOKUP(C6,'DATA BARANG'!$B$1:$E$15,2,0)</f>
        <v>GULA ROSE BRAND</v>
      </c>
      <c r="E6" s="19">
        <v>1</v>
      </c>
      <c r="F6" s="6">
        <f>VLOOKUP(C6,'DATA BARANG'!$B$1:$E$15,4,0)</f>
        <v>14000</v>
      </c>
      <c r="G6" s="34">
        <f t="shared" si="0"/>
        <v>14000</v>
      </c>
      <c r="H6" s="15" t="s">
        <v>60</v>
      </c>
      <c r="I6" s="19" t="str">
        <f>VLOOKUP(H6,'DATA ANGGOTA'!$B$1:$C$255,2,0)</f>
        <v>USTADZ ABDUL HALIM</v>
      </c>
    </row>
    <row r="7" spans="1:9" x14ac:dyDescent="0.25">
      <c r="A7" s="15">
        <v>1</v>
      </c>
      <c r="B7" s="15" t="s">
        <v>996</v>
      </c>
      <c r="C7" s="15" t="s">
        <v>32</v>
      </c>
      <c r="D7" s="5" t="str">
        <f>VLOOKUP(C7,'DATA BARANG'!$B$1:$E$15,2,0)</f>
        <v>GULA ROSE BRAND</v>
      </c>
      <c r="E7" s="19">
        <v>1</v>
      </c>
      <c r="F7" s="6">
        <f>VLOOKUP(C7,'DATA BARANG'!$B$1:$E$15,4,0)</f>
        <v>14000</v>
      </c>
      <c r="G7" s="34">
        <f t="shared" si="0"/>
        <v>14000</v>
      </c>
      <c r="H7" s="15" t="s">
        <v>60</v>
      </c>
      <c r="I7" s="19" t="str">
        <f>VLOOKUP(H7,'DATA ANGGOTA'!$B$1:$C$255,2,0)</f>
        <v>USTADZ ABDUL HALIM</v>
      </c>
    </row>
    <row r="8" spans="1:9" x14ac:dyDescent="0.25">
      <c r="A8" s="15">
        <v>1</v>
      </c>
      <c r="B8" s="15" t="s">
        <v>996</v>
      </c>
      <c r="C8" s="15" t="s">
        <v>32</v>
      </c>
      <c r="D8" s="5" t="str">
        <f>VLOOKUP(C8,'DATA BARANG'!$B$1:$E$15,2,0)</f>
        <v>GULA ROSE BRAND</v>
      </c>
      <c r="E8" s="19">
        <v>1</v>
      </c>
      <c r="F8" s="6">
        <f>VLOOKUP(C8,'DATA BARANG'!$B$1:$E$15,4,0)</f>
        <v>14000</v>
      </c>
      <c r="G8" s="34">
        <f t="shared" si="0"/>
        <v>14000</v>
      </c>
      <c r="H8" s="15" t="s">
        <v>60</v>
      </c>
      <c r="I8" s="19" t="str">
        <f>VLOOKUP(H8,'DATA ANGGOTA'!$B$1:$C$255,2,0)</f>
        <v>USTADZ ABDUL HALIM</v>
      </c>
    </row>
    <row r="9" spans="1:9" x14ac:dyDescent="0.25">
      <c r="A9" s="15">
        <v>1</v>
      </c>
      <c r="B9" s="15" t="s">
        <v>996</v>
      </c>
      <c r="C9" s="15" t="s">
        <v>32</v>
      </c>
      <c r="D9" s="5" t="str">
        <f>VLOOKUP(C9,'DATA BARANG'!$B$1:$E$15,2,0)</f>
        <v>GULA ROSE BRAND</v>
      </c>
      <c r="E9" s="19">
        <v>1</v>
      </c>
      <c r="F9" s="6">
        <f>VLOOKUP(C9,'DATA BARANG'!$B$1:$E$15,4,0)</f>
        <v>14000</v>
      </c>
      <c r="G9" s="34">
        <f t="shared" si="0"/>
        <v>14000</v>
      </c>
      <c r="H9" s="15" t="s">
        <v>60</v>
      </c>
      <c r="I9" s="19" t="str">
        <f>VLOOKUP(H9,'DATA ANGGOTA'!$B$1:$C$255,2,0)</f>
        <v>USTADZ ABDUL HALIM</v>
      </c>
    </row>
    <row r="10" spans="1:9" x14ac:dyDescent="0.25">
      <c r="A10" s="15">
        <v>1</v>
      </c>
      <c r="B10" s="15" t="s">
        <v>996</v>
      </c>
      <c r="C10" s="15" t="s">
        <v>32</v>
      </c>
      <c r="D10" s="5" t="str">
        <f>VLOOKUP(C10,'DATA BARANG'!$B$1:$E$15,2,0)</f>
        <v>GULA ROSE BRAND</v>
      </c>
      <c r="E10" s="19">
        <v>1</v>
      </c>
      <c r="F10" s="6">
        <f>VLOOKUP(C10,'DATA BARANG'!$B$1:$E$15,4,0)</f>
        <v>14000</v>
      </c>
      <c r="G10" s="34">
        <f t="shared" si="0"/>
        <v>14000</v>
      </c>
      <c r="H10" s="15" t="s">
        <v>60</v>
      </c>
      <c r="I10" s="19" t="str">
        <f>VLOOKUP(H10,'DATA ANGGOTA'!$B$1:$C$255,2,0)</f>
        <v>USTADZ ABDUL HALIM</v>
      </c>
    </row>
    <row r="11" spans="1:9" x14ac:dyDescent="0.25">
      <c r="A11" s="15">
        <v>1</v>
      </c>
      <c r="B11" s="15" t="s">
        <v>996</v>
      </c>
      <c r="C11" s="15" t="s">
        <v>32</v>
      </c>
      <c r="D11" s="5" t="str">
        <f>VLOOKUP(C11,'DATA BARANG'!$B$1:$E$15,2,0)</f>
        <v>GULA ROSE BRAND</v>
      </c>
      <c r="E11" s="19">
        <v>1</v>
      </c>
      <c r="F11" s="6">
        <f>VLOOKUP(C11,'DATA BARANG'!$B$1:$E$15,4,0)</f>
        <v>14000</v>
      </c>
      <c r="G11" s="34">
        <f t="shared" si="0"/>
        <v>14000</v>
      </c>
      <c r="H11" s="15" t="s">
        <v>60</v>
      </c>
      <c r="I11" s="19" t="str">
        <f>VLOOKUP(H11,'DATA ANGGOTA'!$B$1:$C$255,2,0)</f>
        <v>USTADZ ABDUL HALIM</v>
      </c>
    </row>
    <row r="12" spans="1:9" x14ac:dyDescent="0.25">
      <c r="A12" s="15">
        <v>1</v>
      </c>
      <c r="B12" s="15" t="s">
        <v>996</v>
      </c>
      <c r="C12" s="15" t="s">
        <v>32</v>
      </c>
      <c r="D12" s="5" t="str">
        <f>VLOOKUP(C12,'DATA BARANG'!$B$1:$E$15,2,0)</f>
        <v>GULA ROSE BRAND</v>
      </c>
      <c r="E12" s="19">
        <v>1</v>
      </c>
      <c r="F12" s="6">
        <f>VLOOKUP(C12,'DATA BARANG'!$B$1:$E$15,4,0)</f>
        <v>14000</v>
      </c>
      <c r="G12" s="34">
        <f t="shared" ref="G12:G23" si="1">E12*F12</f>
        <v>14000</v>
      </c>
      <c r="H12" s="15" t="s">
        <v>60</v>
      </c>
      <c r="I12" s="19" t="str">
        <f>VLOOKUP(H12,'DATA ANGGOTA'!$B$1:$C$255,2,0)</f>
        <v>USTADZ ABDUL HALIM</v>
      </c>
    </row>
    <row r="13" spans="1:9" x14ac:dyDescent="0.25">
      <c r="A13" s="15">
        <v>1</v>
      </c>
      <c r="B13" s="15" t="s">
        <v>996</v>
      </c>
      <c r="C13" s="15" t="s">
        <v>40</v>
      </c>
      <c r="D13" s="5" t="str">
        <f>VLOOKUP(C13,'DATA BARANG'!$B$1:$E$15,2,0)</f>
        <v>MM BIMOLI</v>
      </c>
      <c r="E13" s="19">
        <v>1</v>
      </c>
      <c r="F13" s="6">
        <f>VLOOKUP(C13,'DATA BARANG'!$B$1:$E$15,4,0)</f>
        <v>15500</v>
      </c>
      <c r="G13" s="34">
        <f t="shared" si="1"/>
        <v>15500</v>
      </c>
      <c r="H13" s="15" t="s">
        <v>60</v>
      </c>
      <c r="I13" s="19" t="str">
        <f>VLOOKUP(H13,'DATA ANGGOTA'!$B$1:$C$255,2,0)</f>
        <v>USTADZ ABDUL HALIM</v>
      </c>
    </row>
    <row r="14" spans="1:9" x14ac:dyDescent="0.25">
      <c r="A14" s="15">
        <v>1</v>
      </c>
      <c r="B14" s="15" t="s">
        <v>996</v>
      </c>
      <c r="C14" s="15" t="s">
        <v>40</v>
      </c>
      <c r="D14" s="5" t="str">
        <f>VLOOKUP(C14,'DATA BARANG'!$B$1:$E$15,2,0)</f>
        <v>MM BIMOLI</v>
      </c>
      <c r="E14" s="19">
        <v>1</v>
      </c>
      <c r="F14" s="6">
        <f>VLOOKUP(C14,'DATA BARANG'!$B$1:$E$15,4,0)</f>
        <v>15500</v>
      </c>
      <c r="G14" s="34">
        <f t="shared" si="1"/>
        <v>15500</v>
      </c>
      <c r="H14" s="15" t="s">
        <v>60</v>
      </c>
      <c r="I14" s="19" t="str">
        <f>VLOOKUP(H14,'DATA ANGGOTA'!$B$1:$C$255,2,0)</f>
        <v>USTADZ ABDUL HALIM</v>
      </c>
    </row>
    <row r="15" spans="1:9" x14ac:dyDescent="0.25">
      <c r="A15" s="15">
        <v>1</v>
      </c>
      <c r="B15" s="15" t="s">
        <v>996</v>
      </c>
      <c r="C15" s="15" t="s">
        <v>40</v>
      </c>
      <c r="D15" s="5" t="str">
        <f>VLOOKUP(C15,'DATA BARANG'!$B$1:$E$15,2,0)</f>
        <v>MM BIMOLI</v>
      </c>
      <c r="E15" s="19">
        <v>1</v>
      </c>
      <c r="F15" s="6">
        <f>VLOOKUP(C15,'DATA BARANG'!$B$1:$E$15,4,0)</f>
        <v>15500</v>
      </c>
      <c r="G15" s="34">
        <f t="shared" si="1"/>
        <v>15500</v>
      </c>
      <c r="H15" s="15" t="s">
        <v>60</v>
      </c>
      <c r="I15" s="19" t="str">
        <f>VLOOKUP(H15,'DATA ANGGOTA'!$B$1:$C$255,2,0)</f>
        <v>USTADZ ABDUL HALIM</v>
      </c>
    </row>
    <row r="16" spans="1:9" x14ac:dyDescent="0.25">
      <c r="A16" s="15">
        <v>1</v>
      </c>
      <c r="B16" s="15" t="s">
        <v>996</v>
      </c>
      <c r="C16" s="15" t="s">
        <v>32</v>
      </c>
      <c r="D16" s="5" t="str">
        <f>VLOOKUP(C16,'DATA BARANG'!$B$1:$E$15,2,0)</f>
        <v>GULA ROSE BRAND</v>
      </c>
      <c r="E16" s="19">
        <v>1</v>
      </c>
      <c r="F16" s="6">
        <f>VLOOKUP(C16,'DATA BARANG'!$B$1:$E$15,4,0)</f>
        <v>14000</v>
      </c>
      <c r="G16" s="34">
        <f t="shared" si="1"/>
        <v>14000</v>
      </c>
      <c r="H16" s="15" t="s">
        <v>60</v>
      </c>
      <c r="I16" s="19" t="str">
        <f>VLOOKUP(H16,'DATA ANGGOTA'!$B$1:$C$255,2,0)</f>
        <v>USTADZ ABDUL HALIM</v>
      </c>
    </row>
    <row r="17" spans="1:9" x14ac:dyDescent="0.25">
      <c r="A17" s="15">
        <v>1</v>
      </c>
      <c r="B17" s="15" t="s">
        <v>996</v>
      </c>
      <c r="C17" s="15" t="s">
        <v>32</v>
      </c>
      <c r="D17" s="5" t="str">
        <f>VLOOKUP(C17,'DATA BARANG'!$B$1:$E$15,2,0)</f>
        <v>GULA ROSE BRAND</v>
      </c>
      <c r="E17" s="19">
        <v>1</v>
      </c>
      <c r="F17" s="6">
        <f>VLOOKUP(C17,'DATA BARANG'!$B$1:$E$15,4,0)</f>
        <v>14000</v>
      </c>
      <c r="G17" s="34">
        <f t="shared" si="1"/>
        <v>14000</v>
      </c>
      <c r="H17" s="15" t="s">
        <v>60</v>
      </c>
      <c r="I17" s="19" t="str">
        <f>VLOOKUP(H17,'DATA ANGGOTA'!$B$1:$C$255,2,0)</f>
        <v>USTADZ ABDUL HALIM</v>
      </c>
    </row>
    <row r="18" spans="1:9" x14ac:dyDescent="0.25">
      <c r="A18" s="15">
        <v>1</v>
      </c>
      <c r="B18" s="15" t="s">
        <v>996</v>
      </c>
      <c r="C18" s="15" t="s">
        <v>32</v>
      </c>
      <c r="D18" s="5" t="str">
        <f>VLOOKUP(C18,'DATA BARANG'!$B$1:$E$15,2,0)</f>
        <v>GULA ROSE BRAND</v>
      </c>
      <c r="E18" s="19">
        <v>1</v>
      </c>
      <c r="F18" s="6">
        <f>VLOOKUP(C18,'DATA BARANG'!$B$1:$E$15,4,0)</f>
        <v>14000</v>
      </c>
      <c r="G18" s="34">
        <f t="shared" si="1"/>
        <v>14000</v>
      </c>
      <c r="H18" s="15" t="s">
        <v>60</v>
      </c>
      <c r="I18" s="19" t="str">
        <f>VLOOKUP(H18,'DATA ANGGOTA'!$B$1:$C$255,2,0)</f>
        <v>USTADZ ABDUL HALIM</v>
      </c>
    </row>
    <row r="19" spans="1:9" x14ac:dyDescent="0.25">
      <c r="A19" s="15">
        <v>1</v>
      </c>
      <c r="B19" s="15" t="s">
        <v>996</v>
      </c>
      <c r="C19" s="15" t="s">
        <v>32</v>
      </c>
      <c r="D19" s="5" t="str">
        <f>VLOOKUP(C19,'DATA BARANG'!$B$1:$E$15,2,0)</f>
        <v>GULA ROSE BRAND</v>
      </c>
      <c r="E19" s="19">
        <v>1</v>
      </c>
      <c r="F19" s="6">
        <f>VLOOKUP(C19,'DATA BARANG'!$B$1:$E$15,4,0)</f>
        <v>14000</v>
      </c>
      <c r="G19" s="34">
        <f t="shared" si="1"/>
        <v>14000</v>
      </c>
      <c r="H19" s="15" t="s">
        <v>60</v>
      </c>
      <c r="I19" s="19" t="str">
        <f>VLOOKUP(H19,'DATA ANGGOTA'!$B$1:$C$255,2,0)</f>
        <v>USTADZ ABDUL HALIM</v>
      </c>
    </row>
    <row r="20" spans="1:9" x14ac:dyDescent="0.25">
      <c r="A20" s="15">
        <v>1</v>
      </c>
      <c r="B20" s="15" t="s">
        <v>996</v>
      </c>
      <c r="C20" s="15" t="s">
        <v>32</v>
      </c>
      <c r="D20" s="5" t="str">
        <f>VLOOKUP(C20,'DATA BARANG'!$B$1:$E$15,2,0)</f>
        <v>GULA ROSE BRAND</v>
      </c>
      <c r="E20" s="19">
        <v>1</v>
      </c>
      <c r="F20" s="6">
        <f>VLOOKUP(C20,'DATA BARANG'!$B$1:$E$15,4,0)</f>
        <v>14000</v>
      </c>
      <c r="G20" s="34">
        <f t="shared" si="1"/>
        <v>14000</v>
      </c>
      <c r="H20" s="15" t="s">
        <v>60</v>
      </c>
      <c r="I20" s="19" t="str">
        <f>VLOOKUP(H20,'DATA ANGGOTA'!$B$1:$C$255,2,0)</f>
        <v>USTADZ ABDUL HALIM</v>
      </c>
    </row>
    <row r="21" spans="1:9" x14ac:dyDescent="0.25">
      <c r="A21" s="15">
        <v>1</v>
      </c>
      <c r="B21" s="15" t="s">
        <v>996</v>
      </c>
      <c r="C21" s="15" t="s">
        <v>32</v>
      </c>
      <c r="D21" s="5" t="str">
        <f>VLOOKUP(C21,'DATA BARANG'!$B$1:$E$15,2,0)</f>
        <v>GULA ROSE BRAND</v>
      </c>
      <c r="E21" s="19">
        <v>1</v>
      </c>
      <c r="F21" s="6">
        <f>VLOOKUP(C21,'DATA BARANG'!$B$1:$E$15,4,0)</f>
        <v>14000</v>
      </c>
      <c r="G21" s="34">
        <f t="shared" si="1"/>
        <v>14000</v>
      </c>
      <c r="H21" s="15" t="s">
        <v>60</v>
      </c>
      <c r="I21" s="19" t="str">
        <f>VLOOKUP(H21,'DATA ANGGOTA'!$B$1:$C$255,2,0)</f>
        <v>USTADZ ABDUL HALIM</v>
      </c>
    </row>
    <row r="22" spans="1:9" x14ac:dyDescent="0.25">
      <c r="A22" s="15">
        <v>1</v>
      </c>
      <c r="B22" s="15" t="s">
        <v>996</v>
      </c>
      <c r="C22" s="15" t="s">
        <v>32</v>
      </c>
      <c r="D22" s="5" t="str">
        <f>VLOOKUP(C22,'DATA BARANG'!$B$1:$E$15,2,0)</f>
        <v>GULA ROSE BRAND</v>
      </c>
      <c r="E22" s="19">
        <v>1</v>
      </c>
      <c r="F22" s="6">
        <f>VLOOKUP(C22,'DATA BARANG'!$B$1:$E$15,4,0)</f>
        <v>14000</v>
      </c>
      <c r="G22" s="34">
        <f t="shared" si="1"/>
        <v>14000</v>
      </c>
      <c r="H22" s="15" t="s">
        <v>60</v>
      </c>
      <c r="I22" s="19" t="str">
        <f>VLOOKUP(H22,'DATA ANGGOTA'!$B$1:$C$255,2,0)</f>
        <v>USTADZ ABDUL HALIM</v>
      </c>
    </row>
    <row r="23" spans="1:9" x14ac:dyDescent="0.25">
      <c r="A23" s="15">
        <v>1</v>
      </c>
      <c r="B23" s="15" t="s">
        <v>996</v>
      </c>
      <c r="C23" s="15" t="s">
        <v>32</v>
      </c>
      <c r="D23" s="5" t="str">
        <f>VLOOKUP(C23,'DATA BARANG'!$B$1:$E$15,2,0)</f>
        <v>GULA ROSE BRAND</v>
      </c>
      <c r="E23" s="19">
        <v>1</v>
      </c>
      <c r="F23" s="6">
        <f>VLOOKUP(C23,'DATA BARANG'!$B$1:$E$15,4,0)</f>
        <v>14000</v>
      </c>
      <c r="G23" s="34">
        <f t="shared" si="1"/>
        <v>14000</v>
      </c>
      <c r="H23" s="15" t="s">
        <v>60</v>
      </c>
      <c r="I23" s="19" t="str">
        <f>VLOOKUP(H23,'DATA ANGGOTA'!$B$1:$C$255,2,0)</f>
        <v>USTADZ ABDUL HALIM</v>
      </c>
    </row>
    <row r="24" spans="1:9" s="46" customFormat="1" x14ac:dyDescent="0.25">
      <c r="A24" s="120" t="s">
        <v>6</v>
      </c>
      <c r="B24" s="120"/>
      <c r="C24" s="120"/>
      <c r="D24" s="120"/>
      <c r="E24" s="120"/>
      <c r="F24" s="120"/>
      <c r="G24" s="70">
        <f>SUM(G3:G23)</f>
        <v>298500</v>
      </c>
      <c r="H24" s="24"/>
      <c r="I24" s="90"/>
    </row>
    <row r="25" spans="1:9" x14ac:dyDescent="0.25">
      <c r="I25" s="60"/>
    </row>
    <row r="26" spans="1:9" x14ac:dyDescent="0.25">
      <c r="I26" s="60"/>
    </row>
    <row r="27" spans="1:9" x14ac:dyDescent="0.25">
      <c r="I27" s="60"/>
    </row>
    <row r="28" spans="1:9" x14ac:dyDescent="0.25">
      <c r="I28" s="60"/>
    </row>
  </sheetData>
  <mergeCells count="2">
    <mergeCell ref="A1:I1"/>
    <mergeCell ref="A24:F24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140" zoomScaleNormal="140" workbookViewId="0">
      <selection activeCell="H4" sqref="H4"/>
    </sheetView>
  </sheetViews>
  <sheetFormatPr defaultRowHeight="15" x14ac:dyDescent="0.25"/>
  <cols>
    <col min="1" max="1" width="4.42578125" bestFit="1" customWidth="1"/>
    <col min="2" max="2" width="12.140625" bestFit="1" customWidth="1"/>
    <col min="3" max="3" width="14.28515625" bestFit="1" customWidth="1"/>
    <col min="4" max="4" width="17.7109375" bestFit="1" customWidth="1"/>
    <col min="5" max="5" width="13.42578125" bestFit="1" customWidth="1"/>
    <col min="6" max="6" width="12.42578125" bestFit="1" customWidth="1"/>
    <col min="7" max="7" width="13.5703125" bestFit="1" customWidth="1"/>
    <col min="8" max="8" width="14.140625" bestFit="1" customWidth="1"/>
    <col min="9" max="9" width="28.5703125" bestFit="1" customWidth="1"/>
  </cols>
  <sheetData>
    <row r="1" spans="1:9" ht="26.25" x14ac:dyDescent="0.4">
      <c r="A1" s="116" t="s">
        <v>760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94" t="s">
        <v>0</v>
      </c>
      <c r="B2" s="94" t="s">
        <v>62</v>
      </c>
      <c r="C2" s="94" t="s">
        <v>31</v>
      </c>
      <c r="D2" s="94" t="s">
        <v>1</v>
      </c>
      <c r="E2" s="28" t="s">
        <v>20</v>
      </c>
      <c r="F2" s="94" t="s">
        <v>5</v>
      </c>
      <c r="G2" s="21" t="s">
        <v>77</v>
      </c>
      <c r="H2" s="22" t="s">
        <v>63</v>
      </c>
      <c r="I2" s="94" t="s">
        <v>43</v>
      </c>
    </row>
    <row r="3" spans="1:9" x14ac:dyDescent="0.25">
      <c r="A3" s="15">
        <v>1</v>
      </c>
      <c r="B3" s="15" t="s">
        <v>967</v>
      </c>
      <c r="C3" s="15" t="s">
        <v>91</v>
      </c>
      <c r="D3" s="5" t="str">
        <f>VLOOKUP(C3,'DATA BARANG'!$B$1:$E$20,2,0)</f>
        <v>MADU ASLI</v>
      </c>
      <c r="E3" s="19">
        <v>1</v>
      </c>
      <c r="F3" s="6">
        <f>VLOOKUP(C3,'DATA BARANG'!$B$1:$E$20,4,0)</f>
        <v>120000</v>
      </c>
      <c r="G3" s="34">
        <f t="shared" ref="G3:G13" si="0">E3*F3</f>
        <v>120000</v>
      </c>
      <c r="H3" s="15" t="s">
        <v>124</v>
      </c>
      <c r="I3" s="15" t="str">
        <f>VLOOKUP(H3,'DATA ANGGOTA'!$B$1:$C$250,2,0)</f>
        <v>DWI WINDA RINI</v>
      </c>
    </row>
    <row r="4" spans="1:9" x14ac:dyDescent="0.25">
      <c r="A4" s="15">
        <v>2</v>
      </c>
      <c r="B4" s="15" t="s">
        <v>968</v>
      </c>
      <c r="C4" s="15" t="s">
        <v>91</v>
      </c>
      <c r="D4" s="5" t="str">
        <f>VLOOKUP(C4,'DATA BARANG'!$B$1:$E$20,2,0)</f>
        <v>MADU ASLI</v>
      </c>
      <c r="E4" s="19">
        <v>1</v>
      </c>
      <c r="F4" s="6">
        <f>VLOOKUP(C4,'DATA BARANG'!$B$1:$E$20,4,0)</f>
        <v>120000</v>
      </c>
      <c r="G4" s="34">
        <f t="shared" si="0"/>
        <v>120000</v>
      </c>
      <c r="H4" s="15" t="s">
        <v>707</v>
      </c>
      <c r="I4" s="15" t="str">
        <f>VLOOKUP(H4,'DATA ANGGOTA'!$B$1:$C$250,2,0)</f>
        <v>MULAWATY/MAMA ADRIAN</v>
      </c>
    </row>
    <row r="5" spans="1:9" x14ac:dyDescent="0.25">
      <c r="A5" s="15">
        <v>3</v>
      </c>
      <c r="B5" s="15" t="s">
        <v>969</v>
      </c>
      <c r="C5" s="15" t="s">
        <v>986</v>
      </c>
      <c r="D5" s="5" t="str">
        <f>VLOOKUP(C5,'DATA BARANG'!$B$1:$E$20,2,0)</f>
        <v>JAMU SACHET</v>
      </c>
      <c r="E5" s="19">
        <v>1</v>
      </c>
      <c r="F5" s="6">
        <f>VLOOKUP(C5,'DATA BARANG'!$B$1:$E$20,4,0)</f>
        <v>3500</v>
      </c>
      <c r="G5" s="34">
        <f t="shared" si="0"/>
        <v>3500</v>
      </c>
      <c r="H5" s="15" t="s">
        <v>61</v>
      </c>
      <c r="I5" s="15" t="str">
        <f>VLOOKUP(H5,'DATA ANGGOTA'!$B$1:$C$250,2,0)</f>
        <v>NUR FADILLA/UMMI DILLA</v>
      </c>
    </row>
    <row r="6" spans="1:9" x14ac:dyDescent="0.25">
      <c r="A6" s="15">
        <v>3</v>
      </c>
      <c r="B6" s="15" t="s">
        <v>969</v>
      </c>
      <c r="C6" s="15" t="s">
        <v>986</v>
      </c>
      <c r="D6" s="5" t="str">
        <f>VLOOKUP(C6,'DATA BARANG'!$B$1:$E$20,2,0)</f>
        <v>JAMU SACHET</v>
      </c>
      <c r="E6" s="19">
        <v>1</v>
      </c>
      <c r="F6" s="6">
        <f>VLOOKUP(C6,'DATA BARANG'!$B$1:$E$20,4,0)</f>
        <v>3500</v>
      </c>
      <c r="G6" s="34">
        <f t="shared" si="0"/>
        <v>3500</v>
      </c>
      <c r="H6" s="15" t="s">
        <v>61</v>
      </c>
      <c r="I6" s="15" t="str">
        <f>VLOOKUP(H6,'DATA ANGGOTA'!$B$1:$C$250,2,0)</f>
        <v>NUR FADILLA/UMMI DILLA</v>
      </c>
    </row>
    <row r="7" spans="1:9" x14ac:dyDescent="0.25">
      <c r="A7" s="15">
        <v>3</v>
      </c>
      <c r="B7" s="15" t="s">
        <v>969</v>
      </c>
      <c r="C7" s="15" t="s">
        <v>986</v>
      </c>
      <c r="D7" s="5" t="str">
        <f>VLOOKUP(C7,'DATA BARANG'!$B$1:$E$20,2,0)</f>
        <v>JAMU SACHET</v>
      </c>
      <c r="E7" s="19">
        <v>1</v>
      </c>
      <c r="F7" s="6">
        <f>VLOOKUP(C7,'DATA BARANG'!$B$1:$E$20,4,0)</f>
        <v>3500</v>
      </c>
      <c r="G7" s="34">
        <f t="shared" si="0"/>
        <v>3500</v>
      </c>
      <c r="H7" s="15" t="s">
        <v>61</v>
      </c>
      <c r="I7" s="15" t="str">
        <f>VLOOKUP(H7,'DATA ANGGOTA'!$B$1:$C$250,2,0)</f>
        <v>NUR FADILLA/UMMI DILLA</v>
      </c>
    </row>
    <row r="8" spans="1:9" x14ac:dyDescent="0.25">
      <c r="A8" s="15">
        <v>4</v>
      </c>
      <c r="B8" s="15" t="s">
        <v>970</v>
      </c>
      <c r="C8" s="15" t="s">
        <v>37</v>
      </c>
      <c r="D8" s="5" t="str">
        <f>VLOOKUP(C8,'DATA BARANG'!$B$1:$E$20,2,0)</f>
        <v>BERAS IR 5 KG</v>
      </c>
      <c r="E8" s="19">
        <v>1</v>
      </c>
      <c r="F8" s="6">
        <f>VLOOKUP(C8,'DATA BARANG'!$B$1:$E$20,4,0)</f>
        <v>55000</v>
      </c>
      <c r="G8" s="34">
        <f t="shared" si="0"/>
        <v>55000</v>
      </c>
      <c r="H8" s="15" t="s">
        <v>52</v>
      </c>
      <c r="I8" s="15" t="str">
        <f>VLOOKUP(H8,'DATA ANGGOTA'!$B$1:$C$250,2,0)</f>
        <v>SRI HARTATI</v>
      </c>
    </row>
    <row r="9" spans="1:9" x14ac:dyDescent="0.25">
      <c r="A9" s="15">
        <v>4</v>
      </c>
      <c r="B9" s="15" t="s">
        <v>970</v>
      </c>
      <c r="C9" s="15" t="s">
        <v>37</v>
      </c>
      <c r="D9" s="5" t="str">
        <f>VLOOKUP(C9,'DATA BARANG'!$B$1:$E$20,2,0)</f>
        <v>BERAS IR 5 KG</v>
      </c>
      <c r="E9" s="19">
        <v>1</v>
      </c>
      <c r="F9" s="6">
        <f>VLOOKUP(C9,'DATA BARANG'!$B$1:$E$20,4,0)</f>
        <v>55000</v>
      </c>
      <c r="G9" s="34">
        <f t="shared" si="0"/>
        <v>55000</v>
      </c>
      <c r="H9" s="15" t="s">
        <v>52</v>
      </c>
      <c r="I9" s="15" t="str">
        <f>VLOOKUP(H9,'DATA ANGGOTA'!$B$1:$C$250,2,0)</f>
        <v>SRI HARTATI</v>
      </c>
    </row>
    <row r="10" spans="1:9" x14ac:dyDescent="0.25">
      <c r="A10" s="15">
        <v>4</v>
      </c>
      <c r="B10" s="15" t="s">
        <v>970</v>
      </c>
      <c r="C10" s="15" t="s">
        <v>37</v>
      </c>
      <c r="D10" s="5" t="str">
        <f>VLOOKUP(C10,'DATA BARANG'!$B$1:$E$20,2,0)</f>
        <v>BERAS IR 5 KG</v>
      </c>
      <c r="E10" s="19">
        <v>1</v>
      </c>
      <c r="F10" s="6">
        <f>VLOOKUP(C10,'DATA BARANG'!$B$1:$E$20,4,0)</f>
        <v>55000</v>
      </c>
      <c r="G10" s="34">
        <f t="shared" si="0"/>
        <v>55000</v>
      </c>
      <c r="H10" s="15" t="s">
        <v>52</v>
      </c>
      <c r="I10" s="15" t="str">
        <f>VLOOKUP(H10,'DATA ANGGOTA'!$B$1:$C$250,2,0)</f>
        <v>SRI HARTATI</v>
      </c>
    </row>
    <row r="11" spans="1:9" x14ac:dyDescent="0.25">
      <c r="A11" s="15">
        <v>4</v>
      </c>
      <c r="B11" s="15" t="s">
        <v>970</v>
      </c>
      <c r="C11" s="15" t="s">
        <v>37</v>
      </c>
      <c r="D11" s="5" t="str">
        <f>VLOOKUP(C11,'DATA BARANG'!$B$1:$E$20,2,0)</f>
        <v>BERAS IR 5 KG</v>
      </c>
      <c r="E11" s="19">
        <v>1</v>
      </c>
      <c r="F11" s="6">
        <f>VLOOKUP(C11,'DATA BARANG'!$B$1:$E$20,4,0)</f>
        <v>55000</v>
      </c>
      <c r="G11" s="34">
        <f t="shared" si="0"/>
        <v>55000</v>
      </c>
      <c r="H11" s="15" t="s">
        <v>52</v>
      </c>
      <c r="I11" s="15" t="str">
        <f>VLOOKUP(H11,'DATA ANGGOTA'!$B$1:$C$250,2,0)</f>
        <v>SRI HARTATI</v>
      </c>
    </row>
    <row r="12" spans="1:9" x14ac:dyDescent="0.25">
      <c r="A12" s="15">
        <v>5</v>
      </c>
      <c r="B12" s="15" t="s">
        <v>971</v>
      </c>
      <c r="C12" s="15" t="s">
        <v>36</v>
      </c>
      <c r="D12" s="5" t="str">
        <f>VLOOKUP(C12,'DATA BARANG'!$B$1:$E$20,2,0)</f>
        <v>BERAS IR 10 KG</v>
      </c>
      <c r="E12" s="19">
        <v>1</v>
      </c>
      <c r="F12" s="6">
        <f>VLOOKUP(C12,'DATA BARANG'!$B$1:$E$20,4,0)</f>
        <v>110000</v>
      </c>
      <c r="G12" s="34">
        <f t="shared" si="0"/>
        <v>110000</v>
      </c>
      <c r="H12" s="15" t="s">
        <v>131</v>
      </c>
      <c r="I12" s="15" t="e">
        <f>VLOOKUP(H12,'DATA ANGGOTA'!$B$1:$C$250,2,0)</f>
        <v>#N/A</v>
      </c>
    </row>
    <row r="13" spans="1:9" x14ac:dyDescent="0.25">
      <c r="A13" s="15">
        <v>5</v>
      </c>
      <c r="B13" s="15" t="s">
        <v>971</v>
      </c>
      <c r="C13" s="15" t="s">
        <v>37</v>
      </c>
      <c r="D13" s="5" t="str">
        <f>VLOOKUP(C13,'DATA BARANG'!$B$1:$E$20,2,0)</f>
        <v>BERAS IR 5 KG</v>
      </c>
      <c r="E13" s="19">
        <v>1</v>
      </c>
      <c r="F13" s="6">
        <f>VLOOKUP(C13,'DATA BARANG'!$B$1:$E$20,4,0)</f>
        <v>55000</v>
      </c>
      <c r="G13" s="34">
        <f t="shared" si="0"/>
        <v>55000</v>
      </c>
      <c r="H13" s="15" t="s">
        <v>131</v>
      </c>
      <c r="I13" s="15" t="e">
        <f>VLOOKUP(H13,'DATA ANGGOTA'!$B$1:$C$250,2,0)</f>
        <v>#N/A</v>
      </c>
    </row>
    <row r="14" spans="1:9" x14ac:dyDescent="0.25">
      <c r="A14" s="15">
        <v>6</v>
      </c>
      <c r="B14" s="15" t="s">
        <v>972</v>
      </c>
      <c r="C14" s="15" t="s">
        <v>40</v>
      </c>
      <c r="D14" s="5" t="str">
        <f>VLOOKUP(C14,'DATA BARANG'!$B$1:$E$20,2,0)</f>
        <v>MM BIMOLI</v>
      </c>
      <c r="E14" s="19">
        <v>1</v>
      </c>
      <c r="F14" s="6">
        <f>VLOOKUP(C14,'DATA BARANG'!$B$1:$E$20,4,0)</f>
        <v>15500</v>
      </c>
      <c r="G14" s="34">
        <f t="shared" ref="G14:G46" si="1">E14*F14</f>
        <v>15500</v>
      </c>
      <c r="H14" s="15" t="s">
        <v>820</v>
      </c>
      <c r="I14" s="15" t="str">
        <f>VLOOKUP(H14,'DATA ANGGOTA'!$B$1:$C$250,2,0)</f>
        <v>MUJIANI/ORTU FASHA ANDIKA</v>
      </c>
    </row>
    <row r="15" spans="1:9" x14ac:dyDescent="0.25">
      <c r="A15" s="15">
        <v>6</v>
      </c>
      <c r="B15" s="15" t="s">
        <v>972</v>
      </c>
      <c r="C15" s="15" t="s">
        <v>32</v>
      </c>
      <c r="D15" s="5" t="str">
        <f>VLOOKUP(C15,'DATA BARANG'!$B$1:$E$20,2,0)</f>
        <v>GULA ROSE BRAND</v>
      </c>
      <c r="E15" s="19">
        <v>1</v>
      </c>
      <c r="F15" s="6">
        <f>VLOOKUP(C15,'DATA BARANG'!$B$1:$E$20,4,0)</f>
        <v>14000</v>
      </c>
      <c r="G15" s="34">
        <f t="shared" si="1"/>
        <v>14000</v>
      </c>
      <c r="H15" s="15" t="s">
        <v>820</v>
      </c>
      <c r="I15" s="15" t="str">
        <f>VLOOKUP(H15,'DATA ANGGOTA'!$B$1:$C$250,2,0)</f>
        <v>MUJIANI/ORTU FASHA ANDIKA</v>
      </c>
    </row>
    <row r="16" spans="1:9" x14ac:dyDescent="0.25">
      <c r="A16" s="15">
        <v>7</v>
      </c>
      <c r="B16" s="15" t="s">
        <v>974</v>
      </c>
      <c r="C16" s="15" t="s">
        <v>42</v>
      </c>
      <c r="D16" s="5" t="str">
        <f>VLOOKUP(C16,'DATA BARANG'!$B$1:$E$20,2,0)</f>
        <v>GULA AREN</v>
      </c>
      <c r="E16" s="19">
        <v>1.1200000000000001</v>
      </c>
      <c r="F16" s="6">
        <f>VLOOKUP(C16,'DATA BARANG'!$B$1:$E$20,4,0)</f>
        <v>25000</v>
      </c>
      <c r="G16" s="34">
        <f t="shared" si="1"/>
        <v>28000.000000000004</v>
      </c>
      <c r="H16" s="15" t="s">
        <v>131</v>
      </c>
      <c r="I16" s="15" t="e">
        <f>VLOOKUP(H16,'DATA ANGGOTA'!$B$1:$C$250,2,0)</f>
        <v>#N/A</v>
      </c>
    </row>
    <row r="17" spans="1:9" x14ac:dyDescent="0.25">
      <c r="A17" s="15">
        <v>8</v>
      </c>
      <c r="B17" s="15" t="s">
        <v>975</v>
      </c>
      <c r="C17" s="15" t="s">
        <v>37</v>
      </c>
      <c r="D17" s="5" t="str">
        <f>VLOOKUP(C17,'DATA BARANG'!$B$1:$E$20,2,0)</f>
        <v>BERAS IR 5 KG</v>
      </c>
      <c r="E17" s="19">
        <v>1</v>
      </c>
      <c r="F17" s="6">
        <f>VLOOKUP(C17,'DATA BARANG'!$B$1:$E$20,4,0)</f>
        <v>55000</v>
      </c>
      <c r="G17" s="34">
        <f t="shared" si="1"/>
        <v>55000</v>
      </c>
      <c r="H17" s="15" t="s">
        <v>61</v>
      </c>
      <c r="I17" s="15" t="str">
        <f>VLOOKUP(H17,'DATA ANGGOTA'!$B$1:$C$250,2,0)</f>
        <v>NUR FADILLA/UMMI DILLA</v>
      </c>
    </row>
    <row r="18" spans="1:9" x14ac:dyDescent="0.25">
      <c r="A18" s="15">
        <v>8</v>
      </c>
      <c r="B18" s="15" t="s">
        <v>975</v>
      </c>
      <c r="C18" s="15" t="s">
        <v>37</v>
      </c>
      <c r="D18" s="5" t="str">
        <f>VLOOKUP(C18,'DATA BARANG'!$B$1:$E$20,2,0)</f>
        <v>BERAS IR 5 KG</v>
      </c>
      <c r="E18" s="19">
        <v>1</v>
      </c>
      <c r="F18" s="6">
        <f>VLOOKUP(C18,'DATA BARANG'!$B$1:$E$20,4,0)</f>
        <v>55000</v>
      </c>
      <c r="G18" s="34">
        <f t="shared" si="1"/>
        <v>55000</v>
      </c>
      <c r="H18" s="15" t="s">
        <v>61</v>
      </c>
      <c r="I18" s="15" t="str">
        <f>VLOOKUP(H18,'DATA ANGGOTA'!$B$1:$C$250,2,0)</f>
        <v>NUR FADILLA/UMMI DILLA</v>
      </c>
    </row>
    <row r="19" spans="1:9" x14ac:dyDescent="0.25">
      <c r="A19" s="15">
        <v>8</v>
      </c>
      <c r="B19" s="15" t="s">
        <v>975</v>
      </c>
      <c r="C19" s="15" t="s">
        <v>37</v>
      </c>
      <c r="D19" s="5" t="str">
        <f>VLOOKUP(C19,'DATA BARANG'!$B$1:$E$20,2,0)</f>
        <v>BERAS IR 5 KG</v>
      </c>
      <c r="E19" s="19">
        <v>1</v>
      </c>
      <c r="F19" s="6">
        <f>VLOOKUP(C19,'DATA BARANG'!$B$1:$E$20,4,0)</f>
        <v>55000</v>
      </c>
      <c r="G19" s="34">
        <f t="shared" si="1"/>
        <v>55000</v>
      </c>
      <c r="H19" s="15" t="s">
        <v>61</v>
      </c>
      <c r="I19" s="15" t="str">
        <f>VLOOKUP(H19,'DATA ANGGOTA'!$B$1:$C$250,2,0)</f>
        <v>NUR FADILLA/UMMI DILLA</v>
      </c>
    </row>
    <row r="20" spans="1:9" x14ac:dyDescent="0.25">
      <c r="A20" s="15">
        <v>8</v>
      </c>
      <c r="B20" s="15" t="s">
        <v>975</v>
      </c>
      <c r="C20" s="15" t="s">
        <v>37</v>
      </c>
      <c r="D20" s="5" t="str">
        <f>VLOOKUP(C20,'DATA BARANG'!$B$1:$E$20,2,0)</f>
        <v>BERAS IR 5 KG</v>
      </c>
      <c r="E20" s="19">
        <v>1</v>
      </c>
      <c r="F20" s="6">
        <f>VLOOKUP(C20,'DATA BARANG'!$B$1:$E$20,4,0)</f>
        <v>55000</v>
      </c>
      <c r="G20" s="34">
        <f t="shared" si="1"/>
        <v>55000</v>
      </c>
      <c r="H20" s="15" t="s">
        <v>61</v>
      </c>
      <c r="I20" s="15" t="str">
        <f>VLOOKUP(H20,'DATA ANGGOTA'!$B$1:$C$250,2,0)</f>
        <v>NUR FADILLA/UMMI DILLA</v>
      </c>
    </row>
    <row r="21" spans="1:9" x14ac:dyDescent="0.25">
      <c r="A21" s="15">
        <v>8</v>
      </c>
      <c r="B21" s="15" t="s">
        <v>975</v>
      </c>
      <c r="C21" s="15" t="s">
        <v>34</v>
      </c>
      <c r="D21" s="5" t="str">
        <f>VLOOKUP(C21,'DATA BARANG'!$B$1:$E$20,2,0)</f>
        <v>MM ROSE BRAND</v>
      </c>
      <c r="E21" s="19">
        <v>1</v>
      </c>
      <c r="F21" s="6">
        <f>VLOOKUP(C21,'DATA BARANG'!$B$1:$E$20,4,0)</f>
        <v>14500</v>
      </c>
      <c r="G21" s="34">
        <f t="shared" si="1"/>
        <v>14500</v>
      </c>
      <c r="H21" s="15" t="s">
        <v>61</v>
      </c>
      <c r="I21" s="15" t="str">
        <f>VLOOKUP(H21,'DATA ANGGOTA'!$B$1:$C$250,2,0)</f>
        <v>NUR FADILLA/UMMI DILLA</v>
      </c>
    </row>
    <row r="22" spans="1:9" x14ac:dyDescent="0.25">
      <c r="A22" s="15">
        <v>8</v>
      </c>
      <c r="B22" s="15" t="s">
        <v>975</v>
      </c>
      <c r="C22" s="15" t="s">
        <v>34</v>
      </c>
      <c r="D22" s="5" t="str">
        <f>VLOOKUP(C22,'DATA BARANG'!$B$1:$E$20,2,0)</f>
        <v>MM ROSE BRAND</v>
      </c>
      <c r="E22" s="19">
        <v>1</v>
      </c>
      <c r="F22" s="6">
        <f>VLOOKUP(C22,'DATA BARANG'!$B$1:$E$20,4,0)</f>
        <v>14500</v>
      </c>
      <c r="G22" s="34">
        <f t="shared" si="1"/>
        <v>14500</v>
      </c>
      <c r="H22" s="15" t="s">
        <v>61</v>
      </c>
      <c r="I22" s="15" t="str">
        <f>VLOOKUP(H22,'DATA ANGGOTA'!$B$1:$C$250,2,0)</f>
        <v>NUR FADILLA/UMMI DILLA</v>
      </c>
    </row>
    <row r="23" spans="1:9" x14ac:dyDescent="0.25">
      <c r="A23" s="15">
        <v>8</v>
      </c>
      <c r="B23" s="15" t="s">
        <v>975</v>
      </c>
      <c r="C23" s="15" t="s">
        <v>34</v>
      </c>
      <c r="D23" s="5" t="str">
        <f>VLOOKUP(C23,'DATA BARANG'!$B$1:$E$20,2,0)</f>
        <v>MM ROSE BRAND</v>
      </c>
      <c r="E23" s="19">
        <v>1</v>
      </c>
      <c r="F23" s="6">
        <f>VLOOKUP(C23,'DATA BARANG'!$B$1:$E$20,4,0)</f>
        <v>14500</v>
      </c>
      <c r="G23" s="34">
        <f t="shared" si="1"/>
        <v>14500</v>
      </c>
      <c r="H23" s="15" t="s">
        <v>61</v>
      </c>
      <c r="I23" s="15" t="str">
        <f>VLOOKUP(H23,'DATA ANGGOTA'!$B$1:$C$250,2,0)</f>
        <v>NUR FADILLA/UMMI DILLA</v>
      </c>
    </row>
    <row r="24" spans="1:9" x14ac:dyDescent="0.25">
      <c r="A24" s="15">
        <v>8</v>
      </c>
      <c r="B24" s="15" t="s">
        <v>975</v>
      </c>
      <c r="C24" s="15" t="s">
        <v>34</v>
      </c>
      <c r="D24" s="5" t="str">
        <f>VLOOKUP(C24,'DATA BARANG'!$B$1:$E$20,2,0)</f>
        <v>MM ROSE BRAND</v>
      </c>
      <c r="E24" s="19">
        <v>1</v>
      </c>
      <c r="F24" s="6">
        <f>VLOOKUP(C24,'DATA BARANG'!$B$1:$E$20,4,0)</f>
        <v>14500</v>
      </c>
      <c r="G24" s="34">
        <f t="shared" si="1"/>
        <v>14500</v>
      </c>
      <c r="H24" s="15" t="s">
        <v>61</v>
      </c>
      <c r="I24" s="15" t="str">
        <f>VLOOKUP(H24,'DATA ANGGOTA'!$B$1:$C$250,2,0)</f>
        <v>NUR FADILLA/UMMI DILLA</v>
      </c>
    </row>
    <row r="25" spans="1:9" x14ac:dyDescent="0.25">
      <c r="A25" s="15">
        <v>8</v>
      </c>
      <c r="B25" s="15" t="s">
        <v>975</v>
      </c>
      <c r="C25" s="15" t="s">
        <v>32</v>
      </c>
      <c r="D25" s="5" t="str">
        <f>VLOOKUP(C25,'DATA BARANG'!$B$1:$E$20,2,0)</f>
        <v>GULA ROSE BRAND</v>
      </c>
      <c r="E25" s="19">
        <v>1</v>
      </c>
      <c r="F25" s="6">
        <f>VLOOKUP(C25,'DATA BARANG'!$B$1:$E$20,4,0)</f>
        <v>14000</v>
      </c>
      <c r="G25" s="34">
        <f t="shared" si="1"/>
        <v>14000</v>
      </c>
      <c r="H25" s="15" t="s">
        <v>61</v>
      </c>
      <c r="I25" s="15" t="str">
        <f>VLOOKUP(H25,'DATA ANGGOTA'!$B$1:$C$250,2,0)</f>
        <v>NUR FADILLA/UMMI DILLA</v>
      </c>
    </row>
    <row r="26" spans="1:9" x14ac:dyDescent="0.25">
      <c r="A26" s="15">
        <v>8</v>
      </c>
      <c r="B26" s="15" t="s">
        <v>975</v>
      </c>
      <c r="C26" s="15" t="s">
        <v>32</v>
      </c>
      <c r="D26" s="5" t="str">
        <f>VLOOKUP(C26,'DATA BARANG'!$B$1:$E$20,2,0)</f>
        <v>GULA ROSE BRAND</v>
      </c>
      <c r="E26" s="19">
        <v>1</v>
      </c>
      <c r="F26" s="6">
        <f>VLOOKUP(C26,'DATA BARANG'!$B$1:$E$20,4,0)</f>
        <v>14000</v>
      </c>
      <c r="G26" s="34">
        <f t="shared" si="1"/>
        <v>14000</v>
      </c>
      <c r="H26" s="15" t="s">
        <v>61</v>
      </c>
      <c r="I26" s="15" t="str">
        <f>VLOOKUP(H26,'DATA ANGGOTA'!$B$1:$C$250,2,0)</f>
        <v>NUR FADILLA/UMMI DILLA</v>
      </c>
    </row>
    <row r="27" spans="1:9" x14ac:dyDescent="0.25">
      <c r="A27" s="15">
        <v>9</v>
      </c>
      <c r="B27" s="15" t="s">
        <v>977</v>
      </c>
      <c r="C27" s="15" t="s">
        <v>37</v>
      </c>
      <c r="D27" s="5" t="str">
        <f>VLOOKUP(C27,'DATA BARANG'!$B$1:$E$20,2,0)</f>
        <v>BERAS IR 5 KG</v>
      </c>
      <c r="E27" s="19">
        <v>1</v>
      </c>
      <c r="F27" s="6">
        <f>VLOOKUP(C27,'DATA BARANG'!$B$1:$E$20,4,0)</f>
        <v>55000</v>
      </c>
      <c r="G27" s="34">
        <f t="shared" si="1"/>
        <v>55000</v>
      </c>
      <c r="H27" s="15" t="s">
        <v>61</v>
      </c>
      <c r="I27" s="15" t="str">
        <f>VLOOKUP(H27,'DATA ANGGOTA'!$B$1:$C$250,2,0)</f>
        <v>NUR FADILLA/UMMI DILLA</v>
      </c>
    </row>
    <row r="28" spans="1:9" x14ac:dyDescent="0.25">
      <c r="A28" s="15">
        <v>9</v>
      </c>
      <c r="B28" s="15" t="s">
        <v>977</v>
      </c>
      <c r="C28" s="15" t="s">
        <v>37</v>
      </c>
      <c r="D28" s="5" t="str">
        <f>VLOOKUP(C28,'DATA BARANG'!$B$1:$E$20,2,0)</f>
        <v>BERAS IR 5 KG</v>
      </c>
      <c r="E28" s="19">
        <v>1</v>
      </c>
      <c r="F28" s="6">
        <f>VLOOKUP(C28,'DATA BARANG'!$B$1:$E$20,4,0)</f>
        <v>55000</v>
      </c>
      <c r="G28" s="34">
        <f t="shared" si="1"/>
        <v>55000</v>
      </c>
      <c r="H28" s="15" t="s">
        <v>61</v>
      </c>
      <c r="I28" s="15" t="str">
        <f>VLOOKUP(H28,'DATA ANGGOTA'!$B$1:$C$250,2,0)</f>
        <v>NUR FADILLA/UMMI DILLA</v>
      </c>
    </row>
    <row r="29" spans="1:9" x14ac:dyDescent="0.25">
      <c r="A29" s="15">
        <v>9</v>
      </c>
      <c r="B29" s="15" t="s">
        <v>977</v>
      </c>
      <c r="C29" s="15" t="s">
        <v>34</v>
      </c>
      <c r="D29" s="5" t="str">
        <f>VLOOKUP(C29,'DATA BARANG'!$B$1:$E$20,2,0)</f>
        <v>MM ROSE BRAND</v>
      </c>
      <c r="E29" s="19">
        <v>1</v>
      </c>
      <c r="F29" s="6">
        <f>VLOOKUP(C29,'DATA BARANG'!$B$1:$E$20,4,0)</f>
        <v>14500</v>
      </c>
      <c r="G29" s="34">
        <f t="shared" si="1"/>
        <v>14500</v>
      </c>
      <c r="H29" s="15" t="s">
        <v>61</v>
      </c>
      <c r="I29" s="15" t="str">
        <f>VLOOKUP(H29,'DATA ANGGOTA'!$B$1:$C$250,2,0)</f>
        <v>NUR FADILLA/UMMI DILLA</v>
      </c>
    </row>
    <row r="30" spans="1:9" x14ac:dyDescent="0.25">
      <c r="A30" s="15">
        <v>9</v>
      </c>
      <c r="B30" s="15" t="s">
        <v>977</v>
      </c>
      <c r="C30" s="15" t="s">
        <v>34</v>
      </c>
      <c r="D30" s="5" t="str">
        <f>VLOOKUP(C30,'DATA BARANG'!$B$1:$E$20,2,0)</f>
        <v>MM ROSE BRAND</v>
      </c>
      <c r="E30" s="19">
        <v>1</v>
      </c>
      <c r="F30" s="6">
        <f>VLOOKUP(C30,'DATA BARANG'!$B$1:$E$20,4,0)</f>
        <v>14500</v>
      </c>
      <c r="G30" s="34">
        <f t="shared" si="1"/>
        <v>14500</v>
      </c>
      <c r="H30" s="15" t="s">
        <v>61</v>
      </c>
      <c r="I30" s="15" t="str">
        <f>VLOOKUP(H30,'DATA ANGGOTA'!$B$1:$C$250,2,0)</f>
        <v>NUR FADILLA/UMMI DILLA</v>
      </c>
    </row>
    <row r="31" spans="1:9" x14ac:dyDescent="0.25">
      <c r="A31" s="15">
        <v>10</v>
      </c>
      <c r="B31" s="15" t="s">
        <v>978</v>
      </c>
      <c r="C31" s="15" t="s">
        <v>32</v>
      </c>
      <c r="D31" s="5" t="str">
        <f>VLOOKUP(C31,'DATA BARANG'!$B$1:$E$20,2,0)</f>
        <v>GULA ROSE BRAND</v>
      </c>
      <c r="E31" s="19">
        <v>1</v>
      </c>
      <c r="F31" s="6">
        <f>VLOOKUP(C31,'DATA BARANG'!$B$1:$E$20,4,0)</f>
        <v>14000</v>
      </c>
      <c r="G31" s="34">
        <f t="shared" si="1"/>
        <v>14000</v>
      </c>
      <c r="H31" s="15" t="s">
        <v>131</v>
      </c>
      <c r="I31" s="15" t="e">
        <f>VLOOKUP(H31,'DATA ANGGOTA'!$B$1:$C$250,2,0)</f>
        <v>#N/A</v>
      </c>
    </row>
    <row r="32" spans="1:9" x14ac:dyDescent="0.25">
      <c r="A32" s="15">
        <v>10</v>
      </c>
      <c r="B32" s="15" t="s">
        <v>978</v>
      </c>
      <c r="C32" s="15" t="s">
        <v>34</v>
      </c>
      <c r="D32" s="5" t="str">
        <f>VLOOKUP(C32,'DATA BARANG'!$B$1:$E$20,2,0)</f>
        <v>MM ROSE BRAND</v>
      </c>
      <c r="E32" s="19">
        <v>1</v>
      </c>
      <c r="F32" s="6">
        <f>VLOOKUP(C32,'DATA BARANG'!$B$1:$E$20,4,0)</f>
        <v>14500</v>
      </c>
      <c r="G32" s="34">
        <f t="shared" si="1"/>
        <v>14500</v>
      </c>
      <c r="H32" s="15" t="s">
        <v>131</v>
      </c>
      <c r="I32" s="15" t="e">
        <f>VLOOKUP(H32,'DATA ANGGOTA'!$B$1:$C$250,2,0)</f>
        <v>#N/A</v>
      </c>
    </row>
    <row r="33" spans="1:9" x14ac:dyDescent="0.25">
      <c r="A33" s="15">
        <v>11</v>
      </c>
      <c r="B33" s="15" t="s">
        <v>979</v>
      </c>
      <c r="C33" s="15" t="s">
        <v>42</v>
      </c>
      <c r="D33" s="5" t="str">
        <f>VLOOKUP(C33,'DATA BARANG'!$B$1:$E$20,2,0)</f>
        <v>GULA AREN</v>
      </c>
      <c r="E33" s="19">
        <v>1.1200000000000001</v>
      </c>
      <c r="F33" s="6">
        <f>VLOOKUP(C33,'DATA BARANG'!$B$1:$E$20,4,0)</f>
        <v>25000</v>
      </c>
      <c r="G33" s="34">
        <f t="shared" si="1"/>
        <v>28000.000000000004</v>
      </c>
      <c r="H33" s="15" t="s">
        <v>55</v>
      </c>
      <c r="I33" s="15" t="str">
        <f>VLOOKUP(H33,'DATA ANGGOTA'!$B$1:$C$250,2,0)</f>
        <v>YANTI SYAHPUTRI</v>
      </c>
    </row>
    <row r="34" spans="1:9" x14ac:dyDescent="0.25">
      <c r="A34" s="15">
        <v>12</v>
      </c>
      <c r="B34" s="15" t="s">
        <v>980</v>
      </c>
      <c r="C34" s="15" t="s">
        <v>32</v>
      </c>
      <c r="D34" s="5" t="str">
        <f>VLOOKUP(C34,'DATA BARANG'!$B$1:$E$20,2,0)</f>
        <v>GULA ROSE BRAND</v>
      </c>
      <c r="E34" s="19">
        <v>1</v>
      </c>
      <c r="F34" s="6">
        <f>VLOOKUP(C34,'DATA BARANG'!$B$1:$E$20,4,0)</f>
        <v>14000</v>
      </c>
      <c r="G34" s="34">
        <f t="shared" si="1"/>
        <v>14000</v>
      </c>
      <c r="H34" s="15" t="s">
        <v>821</v>
      </c>
      <c r="I34" s="15" t="str">
        <f>VLOOKUP(H34,'DATA ANGGOTA'!$B$1:$C$250,2,0)</f>
        <v>TUTI/ORTU ARFANDI</v>
      </c>
    </row>
    <row r="35" spans="1:9" x14ac:dyDescent="0.25">
      <c r="A35" s="15">
        <v>13</v>
      </c>
      <c r="B35" s="15" t="s">
        <v>988</v>
      </c>
      <c r="C35" s="15" t="s">
        <v>39</v>
      </c>
      <c r="D35" s="5" t="str">
        <f>VLOOKUP(C35,'DATA BARANG'!$B$1:$E$20,2,0)</f>
        <v>MM SALVACO</v>
      </c>
      <c r="E35" s="19">
        <v>1</v>
      </c>
      <c r="F35" s="6">
        <f>VLOOKUP(C35,'DATA BARANG'!$B$1:$E$20,4,0)</f>
        <v>14500</v>
      </c>
      <c r="G35" s="34">
        <f t="shared" si="1"/>
        <v>14500</v>
      </c>
      <c r="H35" s="15" t="s">
        <v>84</v>
      </c>
      <c r="I35" s="15" t="str">
        <f>VLOOKUP(H35,'DATA ANGGOTA'!$B$1:$C$250,2,0)</f>
        <v>USTADZ HAFIZ HAMIZEN</v>
      </c>
    </row>
    <row r="36" spans="1:9" x14ac:dyDescent="0.25">
      <c r="A36" s="15">
        <v>13</v>
      </c>
      <c r="B36" s="15" t="s">
        <v>988</v>
      </c>
      <c r="C36" s="15" t="s">
        <v>35</v>
      </c>
      <c r="D36" s="5" t="str">
        <f>VLOOKUP(C36,'DATA BARANG'!$B$1:$E$20,2,0)</f>
        <v>MM TAWON</v>
      </c>
      <c r="E36" s="19">
        <v>1</v>
      </c>
      <c r="F36" s="6">
        <f>VLOOKUP(C36,'DATA BARANG'!$B$1:$E$20,4,0)</f>
        <v>14500</v>
      </c>
      <c r="G36" s="34">
        <f t="shared" si="1"/>
        <v>14500</v>
      </c>
      <c r="H36" s="15" t="s">
        <v>84</v>
      </c>
      <c r="I36" s="15" t="str">
        <f>VLOOKUP(H36,'DATA ANGGOTA'!$B$1:$C$250,2,0)</f>
        <v>USTADZ HAFIZ HAMIZEN</v>
      </c>
    </row>
    <row r="37" spans="1:9" x14ac:dyDescent="0.25">
      <c r="A37" s="15">
        <v>13</v>
      </c>
      <c r="B37" s="15" t="s">
        <v>988</v>
      </c>
      <c r="C37" s="15" t="s">
        <v>35</v>
      </c>
      <c r="D37" s="5" t="str">
        <f>VLOOKUP(C37,'DATA BARANG'!$B$1:$E$20,2,0)</f>
        <v>MM TAWON</v>
      </c>
      <c r="E37" s="19">
        <v>1</v>
      </c>
      <c r="F37" s="6">
        <f>VLOOKUP(C37,'DATA BARANG'!$B$1:$E$20,4,0)</f>
        <v>14500</v>
      </c>
      <c r="G37" s="34">
        <f t="shared" si="1"/>
        <v>14500</v>
      </c>
      <c r="H37" s="15" t="s">
        <v>84</v>
      </c>
      <c r="I37" s="15" t="str">
        <f>VLOOKUP(H37,'DATA ANGGOTA'!$B$1:$C$250,2,0)</f>
        <v>USTADZ HAFIZ HAMIZEN</v>
      </c>
    </row>
    <row r="38" spans="1:9" x14ac:dyDescent="0.25">
      <c r="A38" s="15">
        <v>13</v>
      </c>
      <c r="B38" s="15" t="s">
        <v>988</v>
      </c>
      <c r="C38" s="15" t="s">
        <v>40</v>
      </c>
      <c r="D38" s="5" t="str">
        <f>VLOOKUP(C38,'DATA BARANG'!$B$1:$E$20,2,0)</f>
        <v>MM BIMOLI</v>
      </c>
      <c r="E38" s="19">
        <v>1</v>
      </c>
      <c r="F38" s="6">
        <f>VLOOKUP(C38,'DATA BARANG'!$B$1:$E$20,4,0)</f>
        <v>15500</v>
      </c>
      <c r="G38" s="34">
        <f t="shared" si="1"/>
        <v>15500</v>
      </c>
      <c r="H38" s="15" t="s">
        <v>84</v>
      </c>
      <c r="I38" s="15" t="str">
        <f>VLOOKUP(H38,'DATA ANGGOTA'!$B$1:$C$250,2,0)</f>
        <v>USTADZ HAFIZ HAMIZEN</v>
      </c>
    </row>
    <row r="39" spans="1:9" x14ac:dyDescent="0.25">
      <c r="A39" s="15">
        <v>14</v>
      </c>
      <c r="B39" s="15" t="s">
        <v>989</v>
      </c>
      <c r="C39" s="15" t="s">
        <v>36</v>
      </c>
      <c r="D39" s="5" t="str">
        <f>VLOOKUP(C39,'DATA BARANG'!$B$1:$E$20,2,0)</f>
        <v>BERAS IR 10 KG</v>
      </c>
      <c r="E39" s="19">
        <v>1</v>
      </c>
      <c r="F39" s="6">
        <f>VLOOKUP(C39,'DATA BARANG'!$B$1:$E$20,4,0)</f>
        <v>110000</v>
      </c>
      <c r="G39" s="34">
        <f t="shared" si="1"/>
        <v>110000</v>
      </c>
      <c r="H39" s="15" t="s">
        <v>822</v>
      </c>
      <c r="I39" s="15" t="str">
        <f>VLOOKUP(H39,'DATA ANGGOTA'!$B$1:$C$250,2,0)</f>
        <v>RAISITA</v>
      </c>
    </row>
    <row r="40" spans="1:9" x14ac:dyDescent="0.25">
      <c r="A40" s="15">
        <v>14</v>
      </c>
      <c r="B40" s="15" t="s">
        <v>989</v>
      </c>
      <c r="C40" s="15" t="s">
        <v>36</v>
      </c>
      <c r="D40" s="5" t="str">
        <f>VLOOKUP(C40,'DATA BARANG'!$B$1:$E$20,2,0)</f>
        <v>BERAS IR 10 KG</v>
      </c>
      <c r="E40" s="19">
        <v>1</v>
      </c>
      <c r="F40" s="6">
        <f>VLOOKUP(C40,'DATA BARANG'!$B$1:$E$20,4,0)</f>
        <v>110000</v>
      </c>
      <c r="G40" s="34">
        <f t="shared" si="1"/>
        <v>110000</v>
      </c>
      <c r="H40" s="15" t="s">
        <v>822</v>
      </c>
      <c r="I40" s="15" t="str">
        <f>VLOOKUP(H40,'DATA ANGGOTA'!$B$1:$C$250,2,0)</f>
        <v>RAISITA</v>
      </c>
    </row>
    <row r="41" spans="1:9" x14ac:dyDescent="0.25">
      <c r="A41" s="15">
        <v>14</v>
      </c>
      <c r="B41" s="15" t="s">
        <v>989</v>
      </c>
      <c r="C41" s="15" t="s">
        <v>36</v>
      </c>
      <c r="D41" s="5" t="str">
        <f>VLOOKUP(C41,'DATA BARANG'!$B$1:$E$20,2,0)</f>
        <v>BERAS IR 10 KG</v>
      </c>
      <c r="E41" s="19">
        <v>1</v>
      </c>
      <c r="F41" s="6">
        <f>VLOOKUP(C41,'DATA BARANG'!$B$1:$E$20,4,0)</f>
        <v>110000</v>
      </c>
      <c r="G41" s="34">
        <f t="shared" si="1"/>
        <v>110000</v>
      </c>
      <c r="H41" s="15" t="s">
        <v>822</v>
      </c>
      <c r="I41" s="15" t="str">
        <f>VLOOKUP(H41,'DATA ANGGOTA'!$B$1:$C$250,2,0)</f>
        <v>RAISITA</v>
      </c>
    </row>
    <row r="42" spans="1:9" x14ac:dyDescent="0.25">
      <c r="A42" s="15">
        <v>14</v>
      </c>
      <c r="B42" s="15" t="s">
        <v>989</v>
      </c>
      <c r="C42" s="15" t="s">
        <v>42</v>
      </c>
      <c r="D42" s="5" t="str">
        <f>VLOOKUP(C42,'DATA BARANG'!$B$1:$E$20,2,0)</f>
        <v>GULA AREN</v>
      </c>
      <c r="E42" s="19">
        <v>1.1200000000000001</v>
      </c>
      <c r="F42" s="6">
        <f>VLOOKUP(C42,'DATA BARANG'!$B$1:$E$20,4,0)</f>
        <v>25000</v>
      </c>
      <c r="G42" s="34">
        <f t="shared" si="1"/>
        <v>28000.000000000004</v>
      </c>
      <c r="H42" s="15" t="s">
        <v>822</v>
      </c>
      <c r="I42" s="15" t="str">
        <f>VLOOKUP(H42,'DATA ANGGOTA'!$B$1:$C$250,2,0)</f>
        <v>RAISITA</v>
      </c>
    </row>
    <row r="43" spans="1:9" x14ac:dyDescent="0.25">
      <c r="A43" s="15">
        <v>15</v>
      </c>
      <c r="B43" s="15" t="s">
        <v>990</v>
      </c>
      <c r="C43" s="15" t="s">
        <v>36</v>
      </c>
      <c r="D43" s="5" t="str">
        <f>VLOOKUP(C43,'DATA BARANG'!$B$1:$E$20,2,0)</f>
        <v>BERAS IR 10 KG</v>
      </c>
      <c r="E43" s="19">
        <v>1</v>
      </c>
      <c r="F43" s="6">
        <f>VLOOKUP(C43,'DATA BARANG'!$B$1:$E$20,4,0)</f>
        <v>110000</v>
      </c>
      <c r="G43" s="34">
        <f t="shared" si="1"/>
        <v>110000</v>
      </c>
      <c r="H43" s="15" t="s">
        <v>820</v>
      </c>
      <c r="I43" s="15" t="str">
        <f>VLOOKUP(H43,'DATA ANGGOTA'!$B$1:$C$250,2,0)</f>
        <v>MUJIANI/ORTU FASHA ANDIKA</v>
      </c>
    </row>
    <row r="44" spans="1:9" x14ac:dyDescent="0.25">
      <c r="A44" s="15">
        <v>15</v>
      </c>
      <c r="B44" s="15" t="s">
        <v>990</v>
      </c>
      <c r="C44" s="15" t="s">
        <v>36</v>
      </c>
      <c r="D44" s="5" t="str">
        <f>VLOOKUP(C44,'DATA BARANG'!$B$1:$E$20,2,0)</f>
        <v>BERAS IR 10 KG</v>
      </c>
      <c r="E44" s="19">
        <v>1</v>
      </c>
      <c r="F44" s="6">
        <f>VLOOKUP(C44,'DATA BARANG'!$B$1:$E$20,4,0)</f>
        <v>110000</v>
      </c>
      <c r="G44" s="34">
        <f t="shared" si="1"/>
        <v>110000</v>
      </c>
      <c r="H44" s="15" t="s">
        <v>820</v>
      </c>
      <c r="I44" s="15" t="str">
        <f>VLOOKUP(H44,'DATA ANGGOTA'!$B$1:$C$250,2,0)</f>
        <v>MUJIANI/ORTU FASHA ANDIKA</v>
      </c>
    </row>
    <row r="45" spans="1:9" x14ac:dyDescent="0.25">
      <c r="A45" s="15">
        <v>15</v>
      </c>
      <c r="B45" s="15" t="s">
        <v>990</v>
      </c>
      <c r="C45" s="15" t="s">
        <v>40</v>
      </c>
      <c r="D45" s="5" t="str">
        <f>VLOOKUP(C45,'DATA BARANG'!$B$1:$E$20,2,0)</f>
        <v>MM BIMOLI</v>
      </c>
      <c r="E45" s="19">
        <v>1</v>
      </c>
      <c r="F45" s="6">
        <f>VLOOKUP(C45,'DATA BARANG'!$B$1:$E$20,4,0)</f>
        <v>15500</v>
      </c>
      <c r="G45" s="34">
        <f t="shared" si="1"/>
        <v>15500</v>
      </c>
      <c r="H45" s="15" t="s">
        <v>820</v>
      </c>
      <c r="I45" s="15" t="str">
        <f>VLOOKUP(H45,'DATA ANGGOTA'!$B$1:$C$250,2,0)</f>
        <v>MUJIANI/ORTU FASHA ANDIKA</v>
      </c>
    </row>
    <row r="46" spans="1:9" x14ac:dyDescent="0.25">
      <c r="A46" s="15">
        <v>15</v>
      </c>
      <c r="B46" s="15" t="s">
        <v>990</v>
      </c>
      <c r="C46" s="15" t="s">
        <v>32</v>
      </c>
      <c r="D46" s="5" t="str">
        <f>VLOOKUP(C46,'DATA BARANG'!$B$1:$E$20,2,0)</f>
        <v>GULA ROSE BRAND</v>
      </c>
      <c r="E46" s="19">
        <v>1</v>
      </c>
      <c r="F46" s="6">
        <f>VLOOKUP(C46,'DATA BARANG'!$B$1:$E$20,4,0)</f>
        <v>14000</v>
      </c>
      <c r="G46" s="34">
        <f t="shared" si="1"/>
        <v>14000</v>
      </c>
      <c r="H46" s="15" t="s">
        <v>820</v>
      </c>
      <c r="I46" s="15" t="str">
        <f>VLOOKUP(H46,'DATA ANGGOTA'!$B$1:$C$250,2,0)</f>
        <v>MUJIANI/ORTU FASHA ANDIKA</v>
      </c>
    </row>
    <row r="47" spans="1:9" s="46" customFormat="1" x14ac:dyDescent="0.25">
      <c r="A47" s="120" t="s">
        <v>6</v>
      </c>
      <c r="B47" s="120"/>
      <c r="C47" s="120"/>
      <c r="D47" s="120"/>
      <c r="E47" s="120"/>
      <c r="F47" s="120"/>
      <c r="G47" s="70">
        <f>SUM(G3:G46)</f>
        <v>1875000</v>
      </c>
      <c r="H47" s="24"/>
      <c r="I47" s="24"/>
    </row>
  </sheetData>
  <mergeCells count="2">
    <mergeCell ref="A1:I1"/>
    <mergeCell ref="A47:F47"/>
  </mergeCells>
  <pageMargins left="0" right="0" top="0" bottom="0" header="0.31496062992125984" footer="0.31496062992125984"/>
  <pageSetup paperSize="9" scale="84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40" zoomScaleNormal="140" workbookViewId="0">
      <selection sqref="A1:I4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85546875" bestFit="1" customWidth="1"/>
    <col min="8" max="8" width="14.140625" bestFit="1" customWidth="1"/>
    <col min="9" max="9" width="30" bestFit="1" customWidth="1"/>
  </cols>
  <sheetData>
    <row r="1" spans="1:9" ht="26.25" x14ac:dyDescent="0.4">
      <c r="A1" s="116" t="s">
        <v>785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103" t="s">
        <v>0</v>
      </c>
      <c r="B2" s="103" t="s">
        <v>62</v>
      </c>
      <c r="C2" s="103" t="s">
        <v>31</v>
      </c>
      <c r="D2" s="103" t="s">
        <v>1</v>
      </c>
      <c r="E2" s="28" t="s">
        <v>20</v>
      </c>
      <c r="F2" s="103" t="s">
        <v>5</v>
      </c>
      <c r="G2" s="21" t="s">
        <v>77</v>
      </c>
      <c r="H2" s="22" t="s">
        <v>63</v>
      </c>
      <c r="I2" s="103" t="s">
        <v>43</v>
      </c>
    </row>
    <row r="3" spans="1:9" x14ac:dyDescent="0.25">
      <c r="A3" s="15">
        <v>1</v>
      </c>
      <c r="B3" s="15" t="s">
        <v>997</v>
      </c>
      <c r="C3" s="15" t="s">
        <v>42</v>
      </c>
      <c r="D3" s="5" t="str">
        <f>VLOOKUP(C3,'DATA BARANG'!$B$1:$E$15,2,0)</f>
        <v>GULA AREN</v>
      </c>
      <c r="E3" s="19">
        <v>1</v>
      </c>
      <c r="F3" s="6">
        <f>VLOOKUP(C3,'DATA BARANG'!$B$1:$E$15,4,0)</f>
        <v>25000</v>
      </c>
      <c r="G3" s="34">
        <f t="shared" ref="G3" si="0">E3*F3</f>
        <v>25000</v>
      </c>
      <c r="H3" s="15" t="s">
        <v>60</v>
      </c>
      <c r="I3" s="19" t="str">
        <f>VLOOKUP(H3,'DATA ANGGOTA'!$B$1:$C$255,2,0)</f>
        <v>USTADZ ABDUL HALIM</v>
      </c>
    </row>
    <row r="4" spans="1:9" s="46" customFormat="1" x14ac:dyDescent="0.25">
      <c r="A4" s="120" t="s">
        <v>6</v>
      </c>
      <c r="B4" s="120"/>
      <c r="C4" s="120"/>
      <c r="D4" s="120"/>
      <c r="E4" s="120"/>
      <c r="F4" s="120"/>
      <c r="G4" s="70">
        <f>SUM(G3)</f>
        <v>25000</v>
      </c>
      <c r="H4" s="24"/>
      <c r="I4" s="90"/>
    </row>
    <row r="5" spans="1:9" x14ac:dyDescent="0.25">
      <c r="I5" s="60"/>
    </row>
    <row r="6" spans="1:9" x14ac:dyDescent="0.25">
      <c r="I6" s="60"/>
    </row>
    <row r="7" spans="1:9" x14ac:dyDescent="0.25">
      <c r="I7" s="60"/>
    </row>
    <row r="8" spans="1:9" x14ac:dyDescent="0.25">
      <c r="I8" s="60"/>
    </row>
  </sheetData>
  <mergeCells count="2">
    <mergeCell ref="A1:I1"/>
    <mergeCell ref="A4:F4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0" zoomScale="150" zoomScaleNormal="150" workbookViewId="0">
      <selection activeCell="A23" sqref="A23:XFD23"/>
    </sheetView>
  </sheetViews>
  <sheetFormatPr defaultRowHeight="15" x14ac:dyDescent="0.25"/>
  <cols>
    <col min="1" max="1" width="4.42578125" bestFit="1" customWidth="1"/>
    <col min="2" max="2" width="14.140625" bestFit="1" customWidth="1"/>
    <col min="3" max="3" width="21.42578125" bestFit="1" customWidth="1"/>
    <col min="4" max="4" width="16.140625" bestFit="1" customWidth="1"/>
    <col min="5" max="5" width="13.7109375" bestFit="1" customWidth="1"/>
    <col min="6" max="6" width="16.7109375" bestFit="1" customWidth="1"/>
    <col min="7" max="7" width="13.7109375" bestFit="1" customWidth="1"/>
    <col min="8" max="8" width="9.85546875" bestFit="1" customWidth="1"/>
    <col min="9" max="9" width="15.28515625" bestFit="1" customWidth="1"/>
    <col min="10" max="10" width="19.28515625" bestFit="1" customWidth="1"/>
    <col min="11" max="11" width="15.5703125" bestFit="1" customWidth="1"/>
  </cols>
  <sheetData>
    <row r="1" spans="1:5" x14ac:dyDescent="0.25">
      <c r="A1" s="30" t="s">
        <v>0</v>
      </c>
      <c r="B1" s="30" t="s">
        <v>31</v>
      </c>
      <c r="C1" s="30" t="s">
        <v>1</v>
      </c>
      <c r="D1" s="21" t="s">
        <v>3</v>
      </c>
      <c r="E1" s="22" t="s">
        <v>5</v>
      </c>
    </row>
    <row r="2" spans="1:5" x14ac:dyDescent="0.25">
      <c r="A2" s="15">
        <v>1</v>
      </c>
      <c r="B2" s="15" t="s">
        <v>32</v>
      </c>
      <c r="C2" s="5" t="s">
        <v>7</v>
      </c>
      <c r="D2" s="6">
        <v>12500</v>
      </c>
      <c r="E2" s="7">
        <v>14000</v>
      </c>
    </row>
    <row r="3" spans="1:5" x14ac:dyDescent="0.25">
      <c r="A3" s="15">
        <v>2</v>
      </c>
      <c r="B3" s="15" t="s">
        <v>33</v>
      </c>
      <c r="C3" s="5" t="s">
        <v>8</v>
      </c>
      <c r="D3" s="6">
        <v>12000</v>
      </c>
      <c r="E3" s="7">
        <v>13500</v>
      </c>
    </row>
    <row r="4" spans="1:5" hidden="1" x14ac:dyDescent="0.25">
      <c r="A4" s="15">
        <v>3</v>
      </c>
      <c r="B4" s="15" t="s">
        <v>34</v>
      </c>
      <c r="C4" s="5" t="s">
        <v>9</v>
      </c>
      <c r="D4" s="6">
        <v>13250</v>
      </c>
      <c r="E4" s="7">
        <v>14500</v>
      </c>
    </row>
    <row r="5" spans="1:5" hidden="1" x14ac:dyDescent="0.25">
      <c r="A5" s="15">
        <v>4</v>
      </c>
      <c r="B5" s="15" t="s">
        <v>35</v>
      </c>
      <c r="C5" s="5" t="s">
        <v>10</v>
      </c>
      <c r="D5" s="6">
        <v>13000</v>
      </c>
      <c r="E5" s="7">
        <v>14500</v>
      </c>
    </row>
    <row r="6" spans="1:5" hidden="1" x14ac:dyDescent="0.25">
      <c r="A6" s="15">
        <v>5</v>
      </c>
      <c r="B6" s="15" t="s">
        <v>36</v>
      </c>
      <c r="C6" s="5" t="s">
        <v>11</v>
      </c>
      <c r="D6" s="6">
        <v>100000</v>
      </c>
      <c r="E6" s="7">
        <v>110000</v>
      </c>
    </row>
    <row r="7" spans="1:5" hidden="1" x14ac:dyDescent="0.25">
      <c r="A7" s="15">
        <v>6</v>
      </c>
      <c r="B7" s="15" t="s">
        <v>37</v>
      </c>
      <c r="C7" s="5" t="s">
        <v>12</v>
      </c>
      <c r="D7" s="6">
        <v>50000</v>
      </c>
      <c r="E7" s="7">
        <v>55000</v>
      </c>
    </row>
    <row r="8" spans="1:5" hidden="1" x14ac:dyDescent="0.25">
      <c r="A8" s="15">
        <v>7</v>
      </c>
      <c r="B8" s="19" t="s">
        <v>39</v>
      </c>
      <c r="C8" s="18" t="s">
        <v>17</v>
      </c>
      <c r="D8" s="6">
        <v>13000</v>
      </c>
      <c r="E8" s="7">
        <v>14500</v>
      </c>
    </row>
    <row r="9" spans="1:5" x14ac:dyDescent="0.25">
      <c r="A9" s="15">
        <v>8</v>
      </c>
      <c r="B9" s="19" t="s">
        <v>40</v>
      </c>
      <c r="C9" s="18" t="s">
        <v>18</v>
      </c>
      <c r="D9" s="6">
        <v>14000</v>
      </c>
      <c r="E9" s="7">
        <v>15500</v>
      </c>
    </row>
    <row r="10" spans="1:5" x14ac:dyDescent="0.25">
      <c r="A10" s="15">
        <v>9</v>
      </c>
      <c r="B10" s="19" t="s">
        <v>41</v>
      </c>
      <c r="C10" s="18" t="s">
        <v>19</v>
      </c>
      <c r="D10" s="6">
        <v>12000</v>
      </c>
      <c r="E10" s="7">
        <v>13500</v>
      </c>
    </row>
    <row r="11" spans="1:5" x14ac:dyDescent="0.25">
      <c r="A11" s="15">
        <v>10</v>
      </c>
      <c r="B11" s="19" t="s">
        <v>42</v>
      </c>
      <c r="C11" s="18" t="s">
        <v>21</v>
      </c>
      <c r="D11" s="6">
        <v>22000</v>
      </c>
      <c r="E11" s="7">
        <v>25000</v>
      </c>
    </row>
    <row r="12" spans="1:5" x14ac:dyDescent="0.25">
      <c r="A12" s="15">
        <v>11</v>
      </c>
      <c r="B12" s="19" t="s">
        <v>91</v>
      </c>
      <c r="C12" s="18" t="s">
        <v>90</v>
      </c>
      <c r="D12" s="34">
        <v>110000</v>
      </c>
      <c r="E12" s="31">
        <v>120000</v>
      </c>
    </row>
    <row r="13" spans="1:5" x14ac:dyDescent="0.25">
      <c r="A13" s="15">
        <v>12</v>
      </c>
      <c r="B13" s="19" t="s">
        <v>92</v>
      </c>
      <c r="C13" s="18" t="s">
        <v>93</v>
      </c>
      <c r="D13" s="34">
        <v>175000</v>
      </c>
      <c r="E13" s="31">
        <v>225000</v>
      </c>
    </row>
    <row r="14" spans="1:5" x14ac:dyDescent="0.25">
      <c r="A14" s="19">
        <v>13</v>
      </c>
      <c r="B14" s="19" t="s">
        <v>160</v>
      </c>
      <c r="C14" s="18" t="s">
        <v>159</v>
      </c>
      <c r="D14" s="34">
        <v>13200</v>
      </c>
      <c r="E14" s="31">
        <v>14000</v>
      </c>
    </row>
    <row r="15" spans="1:5" x14ac:dyDescent="0.25">
      <c r="A15" s="19">
        <v>14</v>
      </c>
      <c r="B15" s="19" t="s">
        <v>695</v>
      </c>
      <c r="C15" s="5" t="s">
        <v>696</v>
      </c>
      <c r="D15" s="34">
        <v>290000</v>
      </c>
      <c r="E15" s="31">
        <v>295000</v>
      </c>
    </row>
    <row r="16" spans="1:5" x14ac:dyDescent="0.25">
      <c r="A16" s="19">
        <v>15</v>
      </c>
      <c r="B16" s="19" t="s">
        <v>982</v>
      </c>
      <c r="C16" s="18" t="s">
        <v>983</v>
      </c>
      <c r="D16" s="34">
        <v>55000</v>
      </c>
      <c r="E16" s="31">
        <v>60000</v>
      </c>
    </row>
    <row r="17" spans="1:5" x14ac:dyDescent="0.25">
      <c r="A17" s="19">
        <v>16</v>
      </c>
      <c r="B17" s="19" t="s">
        <v>984</v>
      </c>
      <c r="C17" s="18" t="s">
        <v>985</v>
      </c>
      <c r="D17" s="34">
        <v>45000</v>
      </c>
      <c r="E17" s="31">
        <v>50000</v>
      </c>
    </row>
    <row r="18" spans="1:5" x14ac:dyDescent="0.25">
      <c r="A18" s="19">
        <v>17</v>
      </c>
      <c r="B18" s="19" t="s">
        <v>986</v>
      </c>
      <c r="C18" s="18" t="s">
        <v>987</v>
      </c>
      <c r="D18" s="34">
        <v>3000</v>
      </c>
      <c r="E18" s="31">
        <v>3500</v>
      </c>
    </row>
    <row r="19" spans="1:5" x14ac:dyDescent="0.25">
      <c r="A19" s="19">
        <v>18</v>
      </c>
      <c r="B19" s="19" t="s">
        <v>1389</v>
      </c>
      <c r="C19" s="5" t="s">
        <v>1392</v>
      </c>
      <c r="D19" s="34">
        <v>13660</v>
      </c>
      <c r="E19" s="31">
        <v>15500</v>
      </c>
    </row>
    <row r="20" spans="1:5" x14ac:dyDescent="0.25">
      <c r="A20" s="19">
        <v>19</v>
      </c>
      <c r="B20" s="19" t="s">
        <v>1390</v>
      </c>
      <c r="C20" s="5" t="s">
        <v>1393</v>
      </c>
      <c r="D20" s="34">
        <v>27203</v>
      </c>
      <c r="E20" s="31">
        <v>30000</v>
      </c>
    </row>
    <row r="21" spans="1:5" x14ac:dyDescent="0.25">
      <c r="A21" s="19">
        <v>20</v>
      </c>
      <c r="B21" s="19" t="s">
        <v>1391</v>
      </c>
      <c r="C21" s="5" t="s">
        <v>1394</v>
      </c>
      <c r="D21" s="34">
        <v>240919</v>
      </c>
      <c r="E21" s="31">
        <v>270000</v>
      </c>
    </row>
    <row r="22" spans="1:5" x14ac:dyDescent="0.25">
      <c r="A22" s="19">
        <v>21</v>
      </c>
      <c r="B22" s="19" t="s">
        <v>1395</v>
      </c>
      <c r="C22" s="18" t="s">
        <v>1396</v>
      </c>
      <c r="D22" s="34">
        <v>20000</v>
      </c>
      <c r="E22" s="31">
        <v>25000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9"/>
  <sheetViews>
    <sheetView topLeftCell="A516" zoomScale="95" zoomScaleNormal="95" workbookViewId="0">
      <selection activeCell="I516" sqref="I516"/>
    </sheetView>
  </sheetViews>
  <sheetFormatPr defaultRowHeight="15" x14ac:dyDescent="0.25"/>
  <cols>
    <col min="1" max="1" width="4.42578125" bestFit="1" customWidth="1"/>
    <col min="2" max="2" width="17.42578125" bestFit="1" customWidth="1"/>
    <col min="3" max="3" width="19.5703125" bestFit="1" customWidth="1"/>
    <col min="4" max="4" width="16" bestFit="1" customWidth="1"/>
    <col min="5" max="5" width="16.140625" bestFit="1" customWidth="1"/>
    <col min="6" max="7" width="16.7109375" bestFit="1" customWidth="1"/>
    <col min="8" max="8" width="13.7109375" bestFit="1" customWidth="1"/>
    <col min="9" max="9" width="15.28515625" bestFit="1" customWidth="1"/>
    <col min="10" max="11" width="19.28515625" bestFit="1" customWidth="1"/>
    <col min="12" max="12" width="16.85546875" bestFit="1" customWidth="1"/>
  </cols>
  <sheetData>
    <row r="1" spans="1:11" ht="33.75" x14ac:dyDescent="0.5">
      <c r="A1" s="123" t="s">
        <v>24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 x14ac:dyDescent="0.25">
      <c r="A2" s="20" t="s">
        <v>0</v>
      </c>
      <c r="B2" s="30" t="s">
        <v>31</v>
      </c>
      <c r="C2" s="20" t="s">
        <v>1</v>
      </c>
      <c r="D2" s="20" t="s">
        <v>2</v>
      </c>
      <c r="E2" s="21" t="s">
        <v>3</v>
      </c>
      <c r="F2" s="20" t="s">
        <v>23</v>
      </c>
      <c r="G2" s="22" t="s">
        <v>5</v>
      </c>
      <c r="H2" s="20" t="s">
        <v>16</v>
      </c>
      <c r="I2" s="22" t="s">
        <v>13</v>
      </c>
      <c r="J2" s="22" t="s">
        <v>6</v>
      </c>
      <c r="K2" s="1"/>
    </row>
    <row r="3" spans="1:11" x14ac:dyDescent="0.25">
      <c r="A3" s="4">
        <v>1</v>
      </c>
      <c r="B3" s="15" t="s">
        <v>32</v>
      </c>
      <c r="C3" s="5" t="str">
        <f>VLOOKUP(B3,'DATA BARANG'!$B$1:$C$7,2,0)</f>
        <v>GULA ROSE BRAND</v>
      </c>
      <c r="D3" s="55">
        <v>20</v>
      </c>
      <c r="E3" s="6">
        <f>VLOOKUP(B3,'DATA BARANG'!$B$1:$D$7,3,0)</f>
        <v>12500</v>
      </c>
      <c r="F3" s="15">
        <f>COUNTIF('02012021'!$C:$C,'LAPORAN PENJUALAN'!B3)</f>
        <v>7</v>
      </c>
      <c r="G3" s="7">
        <f>VLOOKUP(B3,'DATA BARANG'!$B$1:$E$7,4,0)</f>
        <v>14000</v>
      </c>
      <c r="H3" s="4">
        <f t="shared" ref="H3:H8" si="0">D3-F3</f>
        <v>13</v>
      </c>
      <c r="I3" s="7">
        <f t="shared" ref="I3:I8" si="1">F3*E3</f>
        <v>87500</v>
      </c>
      <c r="J3" s="7">
        <f t="shared" ref="J3:J8" si="2">F3*G3</f>
        <v>98000</v>
      </c>
    </row>
    <row r="4" spans="1:11" x14ac:dyDescent="0.25">
      <c r="A4" s="4">
        <v>2</v>
      </c>
      <c r="B4" s="15" t="s">
        <v>33</v>
      </c>
      <c r="C4" s="5" t="str">
        <f>VLOOKUP(B4,'DATA BARANG'!$B$1:$C$7,2,0)</f>
        <v>GULA PUTIH</v>
      </c>
      <c r="D4" s="55">
        <v>25</v>
      </c>
      <c r="E4" s="6">
        <f>VLOOKUP(B4,'DATA BARANG'!$B$1:$D$7,3,0)</f>
        <v>12000</v>
      </c>
      <c r="F4" s="15">
        <f>COUNTIF('02012021'!$C:$C,'LAPORAN PENJUALAN'!B4)</f>
        <v>8</v>
      </c>
      <c r="G4" s="7">
        <f>VLOOKUP(B4,'DATA BARANG'!$B$1:$E$7,4,0)</f>
        <v>13500</v>
      </c>
      <c r="H4" s="4">
        <f t="shared" si="0"/>
        <v>17</v>
      </c>
      <c r="I4" s="7">
        <f t="shared" si="1"/>
        <v>96000</v>
      </c>
      <c r="J4" s="7">
        <f t="shared" si="2"/>
        <v>108000</v>
      </c>
    </row>
    <row r="5" spans="1:11" x14ac:dyDescent="0.25">
      <c r="A5" s="4">
        <v>3</v>
      </c>
      <c r="B5" s="15" t="s">
        <v>34</v>
      </c>
      <c r="C5" s="5" t="str">
        <f>VLOOKUP(B5,'DATA BARANG'!$B$1:$C$7,2,0)</f>
        <v>MM ROSE BRAND</v>
      </c>
      <c r="D5" s="55">
        <v>12</v>
      </c>
      <c r="E5" s="6">
        <f>VLOOKUP(B5,'DATA BARANG'!$B$1:$D$7,3,0)</f>
        <v>13250</v>
      </c>
      <c r="F5" s="15">
        <f>COUNTIF('02012021'!$C:$C,'LAPORAN PENJUALAN'!B5)</f>
        <v>9</v>
      </c>
      <c r="G5" s="7">
        <f>VLOOKUP(B5,'DATA BARANG'!$B$1:$E$7,4,0)</f>
        <v>14500</v>
      </c>
      <c r="H5" s="4">
        <f t="shared" si="0"/>
        <v>3</v>
      </c>
      <c r="I5" s="7">
        <f t="shared" si="1"/>
        <v>119250</v>
      </c>
      <c r="J5" s="7">
        <f t="shared" si="2"/>
        <v>130500</v>
      </c>
    </row>
    <row r="6" spans="1:11" x14ac:dyDescent="0.25">
      <c r="A6" s="15">
        <v>4</v>
      </c>
      <c r="B6" s="15" t="s">
        <v>35</v>
      </c>
      <c r="C6" s="5" t="str">
        <f>VLOOKUP(B6,'DATA BARANG'!$B$1:$C$7,2,0)</f>
        <v>MM TAWON</v>
      </c>
      <c r="D6" s="55">
        <v>12</v>
      </c>
      <c r="E6" s="6">
        <f>VLOOKUP(B6,'DATA BARANG'!$B$1:$D$7,3,0)</f>
        <v>13000</v>
      </c>
      <c r="F6" s="15">
        <f>COUNTIF('02012021'!$C:$C,'LAPORAN PENJUALAN'!B6)</f>
        <v>6</v>
      </c>
      <c r="G6" s="7">
        <f>VLOOKUP(B6,'DATA BARANG'!$B$1:$E$7,4,0)</f>
        <v>14500</v>
      </c>
      <c r="H6" s="15">
        <f t="shared" si="0"/>
        <v>6</v>
      </c>
      <c r="I6" s="7">
        <f t="shared" si="1"/>
        <v>78000</v>
      </c>
      <c r="J6" s="7">
        <f t="shared" si="2"/>
        <v>87000</v>
      </c>
    </row>
    <row r="7" spans="1:11" x14ac:dyDescent="0.25">
      <c r="A7" s="4">
        <v>5</v>
      </c>
      <c r="B7" s="15" t="s">
        <v>36</v>
      </c>
      <c r="C7" s="5" t="str">
        <f>VLOOKUP(B7,'DATA BARANG'!$B$1:$C$7,2,0)</f>
        <v>BERAS IR 10 KG</v>
      </c>
      <c r="D7" s="55">
        <v>10</v>
      </c>
      <c r="E7" s="6">
        <f>VLOOKUP(B7,'DATA BARANG'!$B$1:$D$7,3,0)</f>
        <v>100000</v>
      </c>
      <c r="F7" s="15">
        <f>COUNTIF('02012021'!$C:$C,'LAPORAN PENJUALAN'!B7)</f>
        <v>9</v>
      </c>
      <c r="G7" s="7">
        <f>VLOOKUP(B7,'DATA BARANG'!$B$1:$E$7,4,0)</f>
        <v>110000</v>
      </c>
      <c r="H7" s="4">
        <f t="shared" si="0"/>
        <v>1</v>
      </c>
      <c r="I7" s="7">
        <f t="shared" si="1"/>
        <v>900000</v>
      </c>
      <c r="J7" s="7">
        <f t="shared" si="2"/>
        <v>990000</v>
      </c>
    </row>
    <row r="8" spans="1:11" x14ac:dyDescent="0.25">
      <c r="A8" s="4">
        <v>6</v>
      </c>
      <c r="B8" s="15" t="s">
        <v>37</v>
      </c>
      <c r="C8" s="5" t="str">
        <f>VLOOKUP(B8,'DATA BARANG'!$B$1:$C$7,2,0)</f>
        <v>BERAS IR 5 KG</v>
      </c>
      <c r="D8" s="55">
        <v>10</v>
      </c>
      <c r="E8" s="6">
        <f>VLOOKUP(B8,'DATA BARANG'!$B$1:$D$7,3,0)</f>
        <v>50000</v>
      </c>
      <c r="F8" s="15">
        <f>COUNTIF('02012021'!$C:$C,'LAPORAN PENJUALAN'!B8)</f>
        <v>10</v>
      </c>
      <c r="G8" s="7">
        <f>VLOOKUP(B8,'DATA BARANG'!$B$1:$E$7,4,0)</f>
        <v>55000</v>
      </c>
      <c r="H8" s="4">
        <f t="shared" si="0"/>
        <v>0</v>
      </c>
      <c r="I8" s="7">
        <f t="shared" si="1"/>
        <v>500000</v>
      </c>
      <c r="J8" s="7">
        <f t="shared" si="2"/>
        <v>550000</v>
      </c>
    </row>
    <row r="9" spans="1:11" x14ac:dyDescent="0.25">
      <c r="A9" s="117" t="s">
        <v>14</v>
      </c>
      <c r="B9" s="118"/>
      <c r="C9" s="118"/>
      <c r="D9" s="118"/>
      <c r="E9" s="118"/>
      <c r="F9" s="118"/>
      <c r="G9" s="118"/>
      <c r="H9" s="119"/>
      <c r="I9" s="16">
        <f>SUM(I3:I8)</f>
        <v>1780750</v>
      </c>
      <c r="J9" s="16">
        <f>SUM(J3:J8)</f>
        <v>1963500</v>
      </c>
      <c r="K9" s="16" t="s">
        <v>26</v>
      </c>
    </row>
    <row r="10" spans="1:11" x14ac:dyDescent="0.25">
      <c r="A10" s="120" t="s">
        <v>15</v>
      </c>
      <c r="B10" s="120"/>
      <c r="C10" s="120"/>
      <c r="D10" s="120"/>
      <c r="E10" s="120"/>
      <c r="F10" s="120"/>
      <c r="G10" s="120"/>
      <c r="H10" s="120"/>
      <c r="I10" s="120"/>
      <c r="J10" s="8">
        <f>J9-I9</f>
        <v>182750</v>
      </c>
      <c r="K10" s="8" t="s">
        <v>15</v>
      </c>
    </row>
    <row r="11" spans="1:11" x14ac:dyDescent="0.25">
      <c r="A11" s="1"/>
      <c r="B11" s="1"/>
      <c r="D11" s="1"/>
      <c r="E11" s="3"/>
      <c r="F11" s="1"/>
      <c r="G11" s="2"/>
      <c r="H11" s="1"/>
      <c r="I11" s="2"/>
      <c r="J11" s="17">
        <f>J9+83500</f>
        <v>2047000</v>
      </c>
      <c r="K11" s="17" t="s">
        <v>27</v>
      </c>
    </row>
    <row r="12" spans="1:11" x14ac:dyDescent="0.25">
      <c r="A12" s="1"/>
      <c r="B12" s="1"/>
      <c r="D12" s="1"/>
      <c r="E12" s="3"/>
      <c r="F12" s="1"/>
      <c r="G12" s="2"/>
      <c r="H12" s="1"/>
      <c r="I12" s="2"/>
      <c r="J12" s="23">
        <f>J11-J9</f>
        <v>83500</v>
      </c>
      <c r="K12" s="24" t="s">
        <v>29</v>
      </c>
    </row>
    <row r="13" spans="1:11" s="46" customFormat="1" x14ac:dyDescent="0.25">
      <c r="A13" s="33"/>
      <c r="B13" s="33"/>
      <c r="D13" s="33"/>
      <c r="E13" s="49"/>
      <c r="F13" s="33"/>
      <c r="G13" s="50"/>
      <c r="H13" s="33"/>
      <c r="I13" s="50"/>
      <c r="J13" s="47"/>
      <c r="K13" s="48"/>
    </row>
    <row r="14" spans="1:11" s="33" customFormat="1" x14ac:dyDescent="0.25">
      <c r="B14" s="33" t="s">
        <v>209</v>
      </c>
      <c r="E14" s="51"/>
      <c r="F14" s="33" t="s">
        <v>210</v>
      </c>
      <c r="G14" s="52"/>
      <c r="I14" s="52"/>
      <c r="J14" s="53" t="s">
        <v>211</v>
      </c>
      <c r="K14" s="42"/>
    </row>
    <row r="15" spans="1:11" s="33" customFormat="1" x14ac:dyDescent="0.25">
      <c r="B15" s="33" t="s">
        <v>164</v>
      </c>
      <c r="E15" s="51"/>
      <c r="F15" s="33" t="s">
        <v>165</v>
      </c>
      <c r="G15" s="52"/>
      <c r="I15" s="52"/>
      <c r="J15" s="53" t="s">
        <v>166</v>
      </c>
      <c r="K15" s="42"/>
    </row>
    <row r="16" spans="1:11" s="33" customFormat="1" x14ac:dyDescent="0.25">
      <c r="E16" s="51"/>
      <c r="G16" s="52"/>
      <c r="I16" s="52"/>
      <c r="J16" s="53"/>
      <c r="K16" s="42"/>
    </row>
    <row r="17" spans="1:12" s="33" customFormat="1" x14ac:dyDescent="0.25">
      <c r="E17" s="51"/>
      <c r="G17" s="52"/>
      <c r="I17" s="52"/>
      <c r="J17" s="53"/>
      <c r="K17" s="42"/>
    </row>
    <row r="18" spans="1:12" s="33" customFormat="1" x14ac:dyDescent="0.25">
      <c r="E18" s="51"/>
      <c r="G18" s="52"/>
      <c r="I18" s="52"/>
      <c r="J18" s="53"/>
      <c r="K18" s="42"/>
    </row>
    <row r="19" spans="1:12" s="33" customFormat="1" x14ac:dyDescent="0.25">
      <c r="B19" s="33" t="s">
        <v>50</v>
      </c>
      <c r="E19" s="51"/>
      <c r="F19" s="33" t="s">
        <v>51</v>
      </c>
      <c r="G19" s="52"/>
      <c r="I19" s="52"/>
      <c r="J19" s="53" t="s">
        <v>47</v>
      </c>
      <c r="K19" s="42"/>
    </row>
    <row r="20" spans="1:12" s="33" customFormat="1" x14ac:dyDescent="0.25"/>
    <row r="21" spans="1:12" ht="33.75" x14ac:dyDescent="0.5">
      <c r="A21" s="123" t="s">
        <v>115</v>
      </c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</row>
    <row r="22" spans="1:12" x14ac:dyDescent="0.25">
      <c r="A22" s="20" t="s">
        <v>0</v>
      </c>
      <c r="B22" s="30" t="s">
        <v>31</v>
      </c>
      <c r="C22" s="20" t="s">
        <v>1</v>
      </c>
      <c r="D22" s="20" t="s">
        <v>4</v>
      </c>
      <c r="E22" s="20" t="s">
        <v>2</v>
      </c>
      <c r="F22" s="21" t="s">
        <v>3</v>
      </c>
      <c r="G22" s="20" t="s">
        <v>23</v>
      </c>
      <c r="H22" s="22" t="s">
        <v>5</v>
      </c>
      <c r="I22" s="20" t="s">
        <v>16</v>
      </c>
      <c r="J22" s="22" t="s">
        <v>13</v>
      </c>
      <c r="K22" s="22" t="s">
        <v>6</v>
      </c>
      <c r="L22" s="1"/>
    </row>
    <row r="23" spans="1:12" x14ac:dyDescent="0.25">
      <c r="A23" s="9">
        <v>1</v>
      </c>
      <c r="B23" s="15" t="s">
        <v>32</v>
      </c>
      <c r="C23" s="5" t="str">
        <f>VLOOKUP(B23,'DATA BARANG'!$B$1:$E$11,2,0)</f>
        <v>GULA ROSE BRAND</v>
      </c>
      <c r="D23" s="26">
        <f>'LAPORAN PENJUALAN'!H3</f>
        <v>13</v>
      </c>
      <c r="E23" s="55">
        <v>0</v>
      </c>
      <c r="F23" s="6">
        <f>VLOOKUP(B23,'DATA BARANG'!$B$1:$E$11,3,0)</f>
        <v>12500</v>
      </c>
      <c r="G23" s="15">
        <f>COUNTIF('03012021'!$C:$C,'LAPORAN PENJUALAN'!B23)</f>
        <v>4</v>
      </c>
      <c r="H23" s="14">
        <f>VLOOKUP(B23,'DATA BARANG'!$B$1:$E$11,4,0)</f>
        <v>14000</v>
      </c>
      <c r="I23" s="26">
        <f t="shared" ref="I23:I32" si="3">(E23+D23)-G23</f>
        <v>9</v>
      </c>
      <c r="J23" s="7">
        <f t="shared" ref="J23:J32" si="4">G23*F23</f>
        <v>50000</v>
      </c>
      <c r="K23" s="7">
        <f t="shared" ref="K23:K32" si="5">G23*H23</f>
        <v>56000</v>
      </c>
    </row>
    <row r="24" spans="1:12" x14ac:dyDescent="0.25">
      <c r="A24" s="9">
        <v>2</v>
      </c>
      <c r="B24" s="15" t="s">
        <v>33</v>
      </c>
      <c r="C24" s="5" t="str">
        <f>VLOOKUP(B24,'DATA BARANG'!$B$1:$E$11,2,0)</f>
        <v>GULA PUTIH</v>
      </c>
      <c r="D24" s="26">
        <f>'LAPORAN PENJUALAN'!H4</f>
        <v>17</v>
      </c>
      <c r="E24" s="55">
        <v>0</v>
      </c>
      <c r="F24" s="6">
        <f>VLOOKUP(B24,'DATA BARANG'!$B$1:$E$11,3,0)</f>
        <v>12000</v>
      </c>
      <c r="G24" s="15">
        <f>COUNTIF('03012021'!$C:$C,'LAPORAN PENJUALAN'!B24)</f>
        <v>1</v>
      </c>
      <c r="H24" s="58">
        <v>14000</v>
      </c>
      <c r="I24" s="26">
        <f t="shared" si="3"/>
        <v>16</v>
      </c>
      <c r="J24" s="7">
        <f t="shared" si="4"/>
        <v>12000</v>
      </c>
      <c r="K24" s="7">
        <f t="shared" si="5"/>
        <v>14000</v>
      </c>
    </row>
    <row r="25" spans="1:12" x14ac:dyDescent="0.25">
      <c r="A25" s="9">
        <v>3</v>
      </c>
      <c r="B25" s="15" t="s">
        <v>34</v>
      </c>
      <c r="C25" s="5" t="str">
        <f>VLOOKUP(B25,'DATA BARANG'!$B$1:$E$11,2,0)</f>
        <v>MM ROSE BRAND</v>
      </c>
      <c r="D25" s="26">
        <f>'LAPORAN PENJUALAN'!H5</f>
        <v>3</v>
      </c>
      <c r="E25" s="55">
        <v>0</v>
      </c>
      <c r="F25" s="6">
        <f>VLOOKUP(B25,'DATA BARANG'!$B$1:$E$11,3,0)</f>
        <v>13250</v>
      </c>
      <c r="G25" s="15">
        <f>COUNTIF('03012021'!$C:$C,'LAPORAN PENJUALAN'!B25)</f>
        <v>0</v>
      </c>
      <c r="H25" s="58">
        <f>VLOOKUP(B25,'DATA BARANG'!$B$1:$E$11,4,0)</f>
        <v>14500</v>
      </c>
      <c r="I25" s="26">
        <f t="shared" si="3"/>
        <v>3</v>
      </c>
      <c r="J25" s="7">
        <f t="shared" si="4"/>
        <v>0</v>
      </c>
      <c r="K25" s="7">
        <f t="shared" si="5"/>
        <v>0</v>
      </c>
    </row>
    <row r="26" spans="1:12" x14ac:dyDescent="0.25">
      <c r="A26" s="9">
        <v>4</v>
      </c>
      <c r="B26" s="15" t="s">
        <v>35</v>
      </c>
      <c r="C26" s="5" t="str">
        <f>VLOOKUP(B26,'DATA BARANG'!$B$1:$E$11,2,0)</f>
        <v>MM TAWON</v>
      </c>
      <c r="D26" s="26">
        <f>'LAPORAN PENJUALAN'!H6</f>
        <v>6</v>
      </c>
      <c r="E26" s="55">
        <v>0</v>
      </c>
      <c r="F26" s="6">
        <f>VLOOKUP(B26,'DATA BARANG'!$B$1:$E$11,3,0)</f>
        <v>13000</v>
      </c>
      <c r="G26" s="15">
        <f>COUNTIF('03012021'!$C:$C,'LAPORAN PENJUALAN'!B26)</f>
        <v>2</v>
      </c>
      <c r="H26" s="58">
        <f>VLOOKUP(B26,'DATA BARANG'!$B$1:$E$11,4,0)</f>
        <v>14500</v>
      </c>
      <c r="I26" s="26">
        <f t="shared" si="3"/>
        <v>4</v>
      </c>
      <c r="J26" s="7">
        <f t="shared" si="4"/>
        <v>26000</v>
      </c>
      <c r="K26" s="7">
        <f t="shared" si="5"/>
        <v>29000</v>
      </c>
    </row>
    <row r="27" spans="1:12" x14ac:dyDescent="0.25">
      <c r="A27" s="10">
        <v>5</v>
      </c>
      <c r="B27" s="15" t="s">
        <v>39</v>
      </c>
      <c r="C27" s="5" t="str">
        <f>VLOOKUP(B27,'DATA BARANG'!$B$1:$E$11,2,0)</f>
        <v>MM SALVACO</v>
      </c>
      <c r="D27" s="26">
        <v>0</v>
      </c>
      <c r="E27" s="55">
        <v>24</v>
      </c>
      <c r="F27" s="6">
        <f>VLOOKUP(B27,'DATA BARANG'!$B$1:$E$11,3,0)</f>
        <v>13000</v>
      </c>
      <c r="G27" s="15">
        <f>COUNTIF('03012021'!$C:$C,'LAPORAN PENJUALAN'!B27)</f>
        <v>0</v>
      </c>
      <c r="H27" s="58">
        <f>VLOOKUP(B27,'DATA BARANG'!$B$1:$E$11,4,0)</f>
        <v>14500</v>
      </c>
      <c r="I27" s="26">
        <f t="shared" si="3"/>
        <v>24</v>
      </c>
      <c r="J27" s="7">
        <f t="shared" si="4"/>
        <v>0</v>
      </c>
      <c r="K27" s="7">
        <f t="shared" si="5"/>
        <v>0</v>
      </c>
    </row>
    <row r="28" spans="1:12" x14ac:dyDescent="0.25">
      <c r="A28" s="10">
        <v>6</v>
      </c>
      <c r="B28" s="15" t="s">
        <v>40</v>
      </c>
      <c r="C28" s="5" t="str">
        <f>VLOOKUP(B28,'DATA BARANG'!$B$1:$E$11,2,0)</f>
        <v>MM BIMOLI</v>
      </c>
      <c r="D28" s="26">
        <f>'LAPORAN PENJUALAN'!H8</f>
        <v>0</v>
      </c>
      <c r="E28" s="55">
        <v>24</v>
      </c>
      <c r="F28" s="6">
        <f>VLOOKUP(B28,'DATA BARANG'!$B$1:$E$11,3,0)</f>
        <v>14000</v>
      </c>
      <c r="G28" s="15">
        <f>COUNTIF('03012021'!$C:$C,'LAPORAN PENJUALAN'!B28)</f>
        <v>3</v>
      </c>
      <c r="H28" s="58">
        <f>VLOOKUP(B28,'DATA BARANG'!$B$1:$E$11,4,0)</f>
        <v>15500</v>
      </c>
      <c r="I28" s="26">
        <f t="shared" si="3"/>
        <v>21</v>
      </c>
      <c r="J28" s="7">
        <f t="shared" si="4"/>
        <v>42000</v>
      </c>
      <c r="K28" s="7">
        <f t="shared" si="5"/>
        <v>46500</v>
      </c>
    </row>
    <row r="29" spans="1:12" x14ac:dyDescent="0.25">
      <c r="A29" s="10">
        <v>7</v>
      </c>
      <c r="B29" s="15" t="s">
        <v>41</v>
      </c>
      <c r="C29" s="5" t="str">
        <f>VLOOKUP(B29,'DATA BARANG'!$B$1:$E$11,2,0)</f>
        <v>MM SIIP</v>
      </c>
      <c r="D29" s="26">
        <f>'LAPORAN PENJUALAN'!H9</f>
        <v>0</v>
      </c>
      <c r="E29" s="55">
        <v>12</v>
      </c>
      <c r="F29" s="6">
        <f>VLOOKUP(B29,'DATA BARANG'!$B$1:$E$11,3,0)</f>
        <v>12000</v>
      </c>
      <c r="G29" s="15">
        <f>COUNTIF('03012021'!$C:$C,'LAPORAN PENJUALAN'!B29)</f>
        <v>0</v>
      </c>
      <c r="H29" s="58">
        <f>VLOOKUP(B29,'DATA BARANG'!$B$1:$E$11,4,0)</f>
        <v>13500</v>
      </c>
      <c r="I29" s="26">
        <f t="shared" si="3"/>
        <v>12</v>
      </c>
      <c r="J29" s="7">
        <f t="shared" si="4"/>
        <v>0</v>
      </c>
      <c r="K29" s="7">
        <f t="shared" si="5"/>
        <v>0</v>
      </c>
    </row>
    <row r="30" spans="1:12" x14ac:dyDescent="0.25">
      <c r="A30" s="11">
        <v>8</v>
      </c>
      <c r="B30" s="15" t="s">
        <v>42</v>
      </c>
      <c r="C30" s="5" t="str">
        <f>VLOOKUP(B30,'DATA BARANG'!$B$1:$E$11,2,0)</f>
        <v>GULA AREN</v>
      </c>
      <c r="D30" s="35">
        <v>0</v>
      </c>
      <c r="E30" s="56">
        <v>31.4</v>
      </c>
      <c r="F30" s="6">
        <f>VLOOKUP(B30,'DATA BARANG'!$B$1:$E$11,3,0)</f>
        <v>22000</v>
      </c>
      <c r="G30" s="15">
        <v>9.98</v>
      </c>
      <c r="H30" s="58">
        <f>VLOOKUP(B30,'DATA BARANG'!$B$1:$E$11,4,0)</f>
        <v>25000</v>
      </c>
      <c r="I30" s="35">
        <f t="shared" si="3"/>
        <v>21.419999999999998</v>
      </c>
      <c r="J30" s="7">
        <f t="shared" si="4"/>
        <v>219560</v>
      </c>
      <c r="K30" s="7">
        <f t="shared" si="5"/>
        <v>249500</v>
      </c>
    </row>
    <row r="31" spans="1:12" x14ac:dyDescent="0.25">
      <c r="A31" s="11">
        <v>9</v>
      </c>
      <c r="B31" s="15" t="s">
        <v>37</v>
      </c>
      <c r="C31" s="5" t="str">
        <f>VLOOKUP(B31,'DATA BARANG'!$B$1:$E$11,2,0)</f>
        <v>BERAS IR 5 KG</v>
      </c>
      <c r="D31" s="26">
        <f>'LAPORAN PENJUALAN'!H8</f>
        <v>0</v>
      </c>
      <c r="E31" s="55">
        <v>50</v>
      </c>
      <c r="F31" s="6">
        <f>VLOOKUP(B31,'DATA BARANG'!$B$1:$E$11,3,0)</f>
        <v>50000</v>
      </c>
      <c r="G31" s="15">
        <f>COUNTIF('03012021'!$C:$C,'LAPORAN PENJUALAN'!B31)</f>
        <v>23</v>
      </c>
      <c r="H31" s="58">
        <f>VLOOKUP(B31,'DATA BARANG'!$B$1:$E$11,4,0)</f>
        <v>55000</v>
      </c>
      <c r="I31" s="26">
        <f t="shared" si="3"/>
        <v>27</v>
      </c>
      <c r="J31" s="7">
        <f t="shared" si="4"/>
        <v>1150000</v>
      </c>
      <c r="K31" s="7">
        <f t="shared" si="5"/>
        <v>1265000</v>
      </c>
    </row>
    <row r="32" spans="1:12" x14ac:dyDescent="0.25">
      <c r="A32" s="11">
        <v>10</v>
      </c>
      <c r="B32" s="15" t="s">
        <v>36</v>
      </c>
      <c r="C32" s="5" t="str">
        <f>VLOOKUP(B32,'DATA BARANG'!$B$1:$E$11,2,0)</f>
        <v>BERAS IR 10 KG</v>
      </c>
      <c r="D32" s="26">
        <f>'LAPORAN PENJUALAN'!H7</f>
        <v>1</v>
      </c>
      <c r="E32" s="55">
        <v>30</v>
      </c>
      <c r="F32" s="6">
        <f>VLOOKUP(B32,'DATA BARANG'!$B$1:$E$11,3,0)</f>
        <v>100000</v>
      </c>
      <c r="G32" s="15">
        <f>COUNTIF('03012021'!$C:$C,'LAPORAN PENJUALAN'!B32)</f>
        <v>4</v>
      </c>
      <c r="H32" s="58">
        <f>VLOOKUP(B32,'DATA BARANG'!$B$1:$E$11,4,0)</f>
        <v>110000</v>
      </c>
      <c r="I32" s="26">
        <f t="shared" si="3"/>
        <v>27</v>
      </c>
      <c r="J32" s="7">
        <f t="shared" si="4"/>
        <v>400000</v>
      </c>
      <c r="K32" s="7">
        <f t="shared" si="5"/>
        <v>440000</v>
      </c>
    </row>
    <row r="33" spans="1:12" x14ac:dyDescent="0.25">
      <c r="A33" s="117" t="s">
        <v>14</v>
      </c>
      <c r="B33" s="118"/>
      <c r="C33" s="118"/>
      <c r="D33" s="118"/>
      <c r="E33" s="118"/>
      <c r="F33" s="118"/>
      <c r="G33" s="118"/>
      <c r="H33" s="118"/>
      <c r="I33" s="119"/>
      <c r="J33" s="16">
        <f>SUM(J23:J32)</f>
        <v>1899560</v>
      </c>
      <c r="K33" s="16">
        <f>SUM(K23:K32)</f>
        <v>2100000</v>
      </c>
      <c r="L33" s="16" t="s">
        <v>26</v>
      </c>
    </row>
    <row r="34" spans="1:12" x14ac:dyDescent="0.25">
      <c r="A34" s="120" t="s">
        <v>15</v>
      </c>
      <c r="B34" s="120"/>
      <c r="C34" s="120"/>
      <c r="D34" s="120"/>
      <c r="E34" s="120"/>
      <c r="F34" s="120"/>
      <c r="G34" s="120"/>
      <c r="H34" s="120"/>
      <c r="I34" s="120"/>
      <c r="J34" s="120"/>
      <c r="K34" s="8">
        <f>K33-J33</f>
        <v>200440</v>
      </c>
      <c r="L34" s="8" t="s">
        <v>15</v>
      </c>
    </row>
    <row r="35" spans="1:12" x14ac:dyDescent="0.25">
      <c r="K35" s="40">
        <v>2135000</v>
      </c>
      <c r="L35" s="17" t="s">
        <v>27</v>
      </c>
    </row>
    <row r="36" spans="1:12" x14ac:dyDescent="0.25">
      <c r="K36" s="41">
        <f>K35-K33</f>
        <v>35000</v>
      </c>
      <c r="L36" s="24" t="s">
        <v>29</v>
      </c>
    </row>
    <row r="37" spans="1:12" x14ac:dyDescent="0.25">
      <c r="K37" s="54"/>
      <c r="L37" s="48"/>
    </row>
    <row r="38" spans="1:12" s="33" customFormat="1" x14ac:dyDescent="0.25">
      <c r="B38" s="33" t="s">
        <v>209</v>
      </c>
      <c r="E38" s="51"/>
      <c r="F38" s="33" t="s">
        <v>210</v>
      </c>
      <c r="G38" s="52"/>
      <c r="I38" s="52"/>
      <c r="J38" s="53" t="s">
        <v>211</v>
      </c>
      <c r="K38" s="42"/>
    </row>
    <row r="39" spans="1:12" s="33" customFormat="1" x14ac:dyDescent="0.25">
      <c r="B39" s="33" t="s">
        <v>164</v>
      </c>
      <c r="E39" s="51"/>
      <c r="F39" s="33" t="s">
        <v>165</v>
      </c>
      <c r="G39" s="52"/>
      <c r="I39" s="52"/>
      <c r="J39" s="53" t="s">
        <v>166</v>
      </c>
      <c r="K39" s="42"/>
    </row>
    <row r="40" spans="1:12" s="33" customFormat="1" x14ac:dyDescent="0.25">
      <c r="E40" s="51"/>
      <c r="G40" s="52"/>
      <c r="I40" s="52"/>
      <c r="J40" s="53"/>
      <c r="K40" s="42"/>
    </row>
    <row r="41" spans="1:12" s="33" customFormat="1" x14ac:dyDescent="0.25">
      <c r="E41" s="51"/>
      <c r="G41" s="52"/>
      <c r="I41" s="52"/>
      <c r="J41" s="53"/>
      <c r="K41" s="42"/>
    </row>
    <row r="42" spans="1:12" s="33" customFormat="1" x14ac:dyDescent="0.25">
      <c r="E42" s="51"/>
      <c r="G42" s="52"/>
      <c r="I42" s="52"/>
      <c r="J42" s="53"/>
      <c r="K42" s="42"/>
    </row>
    <row r="43" spans="1:12" s="33" customFormat="1" x14ac:dyDescent="0.25">
      <c r="B43" s="33" t="s">
        <v>50</v>
      </c>
      <c r="E43" s="51"/>
      <c r="F43" s="33" t="s">
        <v>51</v>
      </c>
      <c r="G43" s="52"/>
      <c r="I43" s="52"/>
      <c r="J43" s="53" t="s">
        <v>47</v>
      </c>
      <c r="K43" s="42"/>
    </row>
    <row r="45" spans="1:12" ht="33.75" x14ac:dyDescent="0.5">
      <c r="A45" s="123" t="s">
        <v>228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</row>
    <row r="46" spans="1:12" x14ac:dyDescent="0.25">
      <c r="A46" s="57" t="s">
        <v>0</v>
      </c>
      <c r="B46" s="57" t="s">
        <v>31</v>
      </c>
      <c r="C46" s="57" t="s">
        <v>1</v>
      </c>
      <c r="D46" s="57" t="s">
        <v>4</v>
      </c>
      <c r="E46" s="57" t="s">
        <v>2</v>
      </c>
      <c r="F46" s="21" t="s">
        <v>3</v>
      </c>
      <c r="G46" s="57" t="s">
        <v>23</v>
      </c>
      <c r="H46" s="22" t="s">
        <v>5</v>
      </c>
      <c r="I46" s="57" t="s">
        <v>16</v>
      </c>
      <c r="J46" s="22" t="s">
        <v>13</v>
      </c>
      <c r="K46" s="22" t="s">
        <v>6</v>
      </c>
      <c r="L46" s="1"/>
    </row>
    <row r="47" spans="1:12" x14ac:dyDescent="0.25">
      <c r="A47" s="15">
        <v>1</v>
      </c>
      <c r="B47" s="15" t="s">
        <v>32</v>
      </c>
      <c r="C47" s="5" t="str">
        <f>VLOOKUP(B47,'DATA BARANG'!$B$1:$E$11,2,0)</f>
        <v>GULA ROSE BRAND</v>
      </c>
      <c r="D47" s="26">
        <f>I23</f>
        <v>9</v>
      </c>
      <c r="E47" s="55">
        <v>0</v>
      </c>
      <c r="F47" s="6">
        <f>VLOOKUP(B47,'DATA BARANG'!$B$1:$E$11,3,0)</f>
        <v>12500</v>
      </c>
      <c r="G47" s="15">
        <f>COUNTIF('07012021'!$C:$C,'LAPORAN PENJUALAN'!B47)</f>
        <v>0</v>
      </c>
      <c r="H47" s="58">
        <f>VLOOKUP(B47,'DATA BARANG'!$B$1:$E$11,4,0)</f>
        <v>14000</v>
      </c>
      <c r="I47" s="26">
        <f t="shared" ref="I47:I56" si="6">(E47+D47)-G47</f>
        <v>9</v>
      </c>
      <c r="J47" s="7">
        <f t="shared" ref="J47:J56" si="7">G47*F47</f>
        <v>0</v>
      </c>
      <c r="K47" s="7">
        <f t="shared" ref="K47:K56" si="8">G47*H47</f>
        <v>0</v>
      </c>
    </row>
    <row r="48" spans="1:12" x14ac:dyDescent="0.25">
      <c r="A48" s="15">
        <v>2</v>
      </c>
      <c r="B48" s="15" t="s">
        <v>33</v>
      </c>
      <c r="C48" s="5" t="str">
        <f>VLOOKUP(B48,'DATA BARANG'!$B$1:$E$11,2,0)</f>
        <v>GULA PUTIH</v>
      </c>
      <c r="D48" s="26">
        <f t="shared" ref="D48:D56" si="9">I24</f>
        <v>16</v>
      </c>
      <c r="E48" s="55">
        <v>0</v>
      </c>
      <c r="F48" s="6">
        <f>VLOOKUP(B48,'DATA BARANG'!$B$1:$E$11,3,0)</f>
        <v>12000</v>
      </c>
      <c r="G48" s="15">
        <f>COUNTIF('07012021'!$C:$C,'LAPORAN PENJUALAN'!B48)</f>
        <v>8</v>
      </c>
      <c r="H48" s="58">
        <f>VLOOKUP(B48,'DATA BARANG'!$B$1:$E$11,4,0)</f>
        <v>13500</v>
      </c>
      <c r="I48" s="26">
        <f t="shared" si="6"/>
        <v>8</v>
      </c>
      <c r="J48" s="7">
        <f t="shared" si="7"/>
        <v>96000</v>
      </c>
      <c r="K48" s="7">
        <f t="shared" si="8"/>
        <v>108000</v>
      </c>
    </row>
    <row r="49" spans="1:12" x14ac:dyDescent="0.25">
      <c r="A49" s="15">
        <v>3</v>
      </c>
      <c r="B49" s="15" t="s">
        <v>34</v>
      </c>
      <c r="C49" s="5" t="str">
        <f>VLOOKUP(B49,'DATA BARANG'!$B$1:$E$11,2,0)</f>
        <v>MM ROSE BRAND</v>
      </c>
      <c r="D49" s="26">
        <f t="shared" si="9"/>
        <v>3</v>
      </c>
      <c r="E49" s="55">
        <v>0</v>
      </c>
      <c r="F49" s="6">
        <f>VLOOKUP(B49,'DATA BARANG'!$B$1:$E$11,3,0)</f>
        <v>13250</v>
      </c>
      <c r="G49" s="15">
        <f>COUNTIF('07012021'!$C:$C,'LAPORAN PENJUALAN'!B49)</f>
        <v>0</v>
      </c>
      <c r="H49" s="58">
        <f>VLOOKUP(B49,'DATA BARANG'!$B$1:$E$11,4,0)</f>
        <v>14500</v>
      </c>
      <c r="I49" s="26">
        <f t="shared" si="6"/>
        <v>3</v>
      </c>
      <c r="J49" s="7">
        <f t="shared" si="7"/>
        <v>0</v>
      </c>
      <c r="K49" s="7">
        <f t="shared" si="8"/>
        <v>0</v>
      </c>
    </row>
    <row r="50" spans="1:12" x14ac:dyDescent="0.25">
      <c r="A50" s="15">
        <v>4</v>
      </c>
      <c r="B50" s="15" t="s">
        <v>35</v>
      </c>
      <c r="C50" s="5" t="str">
        <f>VLOOKUP(B50,'DATA BARANG'!$B$1:$E$11,2,0)</f>
        <v>MM TAWON</v>
      </c>
      <c r="D50" s="26">
        <f t="shared" si="9"/>
        <v>4</v>
      </c>
      <c r="E50" s="55">
        <v>0</v>
      </c>
      <c r="F50" s="6">
        <f>VLOOKUP(B50,'DATA BARANG'!$B$1:$E$11,3,0)</f>
        <v>13000</v>
      </c>
      <c r="G50" s="15">
        <f>COUNTIF('07012021'!$C:$C,'LAPORAN PENJUALAN'!B50)</f>
        <v>0</v>
      </c>
      <c r="H50" s="58">
        <f>VLOOKUP(B50,'DATA BARANG'!$B$1:$E$11,4,0)</f>
        <v>14500</v>
      </c>
      <c r="I50" s="26">
        <f t="shared" si="6"/>
        <v>4</v>
      </c>
      <c r="J50" s="7">
        <f t="shared" si="7"/>
        <v>0</v>
      </c>
      <c r="K50" s="7">
        <f t="shared" si="8"/>
        <v>0</v>
      </c>
    </row>
    <row r="51" spans="1:12" x14ac:dyDescent="0.25">
      <c r="A51" s="15">
        <v>5</v>
      </c>
      <c r="B51" s="15" t="s">
        <v>39</v>
      </c>
      <c r="C51" s="5" t="str">
        <f>VLOOKUP(B51,'DATA BARANG'!$B$1:$E$11,2,0)</f>
        <v>MM SALVACO</v>
      </c>
      <c r="D51" s="26">
        <f t="shared" si="9"/>
        <v>24</v>
      </c>
      <c r="E51" s="55">
        <v>0</v>
      </c>
      <c r="F51" s="6">
        <f>VLOOKUP(B51,'DATA BARANG'!$B$1:$E$11,3,0)</f>
        <v>13000</v>
      </c>
      <c r="G51" s="15">
        <f>COUNTIF('07012021'!$C:$C,'LAPORAN PENJUALAN'!B51)</f>
        <v>0</v>
      </c>
      <c r="H51" s="58">
        <f>VLOOKUP(B51,'DATA BARANG'!$B$1:$E$11,4,0)</f>
        <v>14500</v>
      </c>
      <c r="I51" s="26">
        <f t="shared" si="6"/>
        <v>24</v>
      </c>
      <c r="J51" s="7">
        <f t="shared" si="7"/>
        <v>0</v>
      </c>
      <c r="K51" s="7">
        <f t="shared" si="8"/>
        <v>0</v>
      </c>
    </row>
    <row r="52" spans="1:12" x14ac:dyDescent="0.25">
      <c r="A52" s="15">
        <v>6</v>
      </c>
      <c r="B52" s="15" t="s">
        <v>40</v>
      </c>
      <c r="C52" s="5" t="str">
        <f>VLOOKUP(B52,'DATA BARANG'!$B$1:$E$11,2,0)</f>
        <v>MM BIMOLI</v>
      </c>
      <c r="D52" s="26">
        <f t="shared" si="9"/>
        <v>21</v>
      </c>
      <c r="E52" s="55">
        <v>0</v>
      </c>
      <c r="F52" s="6">
        <f>VLOOKUP(B52,'DATA BARANG'!$B$1:$E$11,3,0)</f>
        <v>14000</v>
      </c>
      <c r="G52" s="15">
        <f>COUNTIF('07012021'!$C:$C,'LAPORAN PENJUALAN'!B52)</f>
        <v>0</v>
      </c>
      <c r="H52" s="58">
        <f>VLOOKUP(B52,'DATA BARANG'!$B$1:$E$11,4,0)</f>
        <v>15500</v>
      </c>
      <c r="I52" s="26">
        <f t="shared" si="6"/>
        <v>21</v>
      </c>
      <c r="J52" s="7">
        <f t="shared" si="7"/>
        <v>0</v>
      </c>
      <c r="K52" s="7">
        <f t="shared" si="8"/>
        <v>0</v>
      </c>
    </row>
    <row r="53" spans="1:12" x14ac:dyDescent="0.25">
      <c r="A53" s="15">
        <v>7</v>
      </c>
      <c r="B53" s="15" t="s">
        <v>41</v>
      </c>
      <c r="C53" s="5" t="str">
        <f>VLOOKUP(B53,'DATA BARANG'!$B$1:$E$11,2,0)</f>
        <v>MM SIIP</v>
      </c>
      <c r="D53" s="26">
        <f t="shared" si="9"/>
        <v>12</v>
      </c>
      <c r="E53" s="55">
        <v>0</v>
      </c>
      <c r="F53" s="6">
        <f>VLOOKUP(B53,'DATA BARANG'!$B$1:$E$11,3,0)</f>
        <v>12000</v>
      </c>
      <c r="G53" s="15">
        <f>COUNTIF('07012021'!$C:$C,'LAPORAN PENJUALAN'!B53)</f>
        <v>0</v>
      </c>
      <c r="H53" s="58">
        <f>VLOOKUP(B53,'DATA BARANG'!$B$1:$E$11,4,0)</f>
        <v>13500</v>
      </c>
      <c r="I53" s="26">
        <f t="shared" si="6"/>
        <v>12</v>
      </c>
      <c r="J53" s="7">
        <f t="shared" si="7"/>
        <v>0</v>
      </c>
      <c r="K53" s="7">
        <f t="shared" si="8"/>
        <v>0</v>
      </c>
    </row>
    <row r="54" spans="1:12" x14ac:dyDescent="0.25">
      <c r="A54" s="15">
        <v>8</v>
      </c>
      <c r="B54" s="15" t="s">
        <v>42</v>
      </c>
      <c r="C54" s="5" t="str">
        <f>VLOOKUP(B54,'DATA BARANG'!$B$1:$E$11,2,0)</f>
        <v>GULA AREN</v>
      </c>
      <c r="D54" s="26">
        <f t="shared" si="9"/>
        <v>21.419999999999998</v>
      </c>
      <c r="E54" s="56">
        <v>0</v>
      </c>
      <c r="F54" s="6">
        <f>VLOOKUP(B54,'DATA BARANG'!$B$1:$E$11,3,0)</f>
        <v>22000</v>
      </c>
      <c r="G54" s="15">
        <f>COUNTIF('07012021'!$C:$C,'LAPORAN PENJUALAN'!B54)</f>
        <v>0</v>
      </c>
      <c r="H54" s="58">
        <f>VLOOKUP(B54,'DATA BARANG'!$B$1:$E$11,4,0)</f>
        <v>25000</v>
      </c>
      <c r="I54" s="35">
        <f t="shared" si="6"/>
        <v>21.419999999999998</v>
      </c>
      <c r="J54" s="7">
        <f t="shared" si="7"/>
        <v>0</v>
      </c>
      <c r="K54" s="7">
        <f t="shared" si="8"/>
        <v>0</v>
      </c>
    </row>
    <row r="55" spans="1:12" x14ac:dyDescent="0.25">
      <c r="A55" s="15">
        <v>9</v>
      </c>
      <c r="B55" s="15" t="s">
        <v>37</v>
      </c>
      <c r="C55" s="5" t="str">
        <f>VLOOKUP(B55,'DATA BARANG'!$B$1:$E$11,2,0)</f>
        <v>BERAS IR 5 KG</v>
      </c>
      <c r="D55" s="26">
        <f t="shared" si="9"/>
        <v>27</v>
      </c>
      <c r="E55" s="55">
        <v>0</v>
      </c>
      <c r="F55" s="6">
        <f>VLOOKUP(B55,'DATA BARANG'!$B$1:$E$11,3,0)</f>
        <v>50000</v>
      </c>
      <c r="G55" s="15">
        <f>COUNTIF('07012021'!$C:$C,'LAPORAN PENJUALAN'!B55)</f>
        <v>0</v>
      </c>
      <c r="H55" s="58">
        <f>VLOOKUP(B55,'DATA BARANG'!$B$1:$E$11,4,0)</f>
        <v>55000</v>
      </c>
      <c r="I55" s="26">
        <f t="shared" si="6"/>
        <v>27</v>
      </c>
      <c r="J55" s="7">
        <f t="shared" si="7"/>
        <v>0</v>
      </c>
      <c r="K55" s="7">
        <f t="shared" si="8"/>
        <v>0</v>
      </c>
    </row>
    <row r="56" spans="1:12" x14ac:dyDescent="0.25">
      <c r="A56" s="15">
        <v>10</v>
      </c>
      <c r="B56" s="15" t="s">
        <v>36</v>
      </c>
      <c r="C56" s="5" t="str">
        <f>VLOOKUP(B56,'DATA BARANG'!$B$1:$E$11,2,0)</f>
        <v>BERAS IR 10 KG</v>
      </c>
      <c r="D56" s="26">
        <f t="shared" si="9"/>
        <v>27</v>
      </c>
      <c r="E56" s="55">
        <v>0</v>
      </c>
      <c r="F56" s="6">
        <f>VLOOKUP(B56,'DATA BARANG'!$B$1:$E$11,3,0)</f>
        <v>100000</v>
      </c>
      <c r="G56" s="15">
        <f>COUNTIF('07012021'!$C:$C,'LAPORAN PENJUALAN'!B56)</f>
        <v>0</v>
      </c>
      <c r="H56" s="58">
        <f>VLOOKUP(B56,'DATA BARANG'!$B$1:$E$11,4,0)</f>
        <v>110000</v>
      </c>
      <c r="I56" s="26">
        <f t="shared" si="6"/>
        <v>27</v>
      </c>
      <c r="J56" s="7">
        <f t="shared" si="7"/>
        <v>0</v>
      </c>
      <c r="K56" s="7">
        <f t="shared" si="8"/>
        <v>0</v>
      </c>
    </row>
    <row r="57" spans="1:12" x14ac:dyDescent="0.25">
      <c r="A57" s="117" t="s">
        <v>14</v>
      </c>
      <c r="B57" s="118"/>
      <c r="C57" s="118"/>
      <c r="D57" s="118"/>
      <c r="E57" s="118"/>
      <c r="F57" s="118"/>
      <c r="G57" s="118"/>
      <c r="H57" s="118"/>
      <c r="I57" s="119"/>
      <c r="J57" s="16">
        <f>SUM(J47:J56)</f>
        <v>96000</v>
      </c>
      <c r="K57" s="16">
        <f>SUM(K47:K56)</f>
        <v>108000</v>
      </c>
      <c r="L57" s="16" t="s">
        <v>26</v>
      </c>
    </row>
    <row r="58" spans="1:12" x14ac:dyDescent="0.25">
      <c r="A58" s="120" t="s">
        <v>15</v>
      </c>
      <c r="B58" s="120"/>
      <c r="C58" s="120"/>
      <c r="D58" s="120"/>
      <c r="E58" s="120"/>
      <c r="F58" s="120"/>
      <c r="G58" s="120"/>
      <c r="H58" s="120"/>
      <c r="I58" s="120"/>
      <c r="J58" s="120"/>
      <c r="K58" s="8">
        <f>K57-J57</f>
        <v>12000</v>
      </c>
      <c r="L58" s="8" t="s">
        <v>15</v>
      </c>
    </row>
    <row r="59" spans="1:12" x14ac:dyDescent="0.25">
      <c r="K59" s="40">
        <v>108000</v>
      </c>
      <c r="L59" s="17" t="s">
        <v>27</v>
      </c>
    </row>
    <row r="60" spans="1:12" x14ac:dyDescent="0.25">
      <c r="K60" s="41">
        <f>K59-K57</f>
        <v>0</v>
      </c>
      <c r="L60" s="24" t="s">
        <v>29</v>
      </c>
    </row>
    <row r="61" spans="1:12" x14ac:dyDescent="0.25">
      <c r="K61" s="54"/>
      <c r="L61" s="48"/>
    </row>
    <row r="62" spans="1:12" x14ac:dyDescent="0.25">
      <c r="A62" s="33"/>
      <c r="B62" s="33" t="s">
        <v>209</v>
      </c>
      <c r="C62" s="33"/>
      <c r="D62" s="33"/>
      <c r="E62" s="51"/>
      <c r="F62" s="33" t="s">
        <v>210</v>
      </c>
      <c r="G62" s="52"/>
      <c r="H62" s="33"/>
      <c r="I62" s="52"/>
      <c r="J62" s="53" t="s">
        <v>211</v>
      </c>
      <c r="K62" s="42"/>
      <c r="L62" s="33"/>
    </row>
    <row r="63" spans="1:12" x14ac:dyDescent="0.25">
      <c r="A63" s="33"/>
      <c r="B63" s="33" t="s">
        <v>164</v>
      </c>
      <c r="C63" s="33"/>
      <c r="D63" s="33"/>
      <c r="E63" s="51"/>
      <c r="F63" s="33" t="s">
        <v>165</v>
      </c>
      <c r="G63" s="52"/>
      <c r="H63" s="33"/>
      <c r="I63" s="52"/>
      <c r="J63" s="53" t="s">
        <v>166</v>
      </c>
      <c r="K63" s="42"/>
      <c r="L63" s="33"/>
    </row>
    <row r="64" spans="1:12" x14ac:dyDescent="0.25">
      <c r="A64" s="33"/>
      <c r="B64" s="33"/>
      <c r="C64" s="33"/>
      <c r="D64" s="33"/>
      <c r="E64" s="51"/>
      <c r="F64" s="33"/>
      <c r="G64" s="52"/>
      <c r="H64" s="33"/>
      <c r="I64" s="52"/>
      <c r="J64" s="53"/>
      <c r="K64" s="42"/>
      <c r="L64" s="33"/>
    </row>
    <row r="65" spans="1:12" x14ac:dyDescent="0.25">
      <c r="A65" s="33"/>
      <c r="B65" s="33"/>
      <c r="C65" s="33"/>
      <c r="D65" s="33"/>
      <c r="E65" s="51"/>
      <c r="F65" s="33"/>
      <c r="G65" s="52"/>
      <c r="H65" s="33"/>
      <c r="I65" s="52"/>
      <c r="J65" s="53"/>
      <c r="K65" s="42"/>
      <c r="L65" s="33"/>
    </row>
    <row r="66" spans="1:12" x14ac:dyDescent="0.25">
      <c r="A66" s="33"/>
      <c r="B66" s="33"/>
      <c r="C66" s="33"/>
      <c r="D66" s="33"/>
      <c r="E66" s="51"/>
      <c r="F66" s="33"/>
      <c r="G66" s="52"/>
      <c r="H66" s="33"/>
      <c r="I66" s="52"/>
      <c r="J66" s="53"/>
      <c r="K66" s="42"/>
      <c r="L66" s="33"/>
    </row>
    <row r="67" spans="1:12" x14ac:dyDescent="0.25">
      <c r="A67" s="33"/>
      <c r="B67" s="33" t="s">
        <v>50</v>
      </c>
      <c r="C67" s="33"/>
      <c r="D67" s="33"/>
      <c r="E67" s="51"/>
      <c r="F67" s="33" t="s">
        <v>51</v>
      </c>
      <c r="G67" s="52"/>
      <c r="H67" s="33"/>
      <c r="I67" s="52"/>
      <c r="J67" s="53" t="s">
        <v>47</v>
      </c>
      <c r="K67" s="42"/>
      <c r="L67" s="33"/>
    </row>
    <row r="69" spans="1:12" ht="33.75" x14ac:dyDescent="0.5">
      <c r="A69" s="123" t="s">
        <v>229</v>
      </c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</row>
    <row r="70" spans="1:12" x14ac:dyDescent="0.25">
      <c r="A70" s="57" t="s">
        <v>0</v>
      </c>
      <c r="B70" s="57" t="s">
        <v>31</v>
      </c>
      <c r="C70" s="57" t="s">
        <v>1</v>
      </c>
      <c r="D70" s="57" t="s">
        <v>4</v>
      </c>
      <c r="E70" s="57" t="s">
        <v>2</v>
      </c>
      <c r="F70" s="21" t="s">
        <v>3</v>
      </c>
      <c r="G70" s="57" t="s">
        <v>23</v>
      </c>
      <c r="H70" s="22" t="s">
        <v>5</v>
      </c>
      <c r="I70" s="57" t="s">
        <v>16</v>
      </c>
      <c r="J70" s="22" t="s">
        <v>13</v>
      </c>
      <c r="K70" s="22" t="s">
        <v>6</v>
      </c>
      <c r="L70" s="1"/>
    </row>
    <row r="71" spans="1:12" x14ac:dyDescent="0.25">
      <c r="A71" s="15">
        <v>1</v>
      </c>
      <c r="B71" s="15" t="s">
        <v>32</v>
      </c>
      <c r="C71" s="5" t="str">
        <f>VLOOKUP(B71,'DATA BARANG'!$B$1:$E$11,2,0)</f>
        <v>GULA ROSE BRAND</v>
      </c>
      <c r="D71" s="26">
        <f t="shared" ref="D71:D80" si="10">I47</f>
        <v>9</v>
      </c>
      <c r="E71" s="55">
        <v>0</v>
      </c>
      <c r="F71" s="6">
        <f>VLOOKUP(B71,'DATA BARANG'!$B$1:$E$11,3,0)</f>
        <v>12500</v>
      </c>
      <c r="G71" s="15">
        <f>COUNTIF('08012021'!$C:$C,'LAPORAN PENJUALAN'!B71)</f>
        <v>7</v>
      </c>
      <c r="H71" s="58">
        <f>VLOOKUP(B71,'DATA BARANG'!$B$1:$E$11,4,0)</f>
        <v>14000</v>
      </c>
      <c r="I71" s="26">
        <f t="shared" ref="I71:I80" si="11">(E71+D71)-G71</f>
        <v>2</v>
      </c>
      <c r="J71" s="7">
        <f t="shared" ref="J71:J80" si="12">G71*F71</f>
        <v>87500</v>
      </c>
      <c r="K71" s="7">
        <f t="shared" ref="K71:K80" si="13">G71*H71</f>
        <v>98000</v>
      </c>
    </row>
    <row r="72" spans="1:12" x14ac:dyDescent="0.25">
      <c r="A72" s="15">
        <v>2</v>
      </c>
      <c r="B72" s="15" t="s">
        <v>33</v>
      </c>
      <c r="C72" s="5" t="str">
        <f>VLOOKUP(B72,'DATA BARANG'!$B$1:$E$11,2,0)</f>
        <v>GULA PUTIH</v>
      </c>
      <c r="D72" s="26">
        <f t="shared" si="10"/>
        <v>8</v>
      </c>
      <c r="E72" s="55">
        <v>0</v>
      </c>
      <c r="F72" s="6">
        <f>VLOOKUP(B72,'DATA BARANG'!$B$1:$E$11,3,0)</f>
        <v>12000</v>
      </c>
      <c r="G72" s="15">
        <f>COUNTIF('08012021'!$C:$C,'LAPORAN PENJUALAN'!B72)</f>
        <v>0</v>
      </c>
      <c r="H72" s="58">
        <f>VLOOKUP(B72,'DATA BARANG'!$B$1:$E$11,4,0)</f>
        <v>13500</v>
      </c>
      <c r="I72" s="26">
        <f t="shared" si="11"/>
        <v>8</v>
      </c>
      <c r="J72" s="7">
        <f t="shared" si="12"/>
        <v>0</v>
      </c>
      <c r="K72" s="7">
        <f t="shared" si="13"/>
        <v>0</v>
      </c>
    </row>
    <row r="73" spans="1:12" x14ac:dyDescent="0.25">
      <c r="A73" s="15">
        <v>3</v>
      </c>
      <c r="B73" s="15" t="s">
        <v>34</v>
      </c>
      <c r="C73" s="5" t="str">
        <f>VLOOKUP(B73,'DATA BARANG'!$B$1:$E$11,2,0)</f>
        <v>MM ROSE BRAND</v>
      </c>
      <c r="D73" s="26">
        <f t="shared" si="10"/>
        <v>3</v>
      </c>
      <c r="E73" s="55">
        <v>0</v>
      </c>
      <c r="F73" s="6">
        <f>VLOOKUP(B73,'DATA BARANG'!$B$1:$E$11,3,0)</f>
        <v>13250</v>
      </c>
      <c r="G73" s="15">
        <f>COUNTIF('08012021'!$C:$C,'LAPORAN PENJUALAN'!B73)</f>
        <v>0</v>
      </c>
      <c r="H73" s="58">
        <f>VLOOKUP(B73,'DATA BARANG'!$B$1:$E$11,4,0)</f>
        <v>14500</v>
      </c>
      <c r="I73" s="26">
        <f t="shared" si="11"/>
        <v>3</v>
      </c>
      <c r="J73" s="7">
        <f t="shared" si="12"/>
        <v>0</v>
      </c>
      <c r="K73" s="7">
        <f t="shared" si="13"/>
        <v>0</v>
      </c>
    </row>
    <row r="74" spans="1:12" x14ac:dyDescent="0.25">
      <c r="A74" s="15">
        <v>4</v>
      </c>
      <c r="B74" s="15" t="s">
        <v>35</v>
      </c>
      <c r="C74" s="5" t="str">
        <f>VLOOKUP(B74,'DATA BARANG'!$B$1:$E$11,2,0)</f>
        <v>MM TAWON</v>
      </c>
      <c r="D74" s="26">
        <f t="shared" si="10"/>
        <v>4</v>
      </c>
      <c r="E74" s="55">
        <v>0</v>
      </c>
      <c r="F74" s="6">
        <f>VLOOKUP(B74,'DATA BARANG'!$B$1:$E$11,3,0)</f>
        <v>13000</v>
      </c>
      <c r="G74" s="15">
        <f>COUNTIF('08012021'!$C:$C,'LAPORAN PENJUALAN'!B74)</f>
        <v>0</v>
      </c>
      <c r="H74" s="58">
        <f>VLOOKUP(B74,'DATA BARANG'!$B$1:$E$11,4,0)</f>
        <v>14500</v>
      </c>
      <c r="I74" s="26">
        <f t="shared" si="11"/>
        <v>4</v>
      </c>
      <c r="J74" s="7">
        <f t="shared" si="12"/>
        <v>0</v>
      </c>
      <c r="K74" s="7">
        <f t="shared" si="13"/>
        <v>0</v>
      </c>
    </row>
    <row r="75" spans="1:12" x14ac:dyDescent="0.25">
      <c r="A75" s="15">
        <v>5</v>
      </c>
      <c r="B75" s="15" t="s">
        <v>39</v>
      </c>
      <c r="C75" s="5" t="str">
        <f>VLOOKUP(B75,'DATA BARANG'!$B$1:$E$11,2,0)</f>
        <v>MM SALVACO</v>
      </c>
      <c r="D75" s="26">
        <f t="shared" si="10"/>
        <v>24</v>
      </c>
      <c r="E75" s="55">
        <v>0</v>
      </c>
      <c r="F75" s="6">
        <f>VLOOKUP(B75,'DATA BARANG'!$B$1:$E$11,3,0)</f>
        <v>13000</v>
      </c>
      <c r="G75" s="15">
        <f>COUNTIF('08012021'!$C:$C,'LAPORAN PENJUALAN'!B75)</f>
        <v>0</v>
      </c>
      <c r="H75" s="58">
        <f>VLOOKUP(B75,'DATA BARANG'!$B$1:$E$11,4,0)</f>
        <v>14500</v>
      </c>
      <c r="I75" s="26">
        <f t="shared" si="11"/>
        <v>24</v>
      </c>
      <c r="J75" s="7">
        <f t="shared" si="12"/>
        <v>0</v>
      </c>
      <c r="K75" s="7">
        <f t="shared" si="13"/>
        <v>0</v>
      </c>
    </row>
    <row r="76" spans="1:12" x14ac:dyDescent="0.25">
      <c r="A76" s="15">
        <v>6</v>
      </c>
      <c r="B76" s="15" t="s">
        <v>40</v>
      </c>
      <c r="C76" s="5" t="str">
        <f>VLOOKUP(B76,'DATA BARANG'!$B$1:$E$11,2,0)</f>
        <v>MM BIMOLI</v>
      </c>
      <c r="D76" s="26">
        <f t="shared" si="10"/>
        <v>21</v>
      </c>
      <c r="E76" s="55">
        <v>0</v>
      </c>
      <c r="F76" s="6">
        <f>VLOOKUP(B76,'DATA BARANG'!$B$1:$E$11,3,0)</f>
        <v>14000</v>
      </c>
      <c r="G76" s="15">
        <f>COUNTIF('08012021'!$C:$C,'LAPORAN PENJUALAN'!B76)</f>
        <v>0</v>
      </c>
      <c r="H76" s="58">
        <f>VLOOKUP(B76,'DATA BARANG'!$B$1:$E$11,4,0)</f>
        <v>15500</v>
      </c>
      <c r="I76" s="26">
        <f t="shared" si="11"/>
        <v>21</v>
      </c>
      <c r="J76" s="7">
        <f t="shared" si="12"/>
        <v>0</v>
      </c>
      <c r="K76" s="7">
        <f t="shared" si="13"/>
        <v>0</v>
      </c>
    </row>
    <row r="77" spans="1:12" x14ac:dyDescent="0.25">
      <c r="A77" s="15">
        <v>7</v>
      </c>
      <c r="B77" s="15" t="s">
        <v>41</v>
      </c>
      <c r="C77" s="5" t="str">
        <f>VLOOKUP(B77,'DATA BARANG'!$B$1:$E$11,2,0)</f>
        <v>MM SIIP</v>
      </c>
      <c r="D77" s="26">
        <f t="shared" si="10"/>
        <v>12</v>
      </c>
      <c r="E77" s="55">
        <v>0</v>
      </c>
      <c r="F77" s="6">
        <f>VLOOKUP(B77,'DATA BARANG'!$B$1:$E$11,3,0)</f>
        <v>12000</v>
      </c>
      <c r="G77" s="15">
        <f>COUNTIF('08012021'!$C:$C,'LAPORAN PENJUALAN'!B77)</f>
        <v>0</v>
      </c>
      <c r="H77" s="58">
        <f>VLOOKUP(B77,'DATA BARANG'!$B$1:$E$11,4,0)</f>
        <v>13500</v>
      </c>
      <c r="I77" s="26">
        <f t="shared" si="11"/>
        <v>12</v>
      </c>
      <c r="J77" s="7">
        <f t="shared" si="12"/>
        <v>0</v>
      </c>
      <c r="K77" s="7">
        <f t="shared" si="13"/>
        <v>0</v>
      </c>
    </row>
    <row r="78" spans="1:12" x14ac:dyDescent="0.25">
      <c r="A78" s="15">
        <v>8</v>
      </c>
      <c r="B78" s="15" t="s">
        <v>42</v>
      </c>
      <c r="C78" s="5" t="str">
        <f>VLOOKUP(B78,'DATA BARANG'!$B$1:$E$11,2,0)</f>
        <v>GULA AREN</v>
      </c>
      <c r="D78" s="26">
        <f t="shared" si="10"/>
        <v>21.419999999999998</v>
      </c>
      <c r="E78" s="56">
        <v>0</v>
      </c>
      <c r="F78" s="6">
        <f>VLOOKUP(B78,'DATA BARANG'!$B$1:$E$11,3,0)</f>
        <v>22000</v>
      </c>
      <c r="G78" s="15">
        <f>COUNTIF('08012021'!$C:$C,'LAPORAN PENJUALAN'!B78)</f>
        <v>0</v>
      </c>
      <c r="H78" s="58">
        <f>VLOOKUP(B78,'DATA BARANG'!$B$1:$E$11,4,0)</f>
        <v>25000</v>
      </c>
      <c r="I78" s="35">
        <f t="shared" si="11"/>
        <v>21.419999999999998</v>
      </c>
      <c r="J78" s="7">
        <f t="shared" si="12"/>
        <v>0</v>
      </c>
      <c r="K78" s="7">
        <f t="shared" si="13"/>
        <v>0</v>
      </c>
    </row>
    <row r="79" spans="1:12" x14ac:dyDescent="0.25">
      <c r="A79" s="15">
        <v>9</v>
      </c>
      <c r="B79" s="15" t="s">
        <v>37</v>
      </c>
      <c r="C79" s="5" t="str">
        <f>VLOOKUP(B79,'DATA BARANG'!$B$1:$E$11,2,0)</f>
        <v>BERAS IR 5 KG</v>
      </c>
      <c r="D79" s="26">
        <f t="shared" si="10"/>
        <v>27</v>
      </c>
      <c r="E79" s="55">
        <v>0</v>
      </c>
      <c r="F79" s="6">
        <f>VLOOKUP(B79,'DATA BARANG'!$B$1:$E$11,3,0)</f>
        <v>50000</v>
      </c>
      <c r="G79" s="15">
        <f>COUNTIF('08012021'!$C:$C,'LAPORAN PENJUALAN'!B79)</f>
        <v>1</v>
      </c>
      <c r="H79" s="58">
        <f>VLOOKUP(B79,'DATA BARANG'!$B$1:$E$11,4,0)</f>
        <v>55000</v>
      </c>
      <c r="I79" s="26">
        <f t="shared" si="11"/>
        <v>26</v>
      </c>
      <c r="J79" s="7">
        <f t="shared" si="12"/>
        <v>50000</v>
      </c>
      <c r="K79" s="7">
        <f t="shared" si="13"/>
        <v>55000</v>
      </c>
    </row>
    <row r="80" spans="1:12" x14ac:dyDescent="0.25">
      <c r="A80" s="15">
        <v>10</v>
      </c>
      <c r="B80" s="15" t="s">
        <v>36</v>
      </c>
      <c r="C80" s="5" t="str">
        <f>VLOOKUP(B80,'DATA BARANG'!$B$1:$E$11,2,0)</f>
        <v>BERAS IR 10 KG</v>
      </c>
      <c r="D80" s="26">
        <f t="shared" si="10"/>
        <v>27</v>
      </c>
      <c r="E80" s="55">
        <v>0</v>
      </c>
      <c r="F80" s="6">
        <f>VLOOKUP(B80,'DATA BARANG'!$B$1:$E$11,3,0)</f>
        <v>100000</v>
      </c>
      <c r="G80" s="15">
        <f>COUNTIF('08012021'!$C:$C,'LAPORAN PENJUALAN'!B80)</f>
        <v>0</v>
      </c>
      <c r="H80" s="58">
        <f>VLOOKUP(B80,'DATA BARANG'!$B$1:$E$11,4,0)</f>
        <v>110000</v>
      </c>
      <c r="I80" s="26">
        <f t="shared" si="11"/>
        <v>27</v>
      </c>
      <c r="J80" s="7">
        <f t="shared" si="12"/>
        <v>0</v>
      </c>
      <c r="K80" s="7">
        <f t="shared" si="13"/>
        <v>0</v>
      </c>
    </row>
    <row r="81" spans="1:12" x14ac:dyDescent="0.25">
      <c r="A81" s="117" t="s">
        <v>14</v>
      </c>
      <c r="B81" s="118"/>
      <c r="C81" s="118"/>
      <c r="D81" s="118"/>
      <c r="E81" s="118"/>
      <c r="F81" s="118"/>
      <c r="G81" s="118"/>
      <c r="H81" s="118"/>
      <c r="I81" s="119"/>
      <c r="J81" s="16">
        <f>SUM(J71:J80)</f>
        <v>137500</v>
      </c>
      <c r="K81" s="16">
        <f>SUM(K71:K80)</f>
        <v>153000</v>
      </c>
      <c r="L81" s="16" t="s">
        <v>26</v>
      </c>
    </row>
    <row r="82" spans="1:12" x14ac:dyDescent="0.25">
      <c r="A82" s="120" t="s">
        <v>15</v>
      </c>
      <c r="B82" s="120"/>
      <c r="C82" s="120"/>
      <c r="D82" s="120"/>
      <c r="E82" s="120"/>
      <c r="F82" s="120"/>
      <c r="G82" s="120"/>
      <c r="H82" s="120"/>
      <c r="I82" s="120"/>
      <c r="J82" s="120"/>
      <c r="K82" s="8">
        <f>K81-J81</f>
        <v>15500</v>
      </c>
      <c r="L82" s="8" t="s">
        <v>15</v>
      </c>
    </row>
    <row r="83" spans="1:12" x14ac:dyDescent="0.25">
      <c r="K83" s="40">
        <v>155000</v>
      </c>
      <c r="L83" s="74" t="s">
        <v>27</v>
      </c>
    </row>
    <row r="84" spans="1:12" x14ac:dyDescent="0.25">
      <c r="A84" s="33"/>
      <c r="K84" s="21">
        <f>K83-K81</f>
        <v>2000</v>
      </c>
      <c r="L84" s="57" t="s">
        <v>29</v>
      </c>
    </row>
    <row r="85" spans="1:12" x14ac:dyDescent="0.25">
      <c r="A85" s="33"/>
      <c r="K85" s="42"/>
      <c r="L85" s="33"/>
    </row>
    <row r="86" spans="1:12" x14ac:dyDescent="0.25">
      <c r="A86" s="33"/>
      <c r="B86" s="33" t="s">
        <v>209</v>
      </c>
      <c r="C86" s="33"/>
      <c r="D86" s="33"/>
      <c r="E86" s="51"/>
      <c r="F86" s="33" t="s">
        <v>210</v>
      </c>
      <c r="G86" s="52"/>
      <c r="H86" s="33"/>
      <c r="I86" s="52"/>
      <c r="J86" s="53" t="s">
        <v>211</v>
      </c>
      <c r="K86" s="42"/>
      <c r="L86" s="33"/>
    </row>
    <row r="87" spans="1:12" x14ac:dyDescent="0.25">
      <c r="A87" s="33"/>
      <c r="B87" s="33" t="s">
        <v>164</v>
      </c>
      <c r="C87" s="33"/>
      <c r="D87" s="33"/>
      <c r="E87" s="51"/>
      <c r="F87" s="33" t="s">
        <v>165</v>
      </c>
      <c r="G87" s="52"/>
      <c r="H87" s="33"/>
      <c r="I87" s="52"/>
      <c r="J87" s="53" t="s">
        <v>166</v>
      </c>
      <c r="K87" s="42"/>
      <c r="L87" s="33"/>
    </row>
    <row r="88" spans="1:12" x14ac:dyDescent="0.25">
      <c r="A88" s="33"/>
      <c r="B88" s="33"/>
      <c r="C88" s="33"/>
      <c r="D88" s="33"/>
      <c r="E88" s="51"/>
      <c r="F88" s="33"/>
      <c r="G88" s="52"/>
      <c r="H88" s="33"/>
      <c r="I88" s="52"/>
      <c r="J88" s="53"/>
      <c r="K88" s="42"/>
      <c r="L88" s="33"/>
    </row>
    <row r="89" spans="1:12" x14ac:dyDescent="0.25">
      <c r="A89" s="33"/>
      <c r="B89" s="33"/>
      <c r="C89" s="33"/>
      <c r="D89" s="33"/>
      <c r="E89" s="51"/>
      <c r="F89" s="33"/>
      <c r="G89" s="52"/>
      <c r="H89" s="33"/>
      <c r="I89" s="52"/>
      <c r="J89" s="53"/>
      <c r="K89" s="42"/>
      <c r="L89" s="33"/>
    </row>
    <row r="90" spans="1:12" x14ac:dyDescent="0.25">
      <c r="B90" s="33"/>
      <c r="C90" s="33"/>
      <c r="D90" s="33"/>
      <c r="E90" s="51"/>
      <c r="F90" s="33"/>
      <c r="G90" s="52"/>
      <c r="H90" s="33"/>
      <c r="I90" s="52"/>
      <c r="J90" s="53"/>
    </row>
    <row r="91" spans="1:12" x14ac:dyDescent="0.25">
      <c r="B91" s="33" t="s">
        <v>50</v>
      </c>
      <c r="C91" s="33"/>
      <c r="D91" s="33"/>
      <c r="E91" s="51"/>
      <c r="F91" s="33" t="s">
        <v>51</v>
      </c>
      <c r="G91" s="52"/>
      <c r="H91" s="33"/>
      <c r="I91" s="52"/>
      <c r="J91" s="53" t="s">
        <v>47</v>
      </c>
    </row>
    <row r="93" spans="1:12" ht="33.75" x14ac:dyDescent="0.5">
      <c r="A93" s="123" t="s">
        <v>116</v>
      </c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</row>
    <row r="94" spans="1:12" x14ac:dyDescent="0.25">
      <c r="A94" s="25" t="s">
        <v>0</v>
      </c>
      <c r="B94" s="30" t="s">
        <v>31</v>
      </c>
      <c r="C94" s="25" t="s">
        <v>1</v>
      </c>
      <c r="D94" s="25" t="s">
        <v>4</v>
      </c>
      <c r="E94" s="25" t="s">
        <v>2</v>
      </c>
      <c r="F94" s="21" t="s">
        <v>3</v>
      </c>
      <c r="G94" s="27" t="s">
        <v>23</v>
      </c>
      <c r="H94" s="22" t="s">
        <v>5</v>
      </c>
      <c r="I94" s="32" t="s">
        <v>16</v>
      </c>
      <c r="J94" s="22" t="s">
        <v>13</v>
      </c>
      <c r="K94" s="22" t="s">
        <v>6</v>
      </c>
    </row>
    <row r="95" spans="1:12" x14ac:dyDescent="0.25">
      <c r="A95" s="15">
        <v>1</v>
      </c>
      <c r="B95" s="15" t="s">
        <v>32</v>
      </c>
      <c r="C95" s="5" t="str">
        <f>VLOOKUP(B95,'DATA BARANG'!$B$1:$E$13,2,0)</f>
        <v>GULA ROSE BRAND</v>
      </c>
      <c r="D95" s="26">
        <f>I71</f>
        <v>2</v>
      </c>
      <c r="E95" s="15">
        <v>0</v>
      </c>
      <c r="F95" s="7">
        <f>VLOOKUP(B95,'DATA BARANG'!$B$1:$E$13,3,0)</f>
        <v>12500</v>
      </c>
      <c r="G95" s="15">
        <f>COUNTIF('09012021'!$C:$C,'LAPORAN PENJUALAN'!B95)</f>
        <v>2</v>
      </c>
      <c r="H95" s="7">
        <f>VLOOKUP(B95,'DATA BARANG'!$B$1:$E$13,4,0)</f>
        <v>14000</v>
      </c>
      <c r="I95" s="35">
        <f t="shared" ref="I95:I105" si="14">(E95+D95)-G95</f>
        <v>0</v>
      </c>
      <c r="J95" s="7">
        <f>G95*F95</f>
        <v>25000</v>
      </c>
      <c r="K95" s="7">
        <f>G95*H95</f>
        <v>28000</v>
      </c>
    </row>
    <row r="96" spans="1:12" x14ac:dyDescent="0.25">
      <c r="A96" s="15">
        <v>2</v>
      </c>
      <c r="B96" s="15" t="s">
        <v>33</v>
      </c>
      <c r="C96" s="5" t="str">
        <f>VLOOKUP(B96,'DATA BARANG'!$B$1:$E$13,2,0)</f>
        <v>GULA PUTIH</v>
      </c>
      <c r="D96" s="26">
        <f t="shared" ref="D96:D105" si="15">I72</f>
        <v>8</v>
      </c>
      <c r="E96" s="15">
        <v>0</v>
      </c>
      <c r="F96" s="7">
        <f>VLOOKUP(B96,'DATA BARANG'!$B$1:$E$13,3,0)</f>
        <v>12000</v>
      </c>
      <c r="G96" s="15">
        <f>COUNTIF('09012021'!$C:$C,'LAPORAN PENJUALAN'!B96)</f>
        <v>7</v>
      </c>
      <c r="H96" s="7">
        <f>VLOOKUP(B96,'DATA BARANG'!$B$1:$E$13,4,0)</f>
        <v>13500</v>
      </c>
      <c r="I96" s="35">
        <f t="shared" si="14"/>
        <v>1</v>
      </c>
      <c r="J96" s="7">
        <f t="shared" ref="J96:J105" si="16">G96*F96</f>
        <v>84000</v>
      </c>
      <c r="K96" s="7">
        <f t="shared" ref="K96:K105" si="17">G96*H96</f>
        <v>94500</v>
      </c>
    </row>
    <row r="97" spans="1:12" x14ac:dyDescent="0.25">
      <c r="A97" s="15">
        <v>3</v>
      </c>
      <c r="B97" s="15" t="s">
        <v>34</v>
      </c>
      <c r="C97" s="5" t="str">
        <f>VLOOKUP(B97,'DATA BARANG'!$B$1:$E$13,2,0)</f>
        <v>MM ROSE BRAND</v>
      </c>
      <c r="D97" s="26">
        <f t="shared" si="15"/>
        <v>3</v>
      </c>
      <c r="E97" s="15">
        <v>0</v>
      </c>
      <c r="F97" s="7">
        <f>VLOOKUP(B97,'DATA BARANG'!$B$1:$E$13,3,0)</f>
        <v>13250</v>
      </c>
      <c r="G97" s="15">
        <f>COUNTIF('09012021'!$C:$C,'LAPORAN PENJUALAN'!B97)</f>
        <v>1</v>
      </c>
      <c r="H97" s="7">
        <f>VLOOKUP(B97,'DATA BARANG'!$B$1:$E$13,4,0)</f>
        <v>14500</v>
      </c>
      <c r="I97" s="35">
        <f t="shared" si="14"/>
        <v>2</v>
      </c>
      <c r="J97" s="7">
        <f t="shared" si="16"/>
        <v>13250</v>
      </c>
      <c r="K97" s="7">
        <f t="shared" si="17"/>
        <v>14500</v>
      </c>
    </row>
    <row r="98" spans="1:12" x14ac:dyDescent="0.25">
      <c r="A98" s="15">
        <v>4</v>
      </c>
      <c r="B98" s="15" t="s">
        <v>35</v>
      </c>
      <c r="C98" s="5" t="str">
        <f>VLOOKUP(B98,'DATA BARANG'!$B$1:$E$13,2,0)</f>
        <v>MM TAWON</v>
      </c>
      <c r="D98" s="26">
        <f t="shared" si="15"/>
        <v>4</v>
      </c>
      <c r="E98" s="15">
        <v>0</v>
      </c>
      <c r="F98" s="7">
        <f>VLOOKUP(B98,'DATA BARANG'!$B$1:$E$13,3,0)</f>
        <v>13000</v>
      </c>
      <c r="G98" s="15">
        <f>COUNTIF('09012021'!$C:$C,'LAPORAN PENJUALAN'!B98)</f>
        <v>0</v>
      </c>
      <c r="H98" s="7">
        <f>VLOOKUP(B98,'DATA BARANG'!$B$1:$E$13,4,0)</f>
        <v>14500</v>
      </c>
      <c r="I98" s="35">
        <f t="shared" si="14"/>
        <v>4</v>
      </c>
      <c r="J98" s="7">
        <f t="shared" si="16"/>
        <v>0</v>
      </c>
      <c r="K98" s="7">
        <f t="shared" si="17"/>
        <v>0</v>
      </c>
    </row>
    <row r="99" spans="1:12" x14ac:dyDescent="0.25">
      <c r="A99" s="15">
        <v>5</v>
      </c>
      <c r="B99" s="15" t="s">
        <v>39</v>
      </c>
      <c r="C99" s="5" t="str">
        <f>VLOOKUP(B99,'DATA BARANG'!$B$1:$E$13,2,0)</f>
        <v>MM SALVACO</v>
      </c>
      <c r="D99" s="26">
        <f t="shared" si="15"/>
        <v>24</v>
      </c>
      <c r="E99" s="15">
        <v>0</v>
      </c>
      <c r="F99" s="7">
        <f>VLOOKUP(B99,'DATA BARANG'!$B$1:$E$13,3,0)</f>
        <v>13000</v>
      </c>
      <c r="G99" s="15">
        <f>COUNTIF('09012021'!$C:$C,'LAPORAN PENJUALAN'!B99)</f>
        <v>7</v>
      </c>
      <c r="H99" s="7">
        <f>VLOOKUP(B99,'DATA BARANG'!$B$1:$E$13,4,0)</f>
        <v>14500</v>
      </c>
      <c r="I99" s="35">
        <f t="shared" si="14"/>
        <v>17</v>
      </c>
      <c r="J99" s="7">
        <f t="shared" si="16"/>
        <v>91000</v>
      </c>
      <c r="K99" s="7">
        <f t="shared" si="17"/>
        <v>101500</v>
      </c>
    </row>
    <row r="100" spans="1:12" x14ac:dyDescent="0.25">
      <c r="A100" s="15">
        <v>6</v>
      </c>
      <c r="B100" s="15" t="s">
        <v>40</v>
      </c>
      <c r="C100" s="5" t="str">
        <f>VLOOKUP(B100,'DATA BARANG'!$B$1:$E$13,2,0)</f>
        <v>MM BIMOLI</v>
      </c>
      <c r="D100" s="26">
        <f t="shared" si="15"/>
        <v>21</v>
      </c>
      <c r="E100" s="15">
        <v>0</v>
      </c>
      <c r="F100" s="7">
        <f>VLOOKUP(B100,'DATA BARANG'!$B$1:$E$13,3,0)</f>
        <v>14000</v>
      </c>
      <c r="G100" s="15">
        <f>COUNTIF('09012021'!$C:$C,'LAPORAN PENJUALAN'!B100)</f>
        <v>7</v>
      </c>
      <c r="H100" s="7">
        <f>VLOOKUP(B100,'DATA BARANG'!$B$1:$E$13,4,0)</f>
        <v>15500</v>
      </c>
      <c r="I100" s="35">
        <f t="shared" si="14"/>
        <v>14</v>
      </c>
      <c r="J100" s="7">
        <f t="shared" si="16"/>
        <v>98000</v>
      </c>
      <c r="K100" s="7">
        <f t="shared" si="17"/>
        <v>108500</v>
      </c>
    </row>
    <row r="101" spans="1:12" x14ac:dyDescent="0.25">
      <c r="A101" s="15">
        <v>7</v>
      </c>
      <c r="B101" s="15" t="s">
        <v>41</v>
      </c>
      <c r="C101" s="5" t="str">
        <f>VLOOKUP(B101,'DATA BARANG'!$B$1:$E$13,2,0)</f>
        <v>MM SIIP</v>
      </c>
      <c r="D101" s="26">
        <f t="shared" si="15"/>
        <v>12</v>
      </c>
      <c r="E101" s="15">
        <v>0</v>
      </c>
      <c r="F101" s="7">
        <f>VLOOKUP(B101,'DATA BARANG'!$B$1:$E$13,3,0)</f>
        <v>12000</v>
      </c>
      <c r="G101" s="15">
        <f>COUNTIF('09012021'!$C:$C,'LAPORAN PENJUALAN'!B101)</f>
        <v>5</v>
      </c>
      <c r="H101" s="7">
        <f>VLOOKUP(B101,'DATA BARANG'!$B$1:$E$13,4,0)</f>
        <v>13500</v>
      </c>
      <c r="I101" s="35">
        <f t="shared" si="14"/>
        <v>7</v>
      </c>
      <c r="J101" s="7">
        <f t="shared" si="16"/>
        <v>60000</v>
      </c>
      <c r="K101" s="7">
        <f t="shared" si="17"/>
        <v>67500</v>
      </c>
    </row>
    <row r="102" spans="1:12" x14ac:dyDescent="0.25">
      <c r="A102" s="15">
        <v>8</v>
      </c>
      <c r="B102" s="15" t="s">
        <v>42</v>
      </c>
      <c r="C102" s="5" t="str">
        <f>VLOOKUP(B102,'DATA BARANG'!$B$1:$E$13,2,0)</f>
        <v>GULA AREN</v>
      </c>
      <c r="D102" s="26">
        <f t="shared" si="15"/>
        <v>21.419999999999998</v>
      </c>
      <c r="E102" s="15">
        <v>0</v>
      </c>
      <c r="F102" s="7">
        <f>VLOOKUP(B102,'DATA BARANG'!$B$1:$E$13,3,0)</f>
        <v>22000</v>
      </c>
      <c r="G102" s="15">
        <v>4.3600000000000003</v>
      </c>
      <c r="H102" s="7">
        <f>VLOOKUP(B102,'DATA BARANG'!$B$1:$E$13,4,0)</f>
        <v>25000</v>
      </c>
      <c r="I102" s="35">
        <f t="shared" si="14"/>
        <v>17.059999999999999</v>
      </c>
      <c r="J102" s="7">
        <f t="shared" si="16"/>
        <v>95920</v>
      </c>
      <c r="K102" s="7">
        <f t="shared" si="17"/>
        <v>109000.00000000001</v>
      </c>
    </row>
    <row r="103" spans="1:12" x14ac:dyDescent="0.25">
      <c r="A103" s="15">
        <v>9</v>
      </c>
      <c r="B103" s="15" t="s">
        <v>37</v>
      </c>
      <c r="C103" s="5" t="str">
        <f>VLOOKUP(B103,'DATA BARANG'!$B$1:$E$13,2,0)</f>
        <v>BERAS IR 5 KG</v>
      </c>
      <c r="D103" s="26">
        <f t="shared" si="15"/>
        <v>26</v>
      </c>
      <c r="E103" s="15">
        <v>0</v>
      </c>
      <c r="F103" s="7">
        <f>VLOOKUP(B103,'DATA BARANG'!$B$1:$E$13,3,0)</f>
        <v>50000</v>
      </c>
      <c r="G103" s="15">
        <f>COUNTIF('09012021'!$C:$C,'LAPORAN PENJUALAN'!B103)</f>
        <v>5</v>
      </c>
      <c r="H103" s="7">
        <f>VLOOKUP(B103,'DATA BARANG'!$B$1:$E$13,4,0)</f>
        <v>55000</v>
      </c>
      <c r="I103" s="35">
        <f t="shared" si="14"/>
        <v>21</v>
      </c>
      <c r="J103" s="7">
        <f t="shared" si="16"/>
        <v>250000</v>
      </c>
      <c r="K103" s="7">
        <f t="shared" si="17"/>
        <v>275000</v>
      </c>
    </row>
    <row r="104" spans="1:12" x14ac:dyDescent="0.25">
      <c r="A104" s="15">
        <v>10</v>
      </c>
      <c r="B104" s="15" t="s">
        <v>36</v>
      </c>
      <c r="C104" s="5" t="str">
        <f>VLOOKUP(B104,'DATA BARANG'!$B$1:$E$13,2,0)</f>
        <v>BERAS IR 10 KG</v>
      </c>
      <c r="D104" s="26">
        <f t="shared" si="15"/>
        <v>27</v>
      </c>
      <c r="E104" s="15">
        <v>0</v>
      </c>
      <c r="F104" s="7">
        <f>VLOOKUP(B104,'DATA BARANG'!$B$1:$E$13,3,0)</f>
        <v>100000</v>
      </c>
      <c r="G104" s="15">
        <f>COUNTIF('09012021'!$C:$C,'LAPORAN PENJUALAN'!B104)</f>
        <v>3</v>
      </c>
      <c r="H104" s="7">
        <f>VLOOKUP(B104,'DATA BARANG'!$B$1:$E$13,4,0)</f>
        <v>110000</v>
      </c>
      <c r="I104" s="35">
        <f t="shared" si="14"/>
        <v>24</v>
      </c>
      <c r="J104" s="7">
        <f t="shared" si="16"/>
        <v>300000</v>
      </c>
      <c r="K104" s="7">
        <f t="shared" si="17"/>
        <v>330000</v>
      </c>
    </row>
    <row r="105" spans="1:12" x14ac:dyDescent="0.25">
      <c r="A105" s="15">
        <v>11</v>
      </c>
      <c r="B105" s="15" t="s">
        <v>91</v>
      </c>
      <c r="C105" s="5" t="str">
        <f>VLOOKUP(B105,'DATA BARANG'!$B$1:$E$13,2,0)</f>
        <v>MADU ASLI</v>
      </c>
      <c r="D105" s="26">
        <f t="shared" si="15"/>
        <v>0</v>
      </c>
      <c r="E105" s="15">
        <v>6</v>
      </c>
      <c r="F105" s="7">
        <f>VLOOKUP(B105,'DATA BARANG'!$B$1:$E$13,3,0)</f>
        <v>110000</v>
      </c>
      <c r="G105" s="15">
        <f>COUNTIF('09012021'!$C:$C,'LAPORAN PENJUALAN'!B105)</f>
        <v>2</v>
      </c>
      <c r="H105" s="7">
        <f>VLOOKUP(B105,'DATA BARANG'!$B$1:$E$13,4,0)</f>
        <v>120000</v>
      </c>
      <c r="I105" s="35">
        <f t="shared" si="14"/>
        <v>4</v>
      </c>
      <c r="J105" s="7">
        <f t="shared" si="16"/>
        <v>220000</v>
      </c>
      <c r="K105" s="7">
        <f t="shared" si="17"/>
        <v>240000</v>
      </c>
    </row>
    <row r="106" spans="1:12" x14ac:dyDescent="0.25">
      <c r="A106" s="117" t="s">
        <v>14</v>
      </c>
      <c r="B106" s="118"/>
      <c r="C106" s="118"/>
      <c r="D106" s="118"/>
      <c r="E106" s="118"/>
      <c r="F106" s="118"/>
      <c r="G106" s="118"/>
      <c r="H106" s="118"/>
      <c r="I106" s="119"/>
      <c r="J106" s="16">
        <f>SUM(J95:J105)</f>
        <v>1237170</v>
      </c>
      <c r="K106" s="16">
        <f>SUM(K95:K105)</f>
        <v>1368500</v>
      </c>
      <c r="L106" s="16" t="s">
        <v>26</v>
      </c>
    </row>
    <row r="107" spans="1:12" x14ac:dyDescent="0.25">
      <c r="A107" s="120" t="s">
        <v>15</v>
      </c>
      <c r="B107" s="120"/>
      <c r="C107" s="120"/>
      <c r="D107" s="120"/>
      <c r="E107" s="120"/>
      <c r="F107" s="120"/>
      <c r="G107" s="120"/>
      <c r="H107" s="120"/>
      <c r="I107" s="120"/>
      <c r="J107" s="120"/>
      <c r="K107" s="8">
        <f>K106-J106</f>
        <v>131330</v>
      </c>
      <c r="L107" s="8" t="s">
        <v>15</v>
      </c>
    </row>
    <row r="108" spans="1:12" x14ac:dyDescent="0.25">
      <c r="K108" s="40">
        <v>1368500</v>
      </c>
      <c r="L108" s="17" t="s">
        <v>27</v>
      </c>
    </row>
    <row r="109" spans="1:12" x14ac:dyDescent="0.25">
      <c r="K109" s="41">
        <f>K108-K106</f>
        <v>0</v>
      </c>
      <c r="L109" s="24" t="s">
        <v>29</v>
      </c>
    </row>
    <row r="110" spans="1:12" x14ac:dyDescent="0.25">
      <c r="K110" s="3"/>
    </row>
    <row r="111" spans="1:12" s="33" customFormat="1" x14ac:dyDescent="0.25">
      <c r="B111" s="33" t="s">
        <v>209</v>
      </c>
      <c r="E111" s="51"/>
      <c r="F111" s="33" t="s">
        <v>210</v>
      </c>
      <c r="G111" s="52"/>
      <c r="I111" s="52"/>
      <c r="J111" s="53" t="s">
        <v>211</v>
      </c>
      <c r="K111" s="42"/>
    </row>
    <row r="112" spans="1:12" s="33" customFormat="1" x14ac:dyDescent="0.25">
      <c r="B112" s="33" t="s">
        <v>164</v>
      </c>
      <c r="E112" s="51"/>
      <c r="F112" s="33" t="s">
        <v>165</v>
      </c>
      <c r="G112" s="52"/>
      <c r="I112" s="52"/>
      <c r="J112" s="53" t="s">
        <v>166</v>
      </c>
      <c r="K112" s="42"/>
    </row>
    <row r="113" spans="1:12" s="33" customFormat="1" x14ac:dyDescent="0.25">
      <c r="E113" s="51"/>
      <c r="G113" s="52"/>
      <c r="I113" s="52"/>
      <c r="J113" s="53"/>
      <c r="K113" s="42"/>
    </row>
    <row r="114" spans="1:12" s="33" customFormat="1" x14ac:dyDescent="0.25">
      <c r="E114" s="51"/>
      <c r="G114" s="52"/>
      <c r="I114" s="52"/>
      <c r="J114" s="53"/>
      <c r="K114" s="42"/>
    </row>
    <row r="115" spans="1:12" s="33" customFormat="1" x14ac:dyDescent="0.25">
      <c r="E115" s="51"/>
      <c r="G115" s="52"/>
      <c r="I115" s="52"/>
      <c r="J115" s="53"/>
      <c r="K115" s="42"/>
    </row>
    <row r="116" spans="1:12" s="33" customFormat="1" x14ac:dyDescent="0.25">
      <c r="B116" s="33" t="s">
        <v>50</v>
      </c>
      <c r="E116" s="51"/>
      <c r="F116" s="33" t="s">
        <v>51</v>
      </c>
      <c r="G116" s="52"/>
      <c r="I116" s="52"/>
      <c r="J116" s="53" t="s">
        <v>47</v>
      </c>
      <c r="K116" s="42"/>
    </row>
    <row r="118" spans="1:12" ht="31.5" x14ac:dyDescent="0.5">
      <c r="A118" s="124" t="s">
        <v>230</v>
      </c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</row>
    <row r="119" spans="1:12" x14ac:dyDescent="0.25">
      <c r="A119" s="57" t="s">
        <v>0</v>
      </c>
      <c r="B119" s="57" t="s">
        <v>31</v>
      </c>
      <c r="C119" s="57" t="s">
        <v>1</v>
      </c>
      <c r="D119" s="57" t="s">
        <v>4</v>
      </c>
      <c r="E119" s="57" t="s">
        <v>2</v>
      </c>
      <c r="F119" s="21" t="s">
        <v>3</v>
      </c>
      <c r="G119" s="57" t="s">
        <v>23</v>
      </c>
      <c r="H119" s="22" t="s">
        <v>5</v>
      </c>
      <c r="I119" s="57" t="s">
        <v>16</v>
      </c>
      <c r="J119" s="22" t="s">
        <v>13</v>
      </c>
      <c r="K119" s="22" t="s">
        <v>6</v>
      </c>
    </row>
    <row r="120" spans="1:12" x14ac:dyDescent="0.25">
      <c r="A120" s="15">
        <v>1</v>
      </c>
      <c r="B120" s="15" t="s">
        <v>32</v>
      </c>
      <c r="C120" s="5" t="str">
        <f>VLOOKUP(B120,'DATA BARANG'!$B$1:$E$13,2,0)</f>
        <v>GULA ROSE BRAND</v>
      </c>
      <c r="D120" s="26">
        <f>I95</f>
        <v>0</v>
      </c>
      <c r="E120" s="15">
        <v>20</v>
      </c>
      <c r="F120" s="7">
        <f>VLOOKUP(B120,'DATA BARANG'!$B$1:$E$13,3,0)</f>
        <v>12500</v>
      </c>
      <c r="G120" s="19">
        <f>COUNTIF('10012021 (BANAT)'!$C:$C,'LAPORAN PENJUALAN'!B120)</f>
        <v>6</v>
      </c>
      <c r="H120" s="7">
        <f>VLOOKUP(B120,'DATA BARANG'!$B$1:$E$13,4,0)</f>
        <v>14000</v>
      </c>
      <c r="I120" s="35">
        <f>(E120+D120)-G120</f>
        <v>14</v>
      </c>
      <c r="J120" s="7">
        <f>G120*F120</f>
        <v>75000</v>
      </c>
      <c r="K120" s="7">
        <f>G120*H120</f>
        <v>84000</v>
      </c>
    </row>
    <row r="121" spans="1:12" x14ac:dyDescent="0.25">
      <c r="A121" s="15">
        <v>2</v>
      </c>
      <c r="B121" s="15" t="s">
        <v>33</v>
      </c>
      <c r="C121" s="5" t="str">
        <f>VLOOKUP(B121,'DATA BARANG'!$B$1:$E$13,2,0)</f>
        <v>GULA PUTIH</v>
      </c>
      <c r="D121" s="26">
        <f t="shared" ref="D121:D131" si="18">I96</f>
        <v>1</v>
      </c>
      <c r="E121" s="15">
        <v>0</v>
      </c>
      <c r="F121" s="7">
        <f>VLOOKUP(B121,'DATA BARANG'!$B$1:$E$13,3,0)</f>
        <v>12000</v>
      </c>
      <c r="G121" s="19">
        <f>COUNTIF('10012021 (BANAT)'!$C:$C,'LAPORAN PENJUALAN'!B121)</f>
        <v>0</v>
      </c>
      <c r="H121" s="7">
        <f>VLOOKUP(B121,'DATA BARANG'!$B$1:$E$13,4,0)</f>
        <v>13500</v>
      </c>
      <c r="I121" s="35">
        <f t="shared" ref="I121:I131" si="19">(E121+D121)-G121</f>
        <v>1</v>
      </c>
      <c r="J121" s="7">
        <f t="shared" ref="J121:J130" si="20">G121*F121</f>
        <v>0</v>
      </c>
      <c r="K121" s="7">
        <f t="shared" ref="K121:K130" si="21">G121*H121</f>
        <v>0</v>
      </c>
    </row>
    <row r="122" spans="1:12" x14ac:dyDescent="0.25">
      <c r="A122" s="15">
        <v>3</v>
      </c>
      <c r="B122" s="15" t="s">
        <v>34</v>
      </c>
      <c r="C122" s="5" t="str">
        <f>VLOOKUP(B122,'DATA BARANG'!$B$1:$E$13,2,0)</f>
        <v>MM ROSE BRAND</v>
      </c>
      <c r="D122" s="26">
        <f t="shared" si="18"/>
        <v>2</v>
      </c>
      <c r="E122" s="15">
        <v>0</v>
      </c>
      <c r="F122" s="7">
        <f>VLOOKUP(B122,'DATA BARANG'!$B$1:$E$13,3,0)</f>
        <v>13250</v>
      </c>
      <c r="G122" s="19">
        <f>COUNTIF('10012021 (BANAT)'!$C:$C,'LAPORAN PENJUALAN'!B122)</f>
        <v>1</v>
      </c>
      <c r="H122" s="7">
        <f>VLOOKUP(B122,'DATA BARANG'!$B$1:$E$13,4,0)</f>
        <v>14500</v>
      </c>
      <c r="I122" s="35">
        <f t="shared" si="19"/>
        <v>1</v>
      </c>
      <c r="J122" s="7">
        <f t="shared" si="20"/>
        <v>13250</v>
      </c>
      <c r="K122" s="7">
        <f t="shared" si="21"/>
        <v>14500</v>
      </c>
    </row>
    <row r="123" spans="1:12" x14ac:dyDescent="0.25">
      <c r="A123" s="15">
        <v>4</v>
      </c>
      <c r="B123" s="15" t="s">
        <v>35</v>
      </c>
      <c r="C123" s="5" t="str">
        <f>VLOOKUP(B123,'DATA BARANG'!$B$1:$E$13,2,0)</f>
        <v>MM TAWON</v>
      </c>
      <c r="D123" s="26">
        <f t="shared" si="18"/>
        <v>4</v>
      </c>
      <c r="E123" s="15">
        <v>0</v>
      </c>
      <c r="F123" s="7">
        <f>VLOOKUP(B123,'DATA BARANG'!$B$1:$E$13,3,0)</f>
        <v>13000</v>
      </c>
      <c r="G123" s="19">
        <f>COUNTIF('10012021 (BANAT)'!$C:$C,'LAPORAN PENJUALAN'!B123)</f>
        <v>2</v>
      </c>
      <c r="H123" s="7">
        <f>VLOOKUP(B123,'DATA BARANG'!$B$1:$E$13,4,0)</f>
        <v>14500</v>
      </c>
      <c r="I123" s="35">
        <f t="shared" si="19"/>
        <v>2</v>
      </c>
      <c r="J123" s="7">
        <f t="shared" si="20"/>
        <v>26000</v>
      </c>
      <c r="K123" s="7">
        <f t="shared" si="21"/>
        <v>29000</v>
      </c>
    </row>
    <row r="124" spans="1:12" x14ac:dyDescent="0.25">
      <c r="A124" s="15">
        <v>5</v>
      </c>
      <c r="B124" s="15" t="s">
        <v>39</v>
      </c>
      <c r="C124" s="5" t="str">
        <f>VLOOKUP(B124,'DATA BARANG'!$B$1:$E$13,2,0)</f>
        <v>MM SALVACO</v>
      </c>
      <c r="D124" s="26">
        <f t="shared" si="18"/>
        <v>17</v>
      </c>
      <c r="E124" s="15">
        <v>0</v>
      </c>
      <c r="F124" s="7">
        <f>VLOOKUP(B124,'DATA BARANG'!$B$1:$E$13,3,0)</f>
        <v>13000</v>
      </c>
      <c r="G124" s="19">
        <f>COUNTIF('10012021 (BANAT)'!$C:$C,'LAPORAN PENJUALAN'!B124)</f>
        <v>0</v>
      </c>
      <c r="H124" s="7">
        <f>VLOOKUP(B124,'DATA BARANG'!$B$1:$E$13,4,0)</f>
        <v>14500</v>
      </c>
      <c r="I124" s="35">
        <f t="shared" si="19"/>
        <v>17</v>
      </c>
      <c r="J124" s="7">
        <f t="shared" si="20"/>
        <v>0</v>
      </c>
      <c r="K124" s="7">
        <f t="shared" si="21"/>
        <v>0</v>
      </c>
    </row>
    <row r="125" spans="1:12" x14ac:dyDescent="0.25">
      <c r="A125" s="15">
        <v>6</v>
      </c>
      <c r="B125" s="15" t="s">
        <v>40</v>
      </c>
      <c r="C125" s="5" t="str">
        <f>VLOOKUP(B125,'DATA BARANG'!$B$1:$E$13,2,0)</f>
        <v>MM BIMOLI</v>
      </c>
      <c r="D125" s="26">
        <f t="shared" si="18"/>
        <v>14</v>
      </c>
      <c r="E125" s="15">
        <v>0</v>
      </c>
      <c r="F125" s="7">
        <f>VLOOKUP(B125,'DATA BARANG'!$B$1:$E$13,3,0)</f>
        <v>14000</v>
      </c>
      <c r="G125" s="19">
        <f>COUNTIF('10012021 (BANAT)'!$C:$C,'LAPORAN PENJUALAN'!B125)</f>
        <v>1</v>
      </c>
      <c r="H125" s="7">
        <f>VLOOKUP(B125,'DATA BARANG'!$B$1:$E$13,4,0)</f>
        <v>15500</v>
      </c>
      <c r="I125" s="35">
        <f t="shared" si="19"/>
        <v>13</v>
      </c>
      <c r="J125" s="7">
        <f t="shared" si="20"/>
        <v>14000</v>
      </c>
      <c r="K125" s="7">
        <f t="shared" si="21"/>
        <v>15500</v>
      </c>
    </row>
    <row r="126" spans="1:12" x14ac:dyDescent="0.25">
      <c r="A126" s="15">
        <v>7</v>
      </c>
      <c r="B126" s="15" t="s">
        <v>41</v>
      </c>
      <c r="C126" s="5" t="str">
        <f>VLOOKUP(B126,'DATA BARANG'!$B$1:$E$13,2,0)</f>
        <v>MM SIIP</v>
      </c>
      <c r="D126" s="26">
        <f t="shared" si="18"/>
        <v>7</v>
      </c>
      <c r="E126" s="15">
        <v>0</v>
      </c>
      <c r="F126" s="7">
        <f>VLOOKUP(B126,'DATA BARANG'!$B$1:$E$13,3,0)</f>
        <v>12000</v>
      </c>
      <c r="G126" s="19">
        <f>COUNTIF('10012021 (BANAT)'!$C:$C,'LAPORAN PENJUALAN'!B126)</f>
        <v>2</v>
      </c>
      <c r="H126" s="7">
        <f>VLOOKUP(B126,'DATA BARANG'!$B$1:$E$13,4,0)</f>
        <v>13500</v>
      </c>
      <c r="I126" s="35">
        <f t="shared" si="19"/>
        <v>5</v>
      </c>
      <c r="J126" s="7">
        <f t="shared" si="20"/>
        <v>24000</v>
      </c>
      <c r="K126" s="7">
        <f t="shared" si="21"/>
        <v>27000</v>
      </c>
    </row>
    <row r="127" spans="1:12" x14ac:dyDescent="0.25">
      <c r="A127" s="15">
        <v>8</v>
      </c>
      <c r="B127" s="15" t="s">
        <v>42</v>
      </c>
      <c r="C127" s="5" t="str">
        <f>VLOOKUP(B127,'DATA BARANG'!$B$1:$E$13,2,0)</f>
        <v>GULA AREN</v>
      </c>
      <c r="D127" s="26">
        <f t="shared" si="18"/>
        <v>17.059999999999999</v>
      </c>
      <c r="E127" s="15">
        <v>31</v>
      </c>
      <c r="F127" s="7">
        <f>VLOOKUP(B127,'DATA BARANG'!$B$1:$E$13,3,0)</f>
        <v>22000</v>
      </c>
      <c r="G127" s="19">
        <v>2.2799999999999998</v>
      </c>
      <c r="H127" s="7">
        <f>VLOOKUP(B127,'DATA BARANG'!$B$1:$E$13,4,0)</f>
        <v>25000</v>
      </c>
      <c r="I127" s="35">
        <f t="shared" si="19"/>
        <v>45.78</v>
      </c>
      <c r="J127" s="7">
        <f t="shared" si="20"/>
        <v>50159.999999999993</v>
      </c>
      <c r="K127" s="7">
        <f t="shared" si="21"/>
        <v>56999.999999999993</v>
      </c>
    </row>
    <row r="128" spans="1:12" x14ac:dyDescent="0.25">
      <c r="A128" s="15">
        <v>9</v>
      </c>
      <c r="B128" s="15" t="s">
        <v>37</v>
      </c>
      <c r="C128" s="5" t="str">
        <f>VLOOKUP(B128,'DATA BARANG'!$B$1:$E$13,2,0)</f>
        <v>BERAS IR 5 KG</v>
      </c>
      <c r="D128" s="26">
        <f t="shared" si="18"/>
        <v>21</v>
      </c>
      <c r="E128" s="15">
        <v>40</v>
      </c>
      <c r="F128" s="7">
        <f>VLOOKUP(B128,'DATA BARANG'!$B$1:$E$13,3,0)</f>
        <v>50000</v>
      </c>
      <c r="G128" s="19">
        <f>COUNTIF('10012021 (BANAT)'!$C:$C,'LAPORAN PENJUALAN'!B128)</f>
        <v>2</v>
      </c>
      <c r="H128" s="7">
        <f>VLOOKUP(B128,'DATA BARANG'!$B$1:$E$13,4,0)</f>
        <v>55000</v>
      </c>
      <c r="I128" s="35">
        <f t="shared" si="19"/>
        <v>59</v>
      </c>
      <c r="J128" s="7">
        <f t="shared" si="20"/>
        <v>100000</v>
      </c>
      <c r="K128" s="7">
        <f t="shared" si="21"/>
        <v>110000</v>
      </c>
    </row>
    <row r="129" spans="1:12" x14ac:dyDescent="0.25">
      <c r="A129" s="15">
        <v>10</v>
      </c>
      <c r="B129" s="15" t="s">
        <v>36</v>
      </c>
      <c r="C129" s="5" t="str">
        <f>VLOOKUP(B129,'DATA BARANG'!$B$1:$E$13,2,0)</f>
        <v>BERAS IR 10 KG</v>
      </c>
      <c r="D129" s="26">
        <f t="shared" si="18"/>
        <v>24</v>
      </c>
      <c r="E129" s="15">
        <v>10</v>
      </c>
      <c r="F129" s="7">
        <f>VLOOKUP(B129,'DATA BARANG'!$B$1:$E$13,3,0)</f>
        <v>100000</v>
      </c>
      <c r="G129" s="19">
        <f>COUNTIF('10012021 (BANAT)'!$C:$C,'LAPORAN PENJUALAN'!B129)</f>
        <v>2</v>
      </c>
      <c r="H129" s="7">
        <f>VLOOKUP(B129,'DATA BARANG'!$B$1:$E$13,4,0)</f>
        <v>110000</v>
      </c>
      <c r="I129" s="35">
        <f t="shared" si="19"/>
        <v>32</v>
      </c>
      <c r="J129" s="7">
        <f t="shared" si="20"/>
        <v>200000</v>
      </c>
      <c r="K129" s="7">
        <f t="shared" si="21"/>
        <v>220000</v>
      </c>
    </row>
    <row r="130" spans="1:12" x14ac:dyDescent="0.25">
      <c r="A130" s="15">
        <v>11</v>
      </c>
      <c r="B130" s="15" t="s">
        <v>91</v>
      </c>
      <c r="C130" s="5" t="str">
        <f>VLOOKUP(B130,'DATA BARANG'!$B$1:$E$13,2,0)</f>
        <v>MADU ASLI</v>
      </c>
      <c r="D130" s="26">
        <f t="shared" si="18"/>
        <v>4</v>
      </c>
      <c r="E130" s="15">
        <v>0</v>
      </c>
      <c r="F130" s="7">
        <f>VLOOKUP(B130,'DATA BARANG'!$B$1:$E$13,3,0)</f>
        <v>110000</v>
      </c>
      <c r="G130" s="19">
        <f>COUNTIF('10012021 (BANAT)'!$C:$C,'LAPORAN PENJUALAN'!B130)</f>
        <v>1</v>
      </c>
      <c r="H130" s="7">
        <f>VLOOKUP(B130,'DATA BARANG'!$B$1:$E$13,4,0)</f>
        <v>120000</v>
      </c>
      <c r="I130" s="35">
        <f t="shared" si="19"/>
        <v>3</v>
      </c>
      <c r="J130" s="7">
        <f t="shared" si="20"/>
        <v>110000</v>
      </c>
      <c r="K130" s="7">
        <f t="shared" si="21"/>
        <v>120000</v>
      </c>
    </row>
    <row r="131" spans="1:12" x14ac:dyDescent="0.25">
      <c r="A131" s="15">
        <v>12</v>
      </c>
      <c r="B131" s="15" t="s">
        <v>92</v>
      </c>
      <c r="C131" s="5" t="str">
        <f>VLOOKUP(B131,'DATA BARANG'!$B$1:$E$13,2,0)</f>
        <v>PARFUM A&amp;M</v>
      </c>
      <c r="D131" s="26">
        <f t="shared" si="18"/>
        <v>0</v>
      </c>
      <c r="E131" s="15">
        <v>4</v>
      </c>
      <c r="F131" s="7">
        <f>VLOOKUP(B131,'DATA BARANG'!$B$1:$E$13,3,0)</f>
        <v>175000</v>
      </c>
      <c r="G131" s="19">
        <f>COUNTIF('10012021 (BANAT)'!$C:$C,'LAPORAN PENJUALAN'!B131)</f>
        <v>4</v>
      </c>
      <c r="H131" s="7">
        <f>VLOOKUP(B131,'DATA BARANG'!$B$1:$E$13,4,0)</f>
        <v>225000</v>
      </c>
      <c r="I131" s="35">
        <f t="shared" si="19"/>
        <v>0</v>
      </c>
      <c r="J131" s="7">
        <f t="shared" ref="J131" si="22">G131*F131</f>
        <v>700000</v>
      </c>
      <c r="K131" s="7">
        <f t="shared" ref="K131" si="23">G131*H131</f>
        <v>900000</v>
      </c>
    </row>
    <row r="132" spans="1:12" x14ac:dyDescent="0.25">
      <c r="A132" s="117" t="s">
        <v>14</v>
      </c>
      <c r="B132" s="118"/>
      <c r="C132" s="118"/>
      <c r="D132" s="118"/>
      <c r="E132" s="118"/>
      <c r="F132" s="118"/>
      <c r="G132" s="118"/>
      <c r="H132" s="118"/>
      <c r="I132" s="119"/>
      <c r="J132" s="16">
        <f>SUM(J120:J131)</f>
        <v>1312410</v>
      </c>
      <c r="K132" s="16">
        <f>SUM(K120:K131)</f>
        <v>1577000</v>
      </c>
      <c r="L132" s="16" t="s">
        <v>26</v>
      </c>
    </row>
    <row r="133" spans="1:12" x14ac:dyDescent="0.25">
      <c r="A133" s="120" t="s">
        <v>15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8">
        <f>K132-J132</f>
        <v>264590</v>
      </c>
      <c r="L133" s="8" t="s">
        <v>15</v>
      </c>
    </row>
    <row r="134" spans="1:12" x14ac:dyDescent="0.25">
      <c r="K134" s="40">
        <v>1577000</v>
      </c>
      <c r="L134" s="17" t="s">
        <v>27</v>
      </c>
    </row>
    <row r="135" spans="1:12" x14ac:dyDescent="0.25">
      <c r="K135" s="41">
        <f>K134-K132</f>
        <v>0</v>
      </c>
      <c r="L135" s="24" t="s">
        <v>29</v>
      </c>
    </row>
    <row r="137" spans="1:12" x14ac:dyDescent="0.25">
      <c r="A137" s="33"/>
      <c r="B137" s="33" t="s">
        <v>209</v>
      </c>
      <c r="C137" s="33"/>
      <c r="D137" s="33"/>
      <c r="E137" s="51"/>
      <c r="F137" s="33" t="s">
        <v>210</v>
      </c>
      <c r="G137" s="52"/>
      <c r="H137" s="33"/>
      <c r="I137" s="52"/>
      <c r="J137" s="53" t="s">
        <v>211</v>
      </c>
      <c r="K137" s="42"/>
      <c r="L137" s="33"/>
    </row>
    <row r="138" spans="1:12" x14ac:dyDescent="0.25">
      <c r="A138" s="33"/>
      <c r="B138" s="33" t="s">
        <v>164</v>
      </c>
      <c r="C138" s="33"/>
      <c r="D138" s="33"/>
      <c r="E138" s="51"/>
      <c r="F138" s="33" t="s">
        <v>165</v>
      </c>
      <c r="G138" s="52"/>
      <c r="H138" s="33"/>
      <c r="I138" s="52"/>
      <c r="J138" s="53" t="s">
        <v>166</v>
      </c>
      <c r="K138" s="42"/>
      <c r="L138" s="33"/>
    </row>
    <row r="139" spans="1:12" x14ac:dyDescent="0.25">
      <c r="A139" s="33"/>
      <c r="B139" s="33"/>
      <c r="C139" s="33"/>
      <c r="D139" s="33"/>
      <c r="E139" s="51"/>
      <c r="F139" s="33"/>
      <c r="G139" s="52"/>
      <c r="H139" s="33"/>
      <c r="I139" s="52"/>
      <c r="J139" s="53"/>
      <c r="K139" s="42"/>
      <c r="L139" s="33"/>
    </row>
    <row r="140" spans="1:12" x14ac:dyDescent="0.25">
      <c r="A140" s="33"/>
      <c r="B140" s="33"/>
      <c r="C140" s="33"/>
      <c r="D140" s="33"/>
      <c r="E140" s="51"/>
      <c r="F140" s="33"/>
      <c r="G140" s="52"/>
      <c r="H140" s="33"/>
      <c r="I140" s="52"/>
      <c r="J140" s="53"/>
      <c r="K140" s="42"/>
      <c r="L140" s="33"/>
    </row>
    <row r="141" spans="1:12" x14ac:dyDescent="0.25">
      <c r="A141" s="33"/>
      <c r="B141" s="33"/>
      <c r="C141" s="33"/>
      <c r="D141" s="33"/>
      <c r="E141" s="51"/>
      <c r="F141" s="33"/>
      <c r="G141" s="52"/>
      <c r="H141" s="33"/>
      <c r="I141" s="52"/>
      <c r="J141" s="53"/>
      <c r="K141" s="42"/>
      <c r="L141" s="33"/>
    </row>
    <row r="142" spans="1:12" x14ac:dyDescent="0.25">
      <c r="A142" s="33"/>
      <c r="B142" s="33" t="s">
        <v>50</v>
      </c>
      <c r="C142" s="33"/>
      <c r="D142" s="33"/>
      <c r="E142" s="51"/>
      <c r="F142" s="33" t="s">
        <v>51</v>
      </c>
      <c r="G142" s="52"/>
      <c r="H142" s="33"/>
      <c r="I142" s="52"/>
      <c r="J142" s="53" t="s">
        <v>47</v>
      </c>
      <c r="K142" s="42"/>
      <c r="L142" s="33"/>
    </row>
    <row r="144" spans="1:12" ht="31.5" x14ac:dyDescent="0.5">
      <c r="A144" s="124" t="s">
        <v>231</v>
      </c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</row>
    <row r="145" spans="1:12" x14ac:dyDescent="0.25">
      <c r="A145" s="57" t="s">
        <v>0</v>
      </c>
      <c r="B145" s="57" t="s">
        <v>31</v>
      </c>
      <c r="C145" s="57" t="s">
        <v>1</v>
      </c>
      <c r="D145" s="57" t="s">
        <v>4</v>
      </c>
      <c r="E145" s="57" t="s">
        <v>2</v>
      </c>
      <c r="F145" s="21" t="s">
        <v>3</v>
      </c>
      <c r="G145" s="57" t="s">
        <v>23</v>
      </c>
      <c r="H145" s="22" t="s">
        <v>5</v>
      </c>
      <c r="I145" s="57" t="s">
        <v>16</v>
      </c>
      <c r="J145" s="22" t="s">
        <v>13</v>
      </c>
      <c r="K145" s="22" t="s">
        <v>6</v>
      </c>
    </row>
    <row r="146" spans="1:12" x14ac:dyDescent="0.25">
      <c r="A146" s="15">
        <v>1</v>
      </c>
      <c r="B146" s="15" t="s">
        <v>32</v>
      </c>
      <c r="C146" s="5" t="str">
        <f>VLOOKUP(B146,'DATA BARANG'!$B$1:$E$13,2,0)</f>
        <v>GULA ROSE BRAND</v>
      </c>
      <c r="D146" s="26">
        <f>I120</f>
        <v>14</v>
      </c>
      <c r="E146" s="15">
        <v>0</v>
      </c>
      <c r="F146" s="7">
        <f>VLOOKUP(B146,'DATA BARANG'!$B$1:$E$13,3,0)</f>
        <v>12500</v>
      </c>
      <c r="G146" s="19">
        <f>COUNTIF('10012021 (BANIN)'!$C:$C,'LAPORAN PENJUALAN'!B146)</f>
        <v>8</v>
      </c>
      <c r="H146" s="7">
        <f>VLOOKUP(B146,'DATA BARANG'!$B$1:$E$13,4,0)</f>
        <v>14000</v>
      </c>
      <c r="I146" s="35">
        <f t="shared" ref="I146:I157" si="24">(E146+D146)-G146</f>
        <v>6</v>
      </c>
      <c r="J146" s="7">
        <f>G146*F146</f>
        <v>100000</v>
      </c>
      <c r="K146" s="7">
        <f>G146*H146</f>
        <v>112000</v>
      </c>
    </row>
    <row r="147" spans="1:12" x14ac:dyDescent="0.25">
      <c r="A147" s="15">
        <v>2</v>
      </c>
      <c r="B147" s="15" t="s">
        <v>33</v>
      </c>
      <c r="C147" s="5" t="str">
        <f>VLOOKUP(B147,'DATA BARANG'!$B$1:$E$13,2,0)</f>
        <v>GULA PUTIH</v>
      </c>
      <c r="D147" s="26">
        <f t="shared" ref="D147:D157" si="25">I121</f>
        <v>1</v>
      </c>
      <c r="E147" s="15">
        <v>0</v>
      </c>
      <c r="F147" s="7">
        <f>VLOOKUP(B147,'DATA BARANG'!$B$1:$E$13,3,0)</f>
        <v>12000</v>
      </c>
      <c r="G147" s="19">
        <f>COUNTIF('10012021 (BANIN)'!$C:$C,'LAPORAN PENJUALAN'!B147)</f>
        <v>0</v>
      </c>
      <c r="H147" s="7">
        <f>VLOOKUP(B147,'DATA BARANG'!$B$1:$E$13,4,0)</f>
        <v>13500</v>
      </c>
      <c r="I147" s="35">
        <f t="shared" si="24"/>
        <v>1</v>
      </c>
      <c r="J147" s="7">
        <f t="shared" ref="J147:J157" si="26">G147*F147</f>
        <v>0</v>
      </c>
      <c r="K147" s="7">
        <f t="shared" ref="K147:K157" si="27">G147*H147</f>
        <v>0</v>
      </c>
    </row>
    <row r="148" spans="1:12" x14ac:dyDescent="0.25">
      <c r="A148" s="15">
        <v>3</v>
      </c>
      <c r="B148" s="15" t="s">
        <v>34</v>
      </c>
      <c r="C148" s="5" t="str">
        <f>VLOOKUP(B148,'DATA BARANG'!$B$1:$E$13,2,0)</f>
        <v>MM ROSE BRAND</v>
      </c>
      <c r="D148" s="26">
        <f t="shared" si="25"/>
        <v>1</v>
      </c>
      <c r="E148" s="15">
        <v>0</v>
      </c>
      <c r="F148" s="7">
        <f>VLOOKUP(B148,'DATA BARANG'!$B$1:$E$13,3,0)</f>
        <v>13250</v>
      </c>
      <c r="G148" s="19">
        <f>COUNTIF('10012021 (BANIN)'!$C:$C,'LAPORAN PENJUALAN'!B148)</f>
        <v>0</v>
      </c>
      <c r="H148" s="7">
        <f>VLOOKUP(B148,'DATA BARANG'!$B$1:$E$13,4,0)</f>
        <v>14500</v>
      </c>
      <c r="I148" s="35">
        <f t="shared" si="24"/>
        <v>1</v>
      </c>
      <c r="J148" s="7">
        <f t="shared" si="26"/>
        <v>0</v>
      </c>
      <c r="K148" s="7">
        <f t="shared" si="27"/>
        <v>0</v>
      </c>
    </row>
    <row r="149" spans="1:12" x14ac:dyDescent="0.25">
      <c r="A149" s="15">
        <v>4</v>
      </c>
      <c r="B149" s="15" t="s">
        <v>35</v>
      </c>
      <c r="C149" s="5" t="str">
        <f>VLOOKUP(B149,'DATA BARANG'!$B$1:$E$13,2,0)</f>
        <v>MM TAWON</v>
      </c>
      <c r="D149" s="26">
        <f t="shared" si="25"/>
        <v>2</v>
      </c>
      <c r="E149" s="15">
        <v>0</v>
      </c>
      <c r="F149" s="7">
        <f>VLOOKUP(B149,'DATA BARANG'!$B$1:$E$13,3,0)</f>
        <v>13000</v>
      </c>
      <c r="G149" s="19">
        <f>COUNTIF('10012021 (BANIN)'!$C:$C,'LAPORAN PENJUALAN'!B149)</f>
        <v>0</v>
      </c>
      <c r="H149" s="7">
        <f>VLOOKUP(B149,'DATA BARANG'!$B$1:$E$13,4,0)</f>
        <v>14500</v>
      </c>
      <c r="I149" s="35">
        <f t="shared" si="24"/>
        <v>2</v>
      </c>
      <c r="J149" s="7">
        <f t="shared" si="26"/>
        <v>0</v>
      </c>
      <c r="K149" s="7">
        <f t="shared" si="27"/>
        <v>0</v>
      </c>
    </row>
    <row r="150" spans="1:12" x14ac:dyDescent="0.25">
      <c r="A150" s="15">
        <v>5</v>
      </c>
      <c r="B150" s="15" t="s">
        <v>39</v>
      </c>
      <c r="C150" s="5" t="str">
        <f>VLOOKUP(B150,'DATA BARANG'!$B$1:$E$13,2,0)</f>
        <v>MM SALVACO</v>
      </c>
      <c r="D150" s="26">
        <f t="shared" si="25"/>
        <v>17</v>
      </c>
      <c r="E150" s="15">
        <v>0</v>
      </c>
      <c r="F150" s="7">
        <f>VLOOKUP(B150,'DATA BARANG'!$B$1:$E$13,3,0)</f>
        <v>13000</v>
      </c>
      <c r="G150" s="19">
        <f>COUNTIF('10012021 (BANIN)'!$C:$C,'LAPORAN PENJUALAN'!B150)</f>
        <v>0</v>
      </c>
      <c r="H150" s="7">
        <f>VLOOKUP(B150,'DATA BARANG'!$B$1:$E$13,4,0)</f>
        <v>14500</v>
      </c>
      <c r="I150" s="35">
        <f t="shared" si="24"/>
        <v>17</v>
      </c>
      <c r="J150" s="7">
        <f t="shared" si="26"/>
        <v>0</v>
      </c>
      <c r="K150" s="7">
        <f t="shared" si="27"/>
        <v>0</v>
      </c>
    </row>
    <row r="151" spans="1:12" x14ac:dyDescent="0.25">
      <c r="A151" s="15">
        <v>6</v>
      </c>
      <c r="B151" s="15" t="s">
        <v>40</v>
      </c>
      <c r="C151" s="5" t="str">
        <f>VLOOKUP(B151,'DATA BARANG'!$B$1:$E$13,2,0)</f>
        <v>MM BIMOLI</v>
      </c>
      <c r="D151" s="26">
        <f t="shared" si="25"/>
        <v>13</v>
      </c>
      <c r="E151" s="15">
        <v>0</v>
      </c>
      <c r="F151" s="7">
        <f>VLOOKUP(B151,'DATA BARANG'!$B$1:$E$13,3,0)</f>
        <v>14000</v>
      </c>
      <c r="G151" s="19">
        <f>COUNTIF('10012021 (BANIN)'!$C:$C,'LAPORAN PENJUALAN'!B151)</f>
        <v>0</v>
      </c>
      <c r="H151" s="7">
        <f>VLOOKUP(B151,'DATA BARANG'!$B$1:$E$13,4,0)</f>
        <v>15500</v>
      </c>
      <c r="I151" s="35">
        <f t="shared" si="24"/>
        <v>13</v>
      </c>
      <c r="J151" s="7">
        <f t="shared" si="26"/>
        <v>0</v>
      </c>
      <c r="K151" s="7">
        <f t="shared" si="27"/>
        <v>0</v>
      </c>
    </row>
    <row r="152" spans="1:12" x14ac:dyDescent="0.25">
      <c r="A152" s="15">
        <v>7</v>
      </c>
      <c r="B152" s="15" t="s">
        <v>41</v>
      </c>
      <c r="C152" s="5" t="str">
        <f>VLOOKUP(B152,'DATA BARANG'!$B$1:$E$13,2,0)</f>
        <v>MM SIIP</v>
      </c>
      <c r="D152" s="26">
        <f t="shared" si="25"/>
        <v>5</v>
      </c>
      <c r="E152" s="15">
        <v>0</v>
      </c>
      <c r="F152" s="7">
        <f>VLOOKUP(B152,'DATA BARANG'!$B$1:$E$13,3,0)</f>
        <v>12000</v>
      </c>
      <c r="G152" s="19">
        <f>COUNTIF('10012021 (BANIN)'!$C:$C,'LAPORAN PENJUALAN'!B152)</f>
        <v>0</v>
      </c>
      <c r="H152" s="7">
        <f>VLOOKUP(B152,'DATA BARANG'!$B$1:$E$13,4,0)</f>
        <v>13500</v>
      </c>
      <c r="I152" s="35">
        <f t="shared" si="24"/>
        <v>5</v>
      </c>
      <c r="J152" s="7">
        <f t="shared" si="26"/>
        <v>0</v>
      </c>
      <c r="K152" s="7">
        <f t="shared" si="27"/>
        <v>0</v>
      </c>
    </row>
    <row r="153" spans="1:12" x14ac:dyDescent="0.25">
      <c r="A153" s="15">
        <v>8</v>
      </c>
      <c r="B153" s="15" t="s">
        <v>42</v>
      </c>
      <c r="C153" s="5" t="str">
        <f>VLOOKUP(B153,'DATA BARANG'!$B$1:$E$13,2,0)</f>
        <v>GULA AREN</v>
      </c>
      <c r="D153" s="26">
        <f t="shared" si="25"/>
        <v>45.78</v>
      </c>
      <c r="E153" s="15">
        <v>0</v>
      </c>
      <c r="F153" s="7">
        <f>VLOOKUP(B153,'DATA BARANG'!$B$1:$E$13,3,0)</f>
        <v>22000</v>
      </c>
      <c r="G153" s="19">
        <f>COUNTIF('10012021 (BANIN)'!$C:$C,'LAPORAN PENJUALAN'!B153)</f>
        <v>0</v>
      </c>
      <c r="H153" s="7">
        <f>VLOOKUP(B153,'DATA BARANG'!$B$1:$E$13,4,0)</f>
        <v>25000</v>
      </c>
      <c r="I153" s="35">
        <f t="shared" si="24"/>
        <v>45.78</v>
      </c>
      <c r="J153" s="7">
        <f t="shared" si="26"/>
        <v>0</v>
      </c>
      <c r="K153" s="7">
        <f t="shared" si="27"/>
        <v>0</v>
      </c>
    </row>
    <row r="154" spans="1:12" x14ac:dyDescent="0.25">
      <c r="A154" s="15">
        <v>9</v>
      </c>
      <c r="B154" s="15" t="s">
        <v>37</v>
      </c>
      <c r="C154" s="5" t="str">
        <f>VLOOKUP(B154,'DATA BARANG'!$B$1:$E$13,2,0)</f>
        <v>BERAS IR 5 KG</v>
      </c>
      <c r="D154" s="26">
        <f t="shared" si="25"/>
        <v>59</v>
      </c>
      <c r="E154" s="15">
        <v>0</v>
      </c>
      <c r="F154" s="7">
        <f>VLOOKUP(B154,'DATA BARANG'!$B$1:$E$13,3,0)</f>
        <v>50000</v>
      </c>
      <c r="G154" s="19">
        <f>COUNTIF('10012021 (BANIN)'!$C:$C,'LAPORAN PENJUALAN'!B154)</f>
        <v>0</v>
      </c>
      <c r="H154" s="7">
        <f>VLOOKUP(B154,'DATA BARANG'!$B$1:$E$13,4,0)</f>
        <v>55000</v>
      </c>
      <c r="I154" s="35">
        <f t="shared" si="24"/>
        <v>59</v>
      </c>
      <c r="J154" s="7">
        <f t="shared" si="26"/>
        <v>0</v>
      </c>
      <c r="K154" s="7">
        <f t="shared" si="27"/>
        <v>0</v>
      </c>
    </row>
    <row r="155" spans="1:12" x14ac:dyDescent="0.25">
      <c r="A155" s="15">
        <v>10</v>
      </c>
      <c r="B155" s="15" t="s">
        <v>36</v>
      </c>
      <c r="C155" s="5" t="str">
        <f>VLOOKUP(B155,'DATA BARANG'!$B$1:$E$13,2,0)</f>
        <v>BERAS IR 10 KG</v>
      </c>
      <c r="D155" s="26">
        <f t="shared" si="25"/>
        <v>32</v>
      </c>
      <c r="E155" s="15">
        <v>0</v>
      </c>
      <c r="F155" s="7">
        <f>VLOOKUP(B155,'DATA BARANG'!$B$1:$E$13,3,0)</f>
        <v>100000</v>
      </c>
      <c r="G155" s="19">
        <f>COUNTIF('10012021 (BANIN)'!$C:$C,'LAPORAN PENJUALAN'!B155)</f>
        <v>0</v>
      </c>
      <c r="H155" s="7">
        <f>VLOOKUP(B155,'DATA BARANG'!$B$1:$E$13,4,0)</f>
        <v>110000</v>
      </c>
      <c r="I155" s="35">
        <f t="shared" si="24"/>
        <v>32</v>
      </c>
      <c r="J155" s="7">
        <f t="shared" si="26"/>
        <v>0</v>
      </c>
      <c r="K155" s="7">
        <f t="shared" si="27"/>
        <v>0</v>
      </c>
    </row>
    <row r="156" spans="1:12" x14ac:dyDescent="0.25">
      <c r="A156" s="15">
        <v>11</v>
      </c>
      <c r="B156" s="15" t="s">
        <v>91</v>
      </c>
      <c r="C156" s="5" t="str">
        <f>VLOOKUP(B156,'DATA BARANG'!$B$1:$E$13,2,0)</f>
        <v>MADU ASLI</v>
      </c>
      <c r="D156" s="26">
        <f t="shared" si="25"/>
        <v>3</v>
      </c>
      <c r="E156" s="15">
        <v>0</v>
      </c>
      <c r="F156" s="7">
        <f>VLOOKUP(B156,'DATA BARANG'!$B$1:$E$13,3,0)</f>
        <v>110000</v>
      </c>
      <c r="G156" s="19">
        <f>COUNTIF('10012021 (BANIN)'!$C:$C,'LAPORAN PENJUALAN'!B156)</f>
        <v>0</v>
      </c>
      <c r="H156" s="7">
        <f>VLOOKUP(B156,'DATA BARANG'!$B$1:$E$13,4,0)</f>
        <v>120000</v>
      </c>
      <c r="I156" s="35">
        <f t="shared" si="24"/>
        <v>3</v>
      </c>
      <c r="J156" s="7">
        <f t="shared" si="26"/>
        <v>0</v>
      </c>
      <c r="K156" s="7">
        <f t="shared" si="27"/>
        <v>0</v>
      </c>
    </row>
    <row r="157" spans="1:12" x14ac:dyDescent="0.25">
      <c r="A157" s="15">
        <v>12</v>
      </c>
      <c r="B157" s="15" t="s">
        <v>92</v>
      </c>
      <c r="C157" s="5" t="str">
        <f>VLOOKUP(B157,'DATA BARANG'!$B$1:$E$13,2,0)</f>
        <v>PARFUM A&amp;M</v>
      </c>
      <c r="D157" s="26">
        <f t="shared" si="25"/>
        <v>0</v>
      </c>
      <c r="E157" s="15">
        <v>0</v>
      </c>
      <c r="F157" s="7">
        <f>VLOOKUP(B157,'DATA BARANG'!$B$1:$E$13,3,0)</f>
        <v>175000</v>
      </c>
      <c r="G157" s="19">
        <f>COUNTIF('10012021 (BANIN)'!$C:$C,'LAPORAN PENJUALAN'!B157)</f>
        <v>0</v>
      </c>
      <c r="H157" s="7">
        <f>VLOOKUP(B157,'DATA BARANG'!$B$1:$E$13,4,0)</f>
        <v>225000</v>
      </c>
      <c r="I157" s="35">
        <f t="shared" si="24"/>
        <v>0</v>
      </c>
      <c r="J157" s="7">
        <f t="shared" si="26"/>
        <v>0</v>
      </c>
      <c r="K157" s="7">
        <f t="shared" si="27"/>
        <v>0</v>
      </c>
    </row>
    <row r="158" spans="1:12" x14ac:dyDescent="0.25">
      <c r="A158" s="117" t="s">
        <v>14</v>
      </c>
      <c r="B158" s="118"/>
      <c r="C158" s="118"/>
      <c r="D158" s="118"/>
      <c r="E158" s="118"/>
      <c r="F158" s="118"/>
      <c r="G158" s="118"/>
      <c r="H158" s="118"/>
      <c r="I158" s="119"/>
      <c r="J158" s="16">
        <f>SUM(J146:J157)</f>
        <v>100000</v>
      </c>
      <c r="K158" s="16">
        <f>SUM(K146:K157)</f>
        <v>112000</v>
      </c>
      <c r="L158" s="16" t="s">
        <v>26</v>
      </c>
    </row>
    <row r="159" spans="1:12" x14ac:dyDescent="0.25">
      <c r="A159" s="120" t="s">
        <v>15</v>
      </c>
      <c r="B159" s="120"/>
      <c r="C159" s="120"/>
      <c r="D159" s="120"/>
      <c r="E159" s="120"/>
      <c r="F159" s="120"/>
      <c r="G159" s="120"/>
      <c r="H159" s="120"/>
      <c r="I159" s="120"/>
      <c r="J159" s="120"/>
      <c r="K159" s="8">
        <f>K158-J158</f>
        <v>12000</v>
      </c>
      <c r="L159" s="8" t="s">
        <v>15</v>
      </c>
    </row>
    <row r="160" spans="1:12" x14ac:dyDescent="0.25">
      <c r="K160" s="40">
        <v>112000</v>
      </c>
      <c r="L160" s="17" t="s">
        <v>27</v>
      </c>
    </row>
    <row r="161" spans="1:12" x14ac:dyDescent="0.25">
      <c r="K161" s="41">
        <f>K160-K158</f>
        <v>0</v>
      </c>
      <c r="L161" s="24" t="s">
        <v>29</v>
      </c>
    </row>
    <row r="163" spans="1:12" x14ac:dyDescent="0.25">
      <c r="A163" s="33"/>
      <c r="B163" s="33" t="s">
        <v>209</v>
      </c>
      <c r="C163" s="33"/>
      <c r="D163" s="33"/>
      <c r="E163" s="51"/>
      <c r="F163" s="33" t="s">
        <v>210</v>
      </c>
      <c r="G163" s="52"/>
      <c r="H163" s="33"/>
      <c r="I163" s="52"/>
      <c r="J163" s="53" t="s">
        <v>211</v>
      </c>
      <c r="K163" s="42"/>
      <c r="L163" s="33"/>
    </row>
    <row r="164" spans="1:12" x14ac:dyDescent="0.25">
      <c r="A164" s="33"/>
      <c r="B164" s="33" t="s">
        <v>164</v>
      </c>
      <c r="C164" s="33"/>
      <c r="D164" s="33"/>
      <c r="E164" s="51"/>
      <c r="F164" s="33" t="s">
        <v>165</v>
      </c>
      <c r="G164" s="52"/>
      <c r="H164" s="33"/>
      <c r="I164" s="52"/>
      <c r="J164" s="53" t="s">
        <v>166</v>
      </c>
      <c r="K164" s="42"/>
      <c r="L164" s="33"/>
    </row>
    <row r="165" spans="1:12" x14ac:dyDescent="0.25">
      <c r="A165" s="33"/>
      <c r="B165" s="33"/>
      <c r="C165" s="33"/>
      <c r="D165" s="33"/>
      <c r="E165" s="51"/>
      <c r="F165" s="33"/>
      <c r="G165" s="52"/>
      <c r="H165" s="33"/>
      <c r="I165" s="52"/>
      <c r="J165" s="53"/>
      <c r="K165" s="42"/>
      <c r="L165" s="33"/>
    </row>
    <row r="166" spans="1:12" x14ac:dyDescent="0.25">
      <c r="A166" s="33"/>
      <c r="B166" s="33"/>
      <c r="C166" s="33"/>
      <c r="D166" s="33"/>
      <c r="E166" s="51"/>
      <c r="F166" s="33"/>
      <c r="G166" s="52"/>
      <c r="H166" s="33"/>
      <c r="I166" s="52"/>
      <c r="J166" s="53"/>
      <c r="K166" s="42"/>
      <c r="L166" s="33"/>
    </row>
    <row r="167" spans="1:12" x14ac:dyDescent="0.25">
      <c r="A167" s="33"/>
      <c r="B167" s="33"/>
      <c r="C167" s="33"/>
      <c r="D167" s="33"/>
      <c r="E167" s="51"/>
      <c r="F167" s="33"/>
      <c r="G167" s="52"/>
      <c r="H167" s="33"/>
      <c r="I167" s="52"/>
      <c r="J167" s="53"/>
      <c r="K167" s="42"/>
      <c r="L167" s="33"/>
    </row>
    <row r="168" spans="1:12" x14ac:dyDescent="0.25">
      <c r="A168" s="33"/>
      <c r="B168" s="33" t="s">
        <v>50</v>
      </c>
      <c r="C168" s="33"/>
      <c r="D168" s="33"/>
      <c r="E168" s="51"/>
      <c r="F168" s="33" t="s">
        <v>51</v>
      </c>
      <c r="G168" s="52"/>
      <c r="H168" s="33"/>
      <c r="I168" s="52"/>
      <c r="J168" s="53" t="s">
        <v>47</v>
      </c>
      <c r="K168" s="42"/>
      <c r="L168" s="33"/>
    </row>
    <row r="170" spans="1:12" ht="31.5" x14ac:dyDescent="0.5">
      <c r="A170" s="124" t="s">
        <v>239</v>
      </c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</row>
    <row r="171" spans="1:12" x14ac:dyDescent="0.25">
      <c r="A171" s="57" t="s">
        <v>0</v>
      </c>
      <c r="B171" s="57" t="s">
        <v>31</v>
      </c>
      <c r="C171" s="57" t="s">
        <v>1</v>
      </c>
      <c r="D171" s="57" t="s">
        <v>4</v>
      </c>
      <c r="E171" s="57" t="s">
        <v>2</v>
      </c>
      <c r="F171" s="21" t="s">
        <v>3</v>
      </c>
      <c r="G171" s="57" t="s">
        <v>23</v>
      </c>
      <c r="H171" s="22" t="s">
        <v>5</v>
      </c>
      <c r="I171" s="57" t="s">
        <v>16</v>
      </c>
      <c r="J171" s="22" t="s">
        <v>13</v>
      </c>
      <c r="K171" s="22" t="s">
        <v>6</v>
      </c>
    </row>
    <row r="172" spans="1:12" x14ac:dyDescent="0.25">
      <c r="A172" s="15">
        <v>1</v>
      </c>
      <c r="B172" s="15" t="s">
        <v>32</v>
      </c>
      <c r="C172" s="5" t="str">
        <f>VLOOKUP(B172,'DATA BARANG'!$B$1:$E$114,2,0)</f>
        <v>GULA ROSE BRAND</v>
      </c>
      <c r="D172" s="26">
        <f>I146</f>
        <v>6</v>
      </c>
      <c r="E172" s="15">
        <v>0</v>
      </c>
      <c r="F172" s="7">
        <f>VLOOKUP(B172,'DATA BARANG'!$B$1:$E$15,3,0)</f>
        <v>12500</v>
      </c>
      <c r="G172" s="19">
        <f>COUNTIF('11012021'!$C:$C,'LAPORAN PENJUALAN'!B172)</f>
        <v>6</v>
      </c>
      <c r="H172" s="7">
        <f>VLOOKUP(B172,'DATA BARANG'!$B$1:$E$15,4,0)</f>
        <v>14000</v>
      </c>
      <c r="I172" s="35">
        <f t="shared" ref="I172:I184" si="28">(E172+D172)-G172</f>
        <v>0</v>
      </c>
      <c r="J172" s="7">
        <f>G172*F172</f>
        <v>75000</v>
      </c>
      <c r="K172" s="7">
        <f>G172*H172</f>
        <v>84000</v>
      </c>
    </row>
    <row r="173" spans="1:12" x14ac:dyDescent="0.25">
      <c r="A173" s="15">
        <v>2</v>
      </c>
      <c r="B173" s="15" t="s">
        <v>33</v>
      </c>
      <c r="C173" s="5" t="str">
        <f>VLOOKUP(B173,'DATA BARANG'!$B$1:$E$114,2,0)</f>
        <v>GULA PUTIH</v>
      </c>
      <c r="D173" s="26">
        <f t="shared" ref="D173:D184" si="29">I147</f>
        <v>1</v>
      </c>
      <c r="E173" s="15">
        <v>0</v>
      </c>
      <c r="F173" s="7">
        <f>VLOOKUP(B173,'DATA BARANG'!$B$1:$E$15,3,0)</f>
        <v>12000</v>
      </c>
      <c r="G173" s="19">
        <f>COUNTIF('11012021'!$C:$C,'LAPORAN PENJUALAN'!B173)</f>
        <v>0</v>
      </c>
      <c r="H173" s="7">
        <f>VLOOKUP(B173,'DATA BARANG'!$B$1:$E$15,4,0)</f>
        <v>13500</v>
      </c>
      <c r="I173" s="35">
        <f t="shared" si="28"/>
        <v>1</v>
      </c>
      <c r="J173" s="7">
        <f t="shared" ref="J173:J184" si="30">G173*F173</f>
        <v>0</v>
      </c>
      <c r="K173" s="7">
        <f t="shared" ref="K173:K184" si="31">G173*H173</f>
        <v>0</v>
      </c>
    </row>
    <row r="174" spans="1:12" x14ac:dyDescent="0.25">
      <c r="A174" s="15">
        <v>3</v>
      </c>
      <c r="B174" s="15" t="s">
        <v>34</v>
      </c>
      <c r="C174" s="5" t="str">
        <f>VLOOKUP(B174,'DATA BARANG'!$B$1:$E$114,2,0)</f>
        <v>MM ROSE BRAND</v>
      </c>
      <c r="D174" s="26">
        <f t="shared" si="29"/>
        <v>1</v>
      </c>
      <c r="E174" s="15">
        <v>0</v>
      </c>
      <c r="F174" s="7">
        <f>VLOOKUP(B174,'DATA BARANG'!$B$1:$E$15,3,0)</f>
        <v>13250</v>
      </c>
      <c r="G174" s="19">
        <f>COUNTIF('11012021'!$C:$C,'LAPORAN PENJUALAN'!B174)</f>
        <v>0</v>
      </c>
      <c r="H174" s="7">
        <f>VLOOKUP(B174,'DATA BARANG'!$B$1:$E$15,4,0)</f>
        <v>14500</v>
      </c>
      <c r="I174" s="35">
        <f t="shared" si="28"/>
        <v>1</v>
      </c>
      <c r="J174" s="7">
        <f t="shared" si="30"/>
        <v>0</v>
      </c>
      <c r="K174" s="7">
        <f t="shared" si="31"/>
        <v>0</v>
      </c>
    </row>
    <row r="175" spans="1:12" x14ac:dyDescent="0.25">
      <c r="A175" s="15">
        <v>4</v>
      </c>
      <c r="B175" s="15" t="s">
        <v>35</v>
      </c>
      <c r="C175" s="5" t="str">
        <f>VLOOKUP(B175,'DATA BARANG'!$B$1:$E$114,2,0)</f>
        <v>MM TAWON</v>
      </c>
      <c r="D175" s="26">
        <f t="shared" si="29"/>
        <v>2</v>
      </c>
      <c r="E175" s="15">
        <v>0</v>
      </c>
      <c r="F175" s="7">
        <f>VLOOKUP(B175,'DATA BARANG'!$B$1:$E$15,3,0)</f>
        <v>13000</v>
      </c>
      <c r="G175" s="19">
        <f>COUNTIF('11012021'!$C:$C,'LAPORAN PENJUALAN'!B175)</f>
        <v>0</v>
      </c>
      <c r="H175" s="7">
        <f>VLOOKUP(B175,'DATA BARANG'!$B$1:$E$15,4,0)</f>
        <v>14500</v>
      </c>
      <c r="I175" s="35">
        <f t="shared" si="28"/>
        <v>2</v>
      </c>
      <c r="J175" s="7">
        <f t="shared" si="30"/>
        <v>0</v>
      </c>
      <c r="K175" s="7">
        <f t="shared" si="31"/>
        <v>0</v>
      </c>
    </row>
    <row r="176" spans="1:12" x14ac:dyDescent="0.25">
      <c r="A176" s="15">
        <v>5</v>
      </c>
      <c r="B176" s="15" t="s">
        <v>39</v>
      </c>
      <c r="C176" s="5" t="str">
        <f>VLOOKUP(B176,'DATA BARANG'!$B$1:$E$114,2,0)</f>
        <v>MM SALVACO</v>
      </c>
      <c r="D176" s="26">
        <f t="shared" si="29"/>
        <v>17</v>
      </c>
      <c r="E176" s="15">
        <v>0</v>
      </c>
      <c r="F176" s="7">
        <f>VLOOKUP(B176,'DATA BARANG'!$B$1:$E$15,3,0)</f>
        <v>13000</v>
      </c>
      <c r="G176" s="19">
        <f>COUNTIF('11012021'!$C:$C,'LAPORAN PENJUALAN'!B176)</f>
        <v>0</v>
      </c>
      <c r="H176" s="7">
        <f>VLOOKUP(B176,'DATA BARANG'!$B$1:$E$15,4,0)</f>
        <v>14500</v>
      </c>
      <c r="I176" s="35">
        <f t="shared" si="28"/>
        <v>17</v>
      </c>
      <c r="J176" s="7">
        <f t="shared" si="30"/>
        <v>0</v>
      </c>
      <c r="K176" s="7">
        <f t="shared" si="31"/>
        <v>0</v>
      </c>
    </row>
    <row r="177" spans="1:12" x14ac:dyDescent="0.25">
      <c r="A177" s="15">
        <v>6</v>
      </c>
      <c r="B177" s="15" t="s">
        <v>40</v>
      </c>
      <c r="C177" s="5" t="str">
        <f>VLOOKUP(B177,'DATA BARANG'!$B$1:$E$114,2,0)</f>
        <v>MM BIMOLI</v>
      </c>
      <c r="D177" s="26">
        <f t="shared" si="29"/>
        <v>13</v>
      </c>
      <c r="E177" s="15">
        <v>0</v>
      </c>
      <c r="F177" s="7">
        <f>VLOOKUP(B177,'DATA BARANG'!$B$1:$E$15,3,0)</f>
        <v>14000</v>
      </c>
      <c r="G177" s="19">
        <f>COUNTIF('11012021'!$C:$C,'LAPORAN PENJUALAN'!B177)</f>
        <v>0</v>
      </c>
      <c r="H177" s="7">
        <f>VLOOKUP(B177,'DATA BARANG'!$B$1:$E$15,4,0)</f>
        <v>15500</v>
      </c>
      <c r="I177" s="35">
        <f t="shared" si="28"/>
        <v>13</v>
      </c>
      <c r="J177" s="7">
        <f t="shared" si="30"/>
        <v>0</v>
      </c>
      <c r="K177" s="7">
        <f t="shared" si="31"/>
        <v>0</v>
      </c>
    </row>
    <row r="178" spans="1:12" x14ac:dyDescent="0.25">
      <c r="A178" s="15">
        <v>7</v>
      </c>
      <c r="B178" s="15" t="s">
        <v>41</v>
      </c>
      <c r="C178" s="5" t="str">
        <f>VLOOKUP(B178,'DATA BARANG'!$B$1:$E$114,2,0)</f>
        <v>MM SIIP</v>
      </c>
      <c r="D178" s="26">
        <f t="shared" si="29"/>
        <v>5</v>
      </c>
      <c r="E178" s="15">
        <v>0</v>
      </c>
      <c r="F178" s="7">
        <f>VLOOKUP(B178,'DATA BARANG'!$B$1:$E$15,3,0)</f>
        <v>12000</v>
      </c>
      <c r="G178" s="19">
        <f>COUNTIF('11012021'!$C:$C,'LAPORAN PENJUALAN'!B178)</f>
        <v>0</v>
      </c>
      <c r="H178" s="7">
        <f>VLOOKUP(B178,'DATA BARANG'!$B$1:$E$15,4,0)</f>
        <v>13500</v>
      </c>
      <c r="I178" s="35">
        <f t="shared" si="28"/>
        <v>5</v>
      </c>
      <c r="J178" s="7">
        <f t="shared" si="30"/>
        <v>0</v>
      </c>
      <c r="K178" s="7">
        <f t="shared" si="31"/>
        <v>0</v>
      </c>
    </row>
    <row r="179" spans="1:12" x14ac:dyDescent="0.25">
      <c r="A179" s="15">
        <v>8</v>
      </c>
      <c r="B179" s="15" t="s">
        <v>42</v>
      </c>
      <c r="C179" s="5" t="str">
        <f>VLOOKUP(B179,'DATA BARANG'!$B$1:$E$114,2,0)</f>
        <v>GULA AREN</v>
      </c>
      <c r="D179" s="26">
        <f t="shared" si="29"/>
        <v>45.78</v>
      </c>
      <c r="E179" s="15">
        <v>0</v>
      </c>
      <c r="F179" s="7">
        <f>VLOOKUP(B179,'DATA BARANG'!$B$1:$E$15,3,0)</f>
        <v>22000</v>
      </c>
      <c r="G179" s="19">
        <v>1.6</v>
      </c>
      <c r="H179" s="7">
        <f>VLOOKUP(B179,'DATA BARANG'!$B$1:$E$15,4,0)</f>
        <v>25000</v>
      </c>
      <c r="I179" s="35">
        <f t="shared" si="28"/>
        <v>44.18</v>
      </c>
      <c r="J179" s="7">
        <f t="shared" si="30"/>
        <v>35200</v>
      </c>
      <c r="K179" s="7">
        <f t="shared" si="31"/>
        <v>40000</v>
      </c>
    </row>
    <row r="180" spans="1:12" x14ac:dyDescent="0.25">
      <c r="A180" s="15">
        <v>9</v>
      </c>
      <c r="B180" s="15" t="s">
        <v>37</v>
      </c>
      <c r="C180" s="5" t="str">
        <f>VLOOKUP(B180,'DATA BARANG'!$B$1:$E$114,2,0)</f>
        <v>BERAS IR 5 KG</v>
      </c>
      <c r="D180" s="26">
        <f t="shared" si="29"/>
        <v>59</v>
      </c>
      <c r="E180" s="15">
        <v>0</v>
      </c>
      <c r="F180" s="7">
        <f>VLOOKUP(B180,'DATA BARANG'!$B$1:$E$15,3,0)</f>
        <v>50000</v>
      </c>
      <c r="G180" s="19">
        <f>COUNTIF('11012021'!$C:$C,'LAPORAN PENJUALAN'!B180)</f>
        <v>0</v>
      </c>
      <c r="H180" s="7">
        <f>VLOOKUP(B180,'DATA BARANG'!$B$1:$E$15,4,0)</f>
        <v>55000</v>
      </c>
      <c r="I180" s="35">
        <f t="shared" si="28"/>
        <v>59</v>
      </c>
      <c r="J180" s="7">
        <f t="shared" si="30"/>
        <v>0</v>
      </c>
      <c r="K180" s="7">
        <f t="shared" si="31"/>
        <v>0</v>
      </c>
    </row>
    <row r="181" spans="1:12" x14ac:dyDescent="0.25">
      <c r="A181" s="15">
        <v>10</v>
      </c>
      <c r="B181" s="15" t="s">
        <v>36</v>
      </c>
      <c r="C181" s="5" t="str">
        <f>VLOOKUP(B181,'DATA BARANG'!$B$1:$E$114,2,0)</f>
        <v>BERAS IR 10 KG</v>
      </c>
      <c r="D181" s="26">
        <f t="shared" si="29"/>
        <v>32</v>
      </c>
      <c r="E181" s="15">
        <v>0</v>
      </c>
      <c r="F181" s="7">
        <f>VLOOKUP(B181,'DATA BARANG'!$B$1:$E$15,3,0)</f>
        <v>100000</v>
      </c>
      <c r="G181" s="19">
        <f>COUNTIF('11012021'!$C:$C,'LAPORAN PENJUALAN'!B181)</f>
        <v>0</v>
      </c>
      <c r="H181" s="7">
        <f>VLOOKUP(B181,'DATA BARANG'!$B$1:$E$15,4,0)</f>
        <v>110000</v>
      </c>
      <c r="I181" s="35">
        <f t="shared" si="28"/>
        <v>32</v>
      </c>
      <c r="J181" s="7">
        <f t="shared" si="30"/>
        <v>0</v>
      </c>
      <c r="K181" s="7">
        <f t="shared" si="31"/>
        <v>0</v>
      </c>
    </row>
    <row r="182" spans="1:12" x14ac:dyDescent="0.25">
      <c r="A182" s="15">
        <v>11</v>
      </c>
      <c r="B182" s="15" t="s">
        <v>91</v>
      </c>
      <c r="C182" s="5" t="str">
        <f>VLOOKUP(B182,'DATA BARANG'!$B$1:$E$114,2,0)</f>
        <v>MADU ASLI</v>
      </c>
      <c r="D182" s="26">
        <f t="shared" si="29"/>
        <v>3</v>
      </c>
      <c r="E182" s="15">
        <v>0</v>
      </c>
      <c r="F182" s="7">
        <f>VLOOKUP(B182,'DATA BARANG'!$B$1:$E$15,3,0)</f>
        <v>110000</v>
      </c>
      <c r="G182" s="19">
        <f>COUNTIF('11012021'!$C:$C,'LAPORAN PENJUALAN'!B182)</f>
        <v>0</v>
      </c>
      <c r="H182" s="7">
        <f>VLOOKUP(B182,'DATA BARANG'!$B$1:$E$15,4,0)</f>
        <v>120000</v>
      </c>
      <c r="I182" s="35">
        <f t="shared" si="28"/>
        <v>3</v>
      </c>
      <c r="J182" s="7">
        <f t="shared" si="30"/>
        <v>0</v>
      </c>
      <c r="K182" s="7">
        <f t="shared" si="31"/>
        <v>0</v>
      </c>
    </row>
    <row r="183" spans="1:12" x14ac:dyDescent="0.25">
      <c r="A183" s="15">
        <v>12</v>
      </c>
      <c r="B183" s="15" t="s">
        <v>92</v>
      </c>
      <c r="C183" s="5" t="str">
        <f>VLOOKUP(B183,'DATA BARANG'!$B$1:$E$114,2,0)</f>
        <v>PARFUM A&amp;M</v>
      </c>
      <c r="D183" s="26">
        <f t="shared" si="29"/>
        <v>0</v>
      </c>
      <c r="E183" s="15">
        <v>0</v>
      </c>
      <c r="F183" s="7">
        <f>VLOOKUP(B183,'DATA BARANG'!$B$1:$E$15,3,0)</f>
        <v>175000</v>
      </c>
      <c r="G183" s="19">
        <f>COUNTIF('11012021'!$C:$C,'LAPORAN PENJUALAN'!B183)</f>
        <v>0</v>
      </c>
      <c r="H183" s="7">
        <f>VLOOKUP(B183,'DATA BARANG'!$B$1:$E$15,4,0)</f>
        <v>225000</v>
      </c>
      <c r="I183" s="35">
        <f t="shared" si="28"/>
        <v>0</v>
      </c>
      <c r="J183" s="7">
        <f t="shared" si="30"/>
        <v>0</v>
      </c>
      <c r="K183" s="7">
        <f t="shared" si="31"/>
        <v>0</v>
      </c>
    </row>
    <row r="184" spans="1:12" x14ac:dyDescent="0.25">
      <c r="A184" s="15">
        <v>13</v>
      </c>
      <c r="B184" s="15" t="s">
        <v>160</v>
      </c>
      <c r="C184" s="5" t="str">
        <f>VLOOKUP(B184,'DATA BARANG'!$B$1:$E$114,2,0)</f>
        <v>GULAKU</v>
      </c>
      <c r="D184" s="26">
        <f t="shared" si="29"/>
        <v>0</v>
      </c>
      <c r="E184" s="15">
        <v>10</v>
      </c>
      <c r="F184" s="7">
        <f>VLOOKUP(B184,'DATA BARANG'!$B$1:$E$15,3,0)</f>
        <v>13200</v>
      </c>
      <c r="G184" s="19">
        <f>COUNTIF('11012021'!$C:$C,'LAPORAN PENJUALAN'!B184)</f>
        <v>2</v>
      </c>
      <c r="H184" s="7">
        <f>VLOOKUP(B184,'DATA BARANG'!$B$1:$E$15,4,0)</f>
        <v>14000</v>
      </c>
      <c r="I184" s="35">
        <f t="shared" si="28"/>
        <v>8</v>
      </c>
      <c r="J184" s="7">
        <f t="shared" si="30"/>
        <v>26400</v>
      </c>
      <c r="K184" s="7">
        <f t="shared" si="31"/>
        <v>28000</v>
      </c>
    </row>
    <row r="185" spans="1:12" x14ac:dyDescent="0.25">
      <c r="A185" s="117" t="s">
        <v>14</v>
      </c>
      <c r="B185" s="118"/>
      <c r="C185" s="118"/>
      <c r="D185" s="118"/>
      <c r="E185" s="118"/>
      <c r="F185" s="118"/>
      <c r="G185" s="118"/>
      <c r="H185" s="118"/>
      <c r="I185" s="119"/>
      <c r="J185" s="16">
        <f>SUM(J172:J183)</f>
        <v>110200</v>
      </c>
      <c r="K185" s="16">
        <f>SUM(K172:K184)</f>
        <v>152000</v>
      </c>
      <c r="L185" s="16" t="s">
        <v>26</v>
      </c>
    </row>
    <row r="186" spans="1:12" x14ac:dyDescent="0.25">
      <c r="A186" s="120" t="s">
        <v>15</v>
      </c>
      <c r="B186" s="120"/>
      <c r="C186" s="120"/>
      <c r="D186" s="120"/>
      <c r="E186" s="120"/>
      <c r="F186" s="120"/>
      <c r="G186" s="120"/>
      <c r="H186" s="120"/>
      <c r="I186" s="120"/>
      <c r="J186" s="120"/>
      <c r="K186" s="8">
        <f>K185-J185</f>
        <v>41800</v>
      </c>
      <c r="L186" s="8" t="s">
        <v>15</v>
      </c>
    </row>
    <row r="187" spans="1:12" x14ac:dyDescent="0.25">
      <c r="K187" s="40">
        <v>152000</v>
      </c>
      <c r="L187" s="17" t="s">
        <v>27</v>
      </c>
    </row>
    <row r="188" spans="1:12" x14ac:dyDescent="0.25">
      <c r="K188" s="41">
        <f>K187-K185</f>
        <v>0</v>
      </c>
      <c r="L188" s="24" t="s">
        <v>29</v>
      </c>
    </row>
    <row r="190" spans="1:12" x14ac:dyDescent="0.25">
      <c r="A190" s="33"/>
      <c r="B190" s="33" t="s">
        <v>209</v>
      </c>
      <c r="C190" s="33"/>
      <c r="D190" s="33"/>
      <c r="E190" s="51"/>
      <c r="F190" s="33" t="s">
        <v>210</v>
      </c>
      <c r="G190" s="52"/>
      <c r="H190" s="33"/>
      <c r="I190" s="52"/>
      <c r="J190" s="53" t="s">
        <v>211</v>
      </c>
      <c r="K190" s="42"/>
      <c r="L190" s="33"/>
    </row>
    <row r="191" spans="1:12" x14ac:dyDescent="0.25">
      <c r="A191" s="33"/>
      <c r="B191" s="33" t="s">
        <v>164</v>
      </c>
      <c r="C191" s="33"/>
      <c r="D191" s="33"/>
      <c r="E191" s="51"/>
      <c r="F191" s="33" t="s">
        <v>165</v>
      </c>
      <c r="G191" s="52"/>
      <c r="H191" s="33"/>
      <c r="I191" s="52"/>
      <c r="J191" s="53" t="s">
        <v>166</v>
      </c>
      <c r="K191" s="42"/>
      <c r="L191" s="33"/>
    </row>
    <row r="192" spans="1:12" x14ac:dyDescent="0.25">
      <c r="A192" s="33"/>
      <c r="B192" s="33"/>
      <c r="C192" s="33"/>
      <c r="D192" s="33"/>
      <c r="E192" s="51"/>
      <c r="F192" s="33"/>
      <c r="G192" s="52"/>
      <c r="H192" s="33"/>
      <c r="I192" s="52"/>
      <c r="J192" s="53"/>
      <c r="K192" s="42"/>
      <c r="L192" s="33"/>
    </row>
    <row r="193" spans="1:12" x14ac:dyDescent="0.25">
      <c r="A193" s="33"/>
      <c r="B193" s="33"/>
      <c r="C193" s="33"/>
      <c r="D193" s="33"/>
      <c r="E193" s="51"/>
      <c r="F193" s="33"/>
      <c r="G193" s="52"/>
      <c r="H193" s="33"/>
      <c r="I193" s="52"/>
      <c r="J193" s="53"/>
      <c r="K193" s="42"/>
      <c r="L193" s="33"/>
    </row>
    <row r="194" spans="1:12" x14ac:dyDescent="0.25">
      <c r="A194" s="33"/>
      <c r="B194" s="33"/>
      <c r="C194" s="33"/>
      <c r="D194" s="33"/>
      <c r="E194" s="51"/>
      <c r="F194" s="33"/>
      <c r="G194" s="52"/>
      <c r="H194" s="33"/>
      <c r="I194" s="52"/>
      <c r="J194" s="53"/>
      <c r="K194" s="42"/>
      <c r="L194" s="33"/>
    </row>
    <row r="195" spans="1:12" x14ac:dyDescent="0.25">
      <c r="A195" s="33"/>
      <c r="B195" s="33" t="s">
        <v>50</v>
      </c>
      <c r="C195" s="33"/>
      <c r="D195" s="33"/>
      <c r="E195" s="51"/>
      <c r="F195" s="33" t="s">
        <v>51</v>
      </c>
      <c r="G195" s="52"/>
      <c r="H195" s="33"/>
      <c r="I195" s="52"/>
      <c r="J195" s="53" t="s">
        <v>47</v>
      </c>
      <c r="K195" s="42"/>
      <c r="L195" s="33"/>
    </row>
    <row r="197" spans="1:12" ht="31.5" x14ac:dyDescent="0.5">
      <c r="A197" s="124" t="s">
        <v>697</v>
      </c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</row>
    <row r="198" spans="1:12" x14ac:dyDescent="0.25">
      <c r="A198" s="83" t="s">
        <v>0</v>
      </c>
      <c r="B198" s="83" t="s">
        <v>31</v>
      </c>
      <c r="C198" s="83" t="s">
        <v>1</v>
      </c>
      <c r="D198" s="83" t="s">
        <v>4</v>
      </c>
      <c r="E198" s="83" t="s">
        <v>2</v>
      </c>
      <c r="F198" s="21" t="s">
        <v>3</v>
      </c>
      <c r="G198" s="83" t="s">
        <v>23</v>
      </c>
      <c r="H198" s="22" t="s">
        <v>5</v>
      </c>
      <c r="I198" s="83" t="s">
        <v>16</v>
      </c>
      <c r="J198" s="22" t="s">
        <v>13</v>
      </c>
      <c r="K198" s="22" t="s">
        <v>6</v>
      </c>
    </row>
    <row r="199" spans="1:12" x14ac:dyDescent="0.25">
      <c r="A199" s="15">
        <v>1</v>
      </c>
      <c r="B199" s="15" t="s">
        <v>32</v>
      </c>
      <c r="C199" s="5" t="str">
        <f>VLOOKUP(B199,'DATA BARANG'!$B$1:$E$114,2,0)</f>
        <v>GULA ROSE BRAND</v>
      </c>
      <c r="D199" s="26">
        <f>I172</f>
        <v>0</v>
      </c>
      <c r="E199" s="15">
        <v>0</v>
      </c>
      <c r="F199" s="7">
        <f>VLOOKUP(B199,'DATA BARANG'!$B$1:$E$15,3,0)</f>
        <v>12500</v>
      </c>
      <c r="G199" s="19">
        <f>COUNTIF('14012021'!$C:$C,'LAPORAN PENJUALAN'!B199)</f>
        <v>0</v>
      </c>
      <c r="H199" s="7">
        <f>VLOOKUP(B199,'DATA BARANG'!$B$1:$E$15,4,0)</f>
        <v>14000</v>
      </c>
      <c r="I199" s="35">
        <f t="shared" ref="I199:I211" si="32">(E199+D199)-G199</f>
        <v>0</v>
      </c>
      <c r="J199" s="7">
        <f>G199*F199</f>
        <v>0</v>
      </c>
      <c r="K199" s="7">
        <f>G199*H199</f>
        <v>0</v>
      </c>
    </row>
    <row r="200" spans="1:12" x14ac:dyDescent="0.25">
      <c r="A200" s="15">
        <v>2</v>
      </c>
      <c r="B200" s="15" t="s">
        <v>33</v>
      </c>
      <c r="C200" s="5" t="str">
        <f>VLOOKUP(B200,'DATA BARANG'!$B$1:$E$114,2,0)</f>
        <v>GULA PUTIH</v>
      </c>
      <c r="D200" s="26">
        <f t="shared" ref="D200:D211" si="33">I173</f>
        <v>1</v>
      </c>
      <c r="E200" s="15">
        <v>0</v>
      </c>
      <c r="F200" s="7">
        <f>VLOOKUP(B200,'DATA BARANG'!$B$1:$E$15,3,0)</f>
        <v>12000</v>
      </c>
      <c r="G200" s="19">
        <f>COUNTIF('14012021'!$C:$C,'LAPORAN PENJUALAN'!B200)</f>
        <v>0</v>
      </c>
      <c r="H200" s="7">
        <f>VLOOKUP(B200,'DATA BARANG'!$B$1:$E$15,4,0)</f>
        <v>13500</v>
      </c>
      <c r="I200" s="35">
        <f t="shared" si="32"/>
        <v>1</v>
      </c>
      <c r="J200" s="7">
        <f t="shared" ref="J200:J211" si="34">G200*F200</f>
        <v>0</v>
      </c>
      <c r="K200" s="7">
        <f t="shared" ref="K200:K211" si="35">G200*H200</f>
        <v>0</v>
      </c>
    </row>
    <row r="201" spans="1:12" x14ac:dyDescent="0.25">
      <c r="A201" s="15">
        <v>3</v>
      </c>
      <c r="B201" s="15" t="s">
        <v>34</v>
      </c>
      <c r="C201" s="5" t="str">
        <f>VLOOKUP(B201,'DATA BARANG'!$B$1:$E$114,2,0)</f>
        <v>MM ROSE BRAND</v>
      </c>
      <c r="D201" s="26">
        <f t="shared" si="33"/>
        <v>1</v>
      </c>
      <c r="E201" s="15">
        <v>0</v>
      </c>
      <c r="F201" s="7">
        <f>VLOOKUP(B201,'DATA BARANG'!$B$1:$E$15,3,0)</f>
        <v>13250</v>
      </c>
      <c r="G201" s="19">
        <f>COUNTIF('14012021'!$C:$C,'LAPORAN PENJUALAN'!B201)</f>
        <v>0</v>
      </c>
      <c r="H201" s="7">
        <f>VLOOKUP(B201,'DATA BARANG'!$B$1:$E$15,4,0)</f>
        <v>14500</v>
      </c>
      <c r="I201" s="35">
        <f t="shared" si="32"/>
        <v>1</v>
      </c>
      <c r="J201" s="7">
        <f t="shared" si="34"/>
        <v>0</v>
      </c>
      <c r="K201" s="7">
        <f t="shared" si="35"/>
        <v>0</v>
      </c>
    </row>
    <row r="202" spans="1:12" x14ac:dyDescent="0.25">
      <c r="A202" s="15">
        <v>4</v>
      </c>
      <c r="B202" s="15" t="s">
        <v>35</v>
      </c>
      <c r="C202" s="5" t="str">
        <f>VLOOKUP(B202,'DATA BARANG'!$B$1:$E$114,2,0)</f>
        <v>MM TAWON</v>
      </c>
      <c r="D202" s="26">
        <f t="shared" si="33"/>
        <v>2</v>
      </c>
      <c r="E202" s="15">
        <v>0</v>
      </c>
      <c r="F202" s="7">
        <f>VLOOKUP(B202,'DATA BARANG'!$B$1:$E$15,3,0)</f>
        <v>13000</v>
      </c>
      <c r="G202" s="19">
        <f>COUNTIF('14012021'!$C:$C,'LAPORAN PENJUALAN'!B202)</f>
        <v>0</v>
      </c>
      <c r="H202" s="7">
        <f>VLOOKUP(B202,'DATA BARANG'!$B$1:$E$15,4,0)</f>
        <v>14500</v>
      </c>
      <c r="I202" s="35">
        <f t="shared" si="32"/>
        <v>2</v>
      </c>
      <c r="J202" s="7">
        <f t="shared" si="34"/>
        <v>0</v>
      </c>
      <c r="K202" s="7">
        <f t="shared" si="35"/>
        <v>0</v>
      </c>
    </row>
    <row r="203" spans="1:12" x14ac:dyDescent="0.25">
      <c r="A203" s="15">
        <v>5</v>
      </c>
      <c r="B203" s="15" t="s">
        <v>39</v>
      </c>
      <c r="C203" s="5" t="str">
        <f>VLOOKUP(B203,'DATA BARANG'!$B$1:$E$114,2,0)</f>
        <v>MM SALVACO</v>
      </c>
      <c r="D203" s="26">
        <f t="shared" si="33"/>
        <v>17</v>
      </c>
      <c r="E203" s="15">
        <v>0</v>
      </c>
      <c r="F203" s="7">
        <f>VLOOKUP(B203,'DATA BARANG'!$B$1:$E$15,3,0)</f>
        <v>13000</v>
      </c>
      <c r="G203" s="19">
        <f>COUNTIF('14012021'!$C:$C,'LAPORAN PENJUALAN'!B203)</f>
        <v>0</v>
      </c>
      <c r="H203" s="7">
        <f>VLOOKUP(B203,'DATA BARANG'!$B$1:$E$15,4,0)</f>
        <v>14500</v>
      </c>
      <c r="I203" s="35">
        <f t="shared" si="32"/>
        <v>17</v>
      </c>
      <c r="J203" s="7">
        <f t="shared" si="34"/>
        <v>0</v>
      </c>
      <c r="K203" s="7">
        <f t="shared" si="35"/>
        <v>0</v>
      </c>
    </row>
    <row r="204" spans="1:12" x14ac:dyDescent="0.25">
      <c r="A204" s="15">
        <v>6</v>
      </c>
      <c r="B204" s="15" t="s">
        <v>40</v>
      </c>
      <c r="C204" s="5" t="str">
        <f>VLOOKUP(B204,'DATA BARANG'!$B$1:$E$114,2,0)</f>
        <v>MM BIMOLI</v>
      </c>
      <c r="D204" s="26">
        <f t="shared" si="33"/>
        <v>13</v>
      </c>
      <c r="E204" s="15">
        <v>0</v>
      </c>
      <c r="F204" s="7">
        <f>VLOOKUP(B204,'DATA BARANG'!$B$1:$E$15,3,0)</f>
        <v>14000</v>
      </c>
      <c r="G204" s="19">
        <f>COUNTIF('14012021'!$C:$C,'LAPORAN PENJUALAN'!B204)</f>
        <v>0</v>
      </c>
      <c r="H204" s="7">
        <f>VLOOKUP(B204,'DATA BARANG'!$B$1:$E$15,4,0)</f>
        <v>15500</v>
      </c>
      <c r="I204" s="35">
        <f t="shared" si="32"/>
        <v>13</v>
      </c>
      <c r="J204" s="7">
        <f t="shared" si="34"/>
        <v>0</v>
      </c>
      <c r="K204" s="7">
        <f t="shared" si="35"/>
        <v>0</v>
      </c>
    </row>
    <row r="205" spans="1:12" x14ac:dyDescent="0.25">
      <c r="A205" s="15">
        <v>7</v>
      </c>
      <c r="B205" s="15" t="s">
        <v>41</v>
      </c>
      <c r="C205" s="5" t="str">
        <f>VLOOKUP(B205,'DATA BARANG'!$B$1:$E$114,2,0)</f>
        <v>MM SIIP</v>
      </c>
      <c r="D205" s="26">
        <f t="shared" si="33"/>
        <v>5</v>
      </c>
      <c r="E205" s="15">
        <v>0</v>
      </c>
      <c r="F205" s="7">
        <f>VLOOKUP(B205,'DATA BARANG'!$B$1:$E$15,3,0)</f>
        <v>12000</v>
      </c>
      <c r="G205" s="19">
        <f>COUNTIF('14012021'!$C:$C,'LAPORAN PENJUALAN'!B205)</f>
        <v>0</v>
      </c>
      <c r="H205" s="7">
        <f>VLOOKUP(B205,'DATA BARANG'!$B$1:$E$15,4,0)</f>
        <v>13500</v>
      </c>
      <c r="I205" s="35">
        <f t="shared" si="32"/>
        <v>5</v>
      </c>
      <c r="J205" s="7">
        <f t="shared" si="34"/>
        <v>0</v>
      </c>
      <c r="K205" s="7">
        <f t="shared" si="35"/>
        <v>0</v>
      </c>
    </row>
    <row r="206" spans="1:12" x14ac:dyDescent="0.25">
      <c r="A206" s="15">
        <v>8</v>
      </c>
      <c r="B206" s="15" t="s">
        <v>42</v>
      </c>
      <c r="C206" s="5" t="str">
        <f>VLOOKUP(B206,'DATA BARANG'!$B$1:$E$114,2,0)</f>
        <v>GULA AREN</v>
      </c>
      <c r="D206" s="26">
        <f t="shared" si="33"/>
        <v>44.18</v>
      </c>
      <c r="E206" s="15">
        <v>0</v>
      </c>
      <c r="F206" s="7">
        <f>VLOOKUP(B206,'DATA BARANG'!$B$1:$E$15,3,0)</f>
        <v>22000</v>
      </c>
      <c r="G206" s="19">
        <f>COUNTIF('14012021'!$C:$C,'LAPORAN PENJUALAN'!B206)</f>
        <v>0</v>
      </c>
      <c r="H206" s="7">
        <f>VLOOKUP(B206,'DATA BARANG'!$B$1:$E$15,4,0)</f>
        <v>25000</v>
      </c>
      <c r="I206" s="35">
        <f t="shared" si="32"/>
        <v>44.18</v>
      </c>
      <c r="J206" s="7">
        <f t="shared" si="34"/>
        <v>0</v>
      </c>
      <c r="K206" s="7">
        <f t="shared" si="35"/>
        <v>0</v>
      </c>
    </row>
    <row r="207" spans="1:12" x14ac:dyDescent="0.25">
      <c r="A207" s="15">
        <v>9</v>
      </c>
      <c r="B207" s="15" t="s">
        <v>37</v>
      </c>
      <c r="C207" s="5" t="str">
        <f>VLOOKUP(B207,'DATA BARANG'!$B$1:$E$114,2,0)</f>
        <v>BERAS IR 5 KG</v>
      </c>
      <c r="D207" s="26">
        <f t="shared" si="33"/>
        <v>59</v>
      </c>
      <c r="E207" s="15">
        <v>0</v>
      </c>
      <c r="F207" s="7">
        <f>VLOOKUP(B207,'DATA BARANG'!$B$1:$E$15,3,0)</f>
        <v>50000</v>
      </c>
      <c r="G207" s="19">
        <f>COUNTIF('14012021'!$C:$C,'LAPORAN PENJUALAN'!B207)</f>
        <v>7</v>
      </c>
      <c r="H207" s="7">
        <f>VLOOKUP(B207,'DATA BARANG'!$B$1:$E$15,4,0)</f>
        <v>55000</v>
      </c>
      <c r="I207" s="35">
        <f t="shared" si="32"/>
        <v>52</v>
      </c>
      <c r="J207" s="7">
        <f t="shared" si="34"/>
        <v>350000</v>
      </c>
      <c r="K207" s="7">
        <f t="shared" si="35"/>
        <v>385000</v>
      </c>
    </row>
    <row r="208" spans="1:12" x14ac:dyDescent="0.25">
      <c r="A208" s="15">
        <v>10</v>
      </c>
      <c r="B208" s="15" t="s">
        <v>36</v>
      </c>
      <c r="C208" s="5" t="str">
        <f>VLOOKUP(B208,'DATA BARANG'!$B$1:$E$114,2,0)</f>
        <v>BERAS IR 10 KG</v>
      </c>
      <c r="D208" s="26">
        <f t="shared" si="33"/>
        <v>32</v>
      </c>
      <c r="E208" s="15">
        <v>0</v>
      </c>
      <c r="F208" s="7">
        <f>VLOOKUP(B208,'DATA BARANG'!$B$1:$E$15,3,0)</f>
        <v>100000</v>
      </c>
      <c r="G208" s="19">
        <f>COUNTIF('14012021'!$C:$C,'LAPORAN PENJUALAN'!B208)</f>
        <v>0</v>
      </c>
      <c r="H208" s="7">
        <f>VLOOKUP(B208,'DATA BARANG'!$B$1:$E$15,4,0)</f>
        <v>110000</v>
      </c>
      <c r="I208" s="35">
        <f t="shared" si="32"/>
        <v>32</v>
      </c>
      <c r="J208" s="7">
        <f t="shared" si="34"/>
        <v>0</v>
      </c>
      <c r="K208" s="7">
        <f t="shared" si="35"/>
        <v>0</v>
      </c>
    </row>
    <row r="209" spans="1:12" x14ac:dyDescent="0.25">
      <c r="A209" s="15">
        <v>11</v>
      </c>
      <c r="B209" s="15" t="s">
        <v>91</v>
      </c>
      <c r="C209" s="5" t="str">
        <f>VLOOKUP(B209,'DATA BARANG'!$B$1:$E$114,2,0)</f>
        <v>MADU ASLI</v>
      </c>
      <c r="D209" s="26">
        <f t="shared" si="33"/>
        <v>3</v>
      </c>
      <c r="E209" s="15">
        <v>0</v>
      </c>
      <c r="F209" s="7">
        <f>VLOOKUP(B209,'DATA BARANG'!$B$1:$E$15,3,0)</f>
        <v>110000</v>
      </c>
      <c r="G209" s="19">
        <f>COUNTIF('14012021'!$C:$C,'LAPORAN PENJUALAN'!B209)</f>
        <v>0</v>
      </c>
      <c r="H209" s="7">
        <f>VLOOKUP(B209,'DATA BARANG'!$B$1:$E$15,4,0)</f>
        <v>120000</v>
      </c>
      <c r="I209" s="35">
        <f t="shared" si="32"/>
        <v>3</v>
      </c>
      <c r="J209" s="7">
        <f t="shared" si="34"/>
        <v>0</v>
      </c>
      <c r="K209" s="7">
        <f t="shared" si="35"/>
        <v>0</v>
      </c>
    </row>
    <row r="210" spans="1:12" x14ac:dyDescent="0.25">
      <c r="A210" s="15">
        <v>12</v>
      </c>
      <c r="B210" s="15" t="s">
        <v>92</v>
      </c>
      <c r="C210" s="5" t="str">
        <f>VLOOKUP(B210,'DATA BARANG'!$B$1:$E$114,2,0)</f>
        <v>PARFUM A&amp;M</v>
      </c>
      <c r="D210" s="26">
        <f t="shared" si="33"/>
        <v>0</v>
      </c>
      <c r="E210" s="15">
        <v>0</v>
      </c>
      <c r="F210" s="7">
        <f>VLOOKUP(B210,'DATA BARANG'!$B$1:$E$15,3,0)</f>
        <v>175000</v>
      </c>
      <c r="G210" s="19">
        <f>COUNTIF('14012021'!$C:$C,'LAPORAN PENJUALAN'!B210)</f>
        <v>0</v>
      </c>
      <c r="H210" s="7">
        <f>VLOOKUP(B210,'DATA BARANG'!$B$1:$E$15,4,0)</f>
        <v>225000</v>
      </c>
      <c r="I210" s="35">
        <f t="shared" si="32"/>
        <v>0</v>
      </c>
      <c r="J210" s="7">
        <f t="shared" si="34"/>
        <v>0</v>
      </c>
      <c r="K210" s="7">
        <f t="shared" si="35"/>
        <v>0</v>
      </c>
    </row>
    <row r="211" spans="1:12" x14ac:dyDescent="0.25">
      <c r="A211" s="15">
        <v>13</v>
      </c>
      <c r="B211" s="15" t="s">
        <v>160</v>
      </c>
      <c r="C211" s="5" t="str">
        <f>VLOOKUP(B211,'DATA BARANG'!$B$1:$E$114,2,0)</f>
        <v>GULAKU</v>
      </c>
      <c r="D211" s="26">
        <f t="shared" si="33"/>
        <v>8</v>
      </c>
      <c r="E211" s="15">
        <v>0</v>
      </c>
      <c r="F211" s="7">
        <f>VLOOKUP(B211,'DATA BARANG'!$B$1:$E$15,3,0)</f>
        <v>13200</v>
      </c>
      <c r="G211" s="19">
        <f>COUNTIF('14012021'!$C:$C,'LAPORAN PENJUALAN'!B211)</f>
        <v>7</v>
      </c>
      <c r="H211" s="7">
        <f>VLOOKUP(B211,'DATA BARANG'!$B$1:$E$15,4,0)</f>
        <v>14000</v>
      </c>
      <c r="I211" s="35">
        <f t="shared" si="32"/>
        <v>1</v>
      </c>
      <c r="J211" s="7">
        <f t="shared" si="34"/>
        <v>92400</v>
      </c>
      <c r="K211" s="7">
        <f t="shared" si="35"/>
        <v>98000</v>
      </c>
    </row>
    <row r="212" spans="1:12" x14ac:dyDescent="0.25">
      <c r="A212" s="117" t="s">
        <v>14</v>
      </c>
      <c r="B212" s="118"/>
      <c r="C212" s="118"/>
      <c r="D212" s="118"/>
      <c r="E212" s="118"/>
      <c r="F212" s="118"/>
      <c r="G212" s="118"/>
      <c r="H212" s="118"/>
      <c r="I212" s="119"/>
      <c r="J212" s="16">
        <f>SUM(J199:J210)</f>
        <v>350000</v>
      </c>
      <c r="K212" s="16">
        <f>SUM(K199:K211)</f>
        <v>483000</v>
      </c>
      <c r="L212" s="16" t="s">
        <v>26</v>
      </c>
    </row>
    <row r="213" spans="1:12" x14ac:dyDescent="0.25">
      <c r="A213" s="120" t="s">
        <v>15</v>
      </c>
      <c r="B213" s="120"/>
      <c r="C213" s="120"/>
      <c r="D213" s="120"/>
      <c r="E213" s="120"/>
      <c r="F213" s="120"/>
      <c r="G213" s="120"/>
      <c r="H213" s="120"/>
      <c r="I213" s="120"/>
      <c r="J213" s="120"/>
      <c r="K213" s="8">
        <f>K212-J212</f>
        <v>133000</v>
      </c>
      <c r="L213" s="8" t="s">
        <v>15</v>
      </c>
    </row>
    <row r="214" spans="1:12" x14ac:dyDescent="0.25">
      <c r="K214" s="40">
        <v>483000</v>
      </c>
      <c r="L214" s="17" t="s">
        <v>27</v>
      </c>
    </row>
    <row r="215" spans="1:12" x14ac:dyDescent="0.25">
      <c r="K215" s="41">
        <f>K214-K212</f>
        <v>0</v>
      </c>
      <c r="L215" s="24" t="s">
        <v>29</v>
      </c>
    </row>
    <row r="217" spans="1:12" x14ac:dyDescent="0.25">
      <c r="A217" s="33"/>
      <c r="B217" s="33" t="s">
        <v>209</v>
      </c>
      <c r="C217" s="33"/>
      <c r="D217" s="33"/>
      <c r="E217" s="51"/>
      <c r="F217" s="33" t="s">
        <v>210</v>
      </c>
      <c r="G217" s="52"/>
      <c r="H217" s="33"/>
      <c r="I217" s="52"/>
      <c r="J217" s="53" t="s">
        <v>211</v>
      </c>
      <c r="K217" s="42"/>
      <c r="L217" s="33"/>
    </row>
    <row r="218" spans="1:12" x14ac:dyDescent="0.25">
      <c r="A218" s="33"/>
      <c r="B218" s="33" t="s">
        <v>164</v>
      </c>
      <c r="C218" s="33"/>
      <c r="D218" s="33"/>
      <c r="E218" s="51"/>
      <c r="F218" s="33" t="s">
        <v>165</v>
      </c>
      <c r="G218" s="52"/>
      <c r="H218" s="33"/>
      <c r="I218" s="52"/>
      <c r="J218" s="53" t="s">
        <v>166</v>
      </c>
      <c r="K218" s="42"/>
      <c r="L218" s="33"/>
    </row>
    <row r="219" spans="1:12" x14ac:dyDescent="0.25">
      <c r="A219" s="33"/>
      <c r="B219" s="33"/>
      <c r="C219" s="33"/>
      <c r="D219" s="33"/>
      <c r="E219" s="51"/>
      <c r="F219" s="33"/>
      <c r="G219" s="52"/>
      <c r="H219" s="33"/>
      <c r="I219" s="52"/>
      <c r="J219" s="53"/>
      <c r="K219" s="42"/>
      <c r="L219" s="33"/>
    </row>
    <row r="220" spans="1:12" x14ac:dyDescent="0.25">
      <c r="A220" s="33"/>
      <c r="B220" s="33"/>
      <c r="C220" s="33"/>
      <c r="D220" s="33"/>
      <c r="E220" s="51"/>
      <c r="F220" s="33"/>
      <c r="G220" s="52"/>
      <c r="H220" s="33"/>
      <c r="I220" s="52"/>
      <c r="J220" s="53"/>
      <c r="K220" s="42"/>
      <c r="L220" s="33"/>
    </row>
    <row r="221" spans="1:12" x14ac:dyDescent="0.25">
      <c r="A221" s="33"/>
      <c r="B221" s="33"/>
      <c r="C221" s="33"/>
      <c r="D221" s="33"/>
      <c r="E221" s="51"/>
      <c r="F221" s="33"/>
      <c r="G221" s="52"/>
      <c r="H221" s="33"/>
      <c r="I221" s="52"/>
      <c r="J221" s="53"/>
      <c r="K221" s="42"/>
      <c r="L221" s="33"/>
    </row>
    <row r="222" spans="1:12" x14ac:dyDescent="0.25">
      <c r="A222" s="33"/>
      <c r="B222" s="33" t="s">
        <v>50</v>
      </c>
      <c r="C222" s="33"/>
      <c r="D222" s="33"/>
      <c r="E222" s="51"/>
      <c r="F222" s="33" t="s">
        <v>51</v>
      </c>
      <c r="G222" s="52"/>
      <c r="H222" s="33"/>
      <c r="I222" s="52"/>
      <c r="J222" s="53" t="s">
        <v>47</v>
      </c>
      <c r="K222" s="42"/>
      <c r="L222" s="33"/>
    </row>
    <row r="224" spans="1:12" ht="31.5" x14ac:dyDescent="0.5">
      <c r="A224" s="124" t="s">
        <v>698</v>
      </c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</row>
    <row r="225" spans="1:12" x14ac:dyDescent="0.25">
      <c r="A225" s="89" t="s">
        <v>0</v>
      </c>
      <c r="B225" s="89" t="s">
        <v>31</v>
      </c>
      <c r="C225" s="89" t="s">
        <v>1</v>
      </c>
      <c r="D225" s="89" t="s">
        <v>4</v>
      </c>
      <c r="E225" s="89" t="s">
        <v>2</v>
      </c>
      <c r="F225" s="21" t="s">
        <v>3</v>
      </c>
      <c r="G225" s="89" t="s">
        <v>23</v>
      </c>
      <c r="H225" s="22" t="s">
        <v>5</v>
      </c>
      <c r="I225" s="89" t="s">
        <v>16</v>
      </c>
      <c r="J225" s="22" t="s">
        <v>13</v>
      </c>
      <c r="K225" s="22" t="s">
        <v>6</v>
      </c>
    </row>
    <row r="226" spans="1:12" x14ac:dyDescent="0.25">
      <c r="A226" s="15">
        <v>1</v>
      </c>
      <c r="B226" s="15" t="s">
        <v>32</v>
      </c>
      <c r="C226" s="5" t="str">
        <f>VLOOKUP(B226,'DATA BARANG'!$B$1:$E$114,2,0)</f>
        <v>GULA ROSE BRAND</v>
      </c>
      <c r="D226" s="26">
        <f>I199</f>
        <v>0</v>
      </c>
      <c r="E226" s="15">
        <v>0</v>
      </c>
      <c r="F226" s="7">
        <f>VLOOKUP(B226,'DATA BARANG'!$B$1:$E$15,3,0)</f>
        <v>12500</v>
      </c>
      <c r="G226" s="19">
        <f>COUNTIF('15012021'!$C:$C,'LAPORAN PENJUALAN'!B226)</f>
        <v>0</v>
      </c>
      <c r="H226" s="7">
        <f>VLOOKUP(B226,'DATA BARANG'!$B$1:$E$15,4,0)</f>
        <v>14000</v>
      </c>
      <c r="I226" s="35">
        <f t="shared" ref="I226:I238" si="36">(E226+D226)-G226</f>
        <v>0</v>
      </c>
      <c r="J226" s="7">
        <f>G226*F226</f>
        <v>0</v>
      </c>
      <c r="K226" s="7">
        <f>G226*H226</f>
        <v>0</v>
      </c>
    </row>
    <row r="227" spans="1:12" x14ac:dyDescent="0.25">
      <c r="A227" s="15">
        <v>2</v>
      </c>
      <c r="B227" s="15" t="s">
        <v>33</v>
      </c>
      <c r="C227" s="5" t="str">
        <f>VLOOKUP(B227,'DATA BARANG'!$B$1:$E$114,2,0)</f>
        <v>GULA PUTIH</v>
      </c>
      <c r="D227" s="26">
        <f t="shared" ref="D227:D238" si="37">I200</f>
        <v>1</v>
      </c>
      <c r="E227" s="15">
        <v>0</v>
      </c>
      <c r="F227" s="7">
        <f>VLOOKUP(B227,'DATA BARANG'!$B$1:$E$15,3,0)</f>
        <v>12000</v>
      </c>
      <c r="G227" s="19">
        <f>COUNTIF('15012021'!$C:$C,'LAPORAN PENJUALAN'!B227)</f>
        <v>0</v>
      </c>
      <c r="H227" s="7">
        <f>VLOOKUP(B227,'DATA BARANG'!$B$1:$E$15,4,0)</f>
        <v>13500</v>
      </c>
      <c r="I227" s="35">
        <f t="shared" si="36"/>
        <v>1</v>
      </c>
      <c r="J227" s="7">
        <f t="shared" ref="J227:J238" si="38">G227*F227</f>
        <v>0</v>
      </c>
      <c r="K227" s="7">
        <f t="shared" ref="K227:K238" si="39">G227*H227</f>
        <v>0</v>
      </c>
    </row>
    <row r="228" spans="1:12" x14ac:dyDescent="0.25">
      <c r="A228" s="15">
        <v>3</v>
      </c>
      <c r="B228" s="15" t="s">
        <v>34</v>
      </c>
      <c r="C228" s="5" t="str">
        <f>VLOOKUP(B228,'DATA BARANG'!$B$1:$E$114,2,0)</f>
        <v>MM ROSE BRAND</v>
      </c>
      <c r="D228" s="26">
        <f t="shared" si="37"/>
        <v>1</v>
      </c>
      <c r="E228" s="15">
        <v>0</v>
      </c>
      <c r="F228" s="7">
        <f>VLOOKUP(B228,'DATA BARANG'!$B$1:$E$15,3,0)</f>
        <v>13250</v>
      </c>
      <c r="G228" s="19">
        <f>COUNTIF('15012021'!$C:$C,'LAPORAN PENJUALAN'!B228)</f>
        <v>0</v>
      </c>
      <c r="H228" s="7">
        <f>VLOOKUP(B228,'DATA BARANG'!$B$1:$E$15,4,0)</f>
        <v>14500</v>
      </c>
      <c r="I228" s="35">
        <f t="shared" si="36"/>
        <v>1</v>
      </c>
      <c r="J228" s="7">
        <f t="shared" si="38"/>
        <v>0</v>
      </c>
      <c r="K228" s="7">
        <f t="shared" si="39"/>
        <v>0</v>
      </c>
    </row>
    <row r="229" spans="1:12" x14ac:dyDescent="0.25">
      <c r="A229" s="15">
        <v>4</v>
      </c>
      <c r="B229" s="15" t="s">
        <v>35</v>
      </c>
      <c r="C229" s="5" t="str">
        <f>VLOOKUP(B229,'DATA BARANG'!$B$1:$E$114,2,0)</f>
        <v>MM TAWON</v>
      </c>
      <c r="D229" s="26">
        <f t="shared" si="37"/>
        <v>2</v>
      </c>
      <c r="E229" s="15">
        <v>0</v>
      </c>
      <c r="F229" s="7">
        <f>VLOOKUP(B229,'DATA BARANG'!$B$1:$E$15,3,0)</f>
        <v>13000</v>
      </c>
      <c r="G229" s="19">
        <f>COUNTIF('15012021'!$C:$C,'LAPORAN PENJUALAN'!B229)</f>
        <v>0</v>
      </c>
      <c r="H229" s="7">
        <f>VLOOKUP(B229,'DATA BARANG'!$B$1:$E$15,4,0)</f>
        <v>14500</v>
      </c>
      <c r="I229" s="35">
        <f t="shared" si="36"/>
        <v>2</v>
      </c>
      <c r="J229" s="7">
        <f t="shared" si="38"/>
        <v>0</v>
      </c>
      <c r="K229" s="7">
        <f t="shared" si="39"/>
        <v>0</v>
      </c>
    </row>
    <row r="230" spans="1:12" x14ac:dyDescent="0.25">
      <c r="A230" s="15">
        <v>5</v>
      </c>
      <c r="B230" s="15" t="s">
        <v>39</v>
      </c>
      <c r="C230" s="5" t="str">
        <f>VLOOKUP(B230,'DATA BARANG'!$B$1:$E$114,2,0)</f>
        <v>MM SALVACO</v>
      </c>
      <c r="D230" s="26">
        <f t="shared" si="37"/>
        <v>17</v>
      </c>
      <c r="E230" s="15">
        <v>0</v>
      </c>
      <c r="F230" s="7">
        <f>VLOOKUP(B230,'DATA BARANG'!$B$1:$E$15,3,0)</f>
        <v>13000</v>
      </c>
      <c r="G230" s="19">
        <f>COUNTIF('15012021'!$C:$C,'LAPORAN PENJUALAN'!B230)</f>
        <v>8</v>
      </c>
      <c r="H230" s="7">
        <f>VLOOKUP(B230,'DATA BARANG'!$B$1:$E$15,4,0)</f>
        <v>14500</v>
      </c>
      <c r="I230" s="35">
        <f t="shared" si="36"/>
        <v>9</v>
      </c>
      <c r="J230" s="7">
        <f t="shared" si="38"/>
        <v>104000</v>
      </c>
      <c r="K230" s="7">
        <f t="shared" si="39"/>
        <v>116000</v>
      </c>
    </row>
    <row r="231" spans="1:12" x14ac:dyDescent="0.25">
      <c r="A231" s="15">
        <v>6</v>
      </c>
      <c r="B231" s="15" t="s">
        <v>40</v>
      </c>
      <c r="C231" s="5" t="str">
        <f>VLOOKUP(B231,'DATA BARANG'!$B$1:$E$114,2,0)</f>
        <v>MM BIMOLI</v>
      </c>
      <c r="D231" s="26">
        <f t="shared" si="37"/>
        <v>13</v>
      </c>
      <c r="E231" s="15">
        <v>0</v>
      </c>
      <c r="F231" s="7">
        <f>VLOOKUP(B231,'DATA BARANG'!$B$1:$E$15,3,0)</f>
        <v>14000</v>
      </c>
      <c r="G231" s="19">
        <f>COUNTIF('15012021'!$C:$C,'LAPORAN PENJUALAN'!B231)</f>
        <v>0</v>
      </c>
      <c r="H231" s="7">
        <f>VLOOKUP(B231,'DATA BARANG'!$B$1:$E$15,4,0)</f>
        <v>15500</v>
      </c>
      <c r="I231" s="35">
        <f t="shared" si="36"/>
        <v>13</v>
      </c>
      <c r="J231" s="7">
        <f t="shared" si="38"/>
        <v>0</v>
      </c>
      <c r="K231" s="7">
        <f t="shared" si="39"/>
        <v>0</v>
      </c>
    </row>
    <row r="232" spans="1:12" x14ac:dyDescent="0.25">
      <c r="A232" s="15">
        <v>7</v>
      </c>
      <c r="B232" s="15" t="s">
        <v>41</v>
      </c>
      <c r="C232" s="5" t="str">
        <f>VLOOKUP(B232,'DATA BARANG'!$B$1:$E$114,2,0)</f>
        <v>MM SIIP</v>
      </c>
      <c r="D232" s="26">
        <f t="shared" si="37"/>
        <v>5</v>
      </c>
      <c r="E232" s="15">
        <v>0</v>
      </c>
      <c r="F232" s="7">
        <f>VLOOKUP(B232,'DATA BARANG'!$B$1:$E$15,3,0)</f>
        <v>12000</v>
      </c>
      <c r="G232" s="19">
        <f>COUNTIF('15012021'!$C:$C,'LAPORAN PENJUALAN'!B232)</f>
        <v>0</v>
      </c>
      <c r="H232" s="7">
        <f>VLOOKUP(B232,'DATA BARANG'!$B$1:$E$15,4,0)</f>
        <v>13500</v>
      </c>
      <c r="I232" s="35">
        <f t="shared" si="36"/>
        <v>5</v>
      </c>
      <c r="J232" s="7">
        <f t="shared" si="38"/>
        <v>0</v>
      </c>
      <c r="K232" s="7">
        <f t="shared" si="39"/>
        <v>0</v>
      </c>
    </row>
    <row r="233" spans="1:12" x14ac:dyDescent="0.25">
      <c r="A233" s="15">
        <v>8</v>
      </c>
      <c r="B233" s="15" t="s">
        <v>42</v>
      </c>
      <c r="C233" s="5" t="str">
        <f>VLOOKUP(B233,'DATA BARANG'!$B$1:$E$114,2,0)</f>
        <v>GULA AREN</v>
      </c>
      <c r="D233" s="26">
        <f t="shared" si="37"/>
        <v>44.18</v>
      </c>
      <c r="E233" s="15">
        <v>0</v>
      </c>
      <c r="F233" s="7">
        <f>VLOOKUP(B233,'DATA BARANG'!$B$1:$E$15,3,0)</f>
        <v>22000</v>
      </c>
      <c r="G233" s="19">
        <f>COUNTIF('15012021'!$C:$C,'LAPORAN PENJUALAN'!B233)</f>
        <v>0</v>
      </c>
      <c r="H233" s="7">
        <f>VLOOKUP(B233,'DATA BARANG'!$B$1:$E$15,4,0)</f>
        <v>25000</v>
      </c>
      <c r="I233" s="35">
        <f t="shared" si="36"/>
        <v>44.18</v>
      </c>
      <c r="J233" s="7">
        <f t="shared" si="38"/>
        <v>0</v>
      </c>
      <c r="K233" s="7">
        <f t="shared" si="39"/>
        <v>0</v>
      </c>
    </row>
    <row r="234" spans="1:12" x14ac:dyDescent="0.25">
      <c r="A234" s="15">
        <v>9</v>
      </c>
      <c r="B234" s="15" t="s">
        <v>37</v>
      </c>
      <c r="C234" s="5" t="str">
        <f>VLOOKUP(B234,'DATA BARANG'!$B$1:$E$114,2,0)</f>
        <v>BERAS IR 5 KG</v>
      </c>
      <c r="D234" s="26">
        <f t="shared" si="37"/>
        <v>52</v>
      </c>
      <c r="E234" s="15">
        <v>0</v>
      </c>
      <c r="F234" s="7">
        <f>VLOOKUP(B234,'DATA BARANG'!$B$1:$E$15,3,0)</f>
        <v>50000</v>
      </c>
      <c r="G234" s="19">
        <f>COUNTIF('15012021'!$C:$C,'LAPORAN PENJUALAN'!B234)</f>
        <v>8</v>
      </c>
      <c r="H234" s="7">
        <f>VLOOKUP(B234,'DATA BARANG'!$B$1:$E$15,4,0)</f>
        <v>55000</v>
      </c>
      <c r="I234" s="35">
        <f t="shared" si="36"/>
        <v>44</v>
      </c>
      <c r="J234" s="7">
        <f t="shared" si="38"/>
        <v>400000</v>
      </c>
      <c r="K234" s="7">
        <f t="shared" si="39"/>
        <v>440000</v>
      </c>
    </row>
    <row r="235" spans="1:12" x14ac:dyDescent="0.25">
      <c r="A235" s="15">
        <v>10</v>
      </c>
      <c r="B235" s="15" t="s">
        <v>36</v>
      </c>
      <c r="C235" s="5" t="str">
        <f>VLOOKUP(B235,'DATA BARANG'!$B$1:$E$114,2,0)</f>
        <v>BERAS IR 10 KG</v>
      </c>
      <c r="D235" s="26">
        <f t="shared" si="37"/>
        <v>32</v>
      </c>
      <c r="E235" s="15">
        <v>0</v>
      </c>
      <c r="F235" s="7">
        <f>VLOOKUP(B235,'DATA BARANG'!$B$1:$E$15,3,0)</f>
        <v>100000</v>
      </c>
      <c r="G235" s="19">
        <f>COUNTIF('15012021'!$C:$C,'LAPORAN PENJUALAN'!B235)</f>
        <v>0</v>
      </c>
      <c r="H235" s="7">
        <f>VLOOKUP(B235,'DATA BARANG'!$B$1:$E$15,4,0)</f>
        <v>110000</v>
      </c>
      <c r="I235" s="35">
        <f t="shared" si="36"/>
        <v>32</v>
      </c>
      <c r="J235" s="7">
        <f t="shared" si="38"/>
        <v>0</v>
      </c>
      <c r="K235" s="7">
        <f t="shared" si="39"/>
        <v>0</v>
      </c>
    </row>
    <row r="236" spans="1:12" x14ac:dyDescent="0.25">
      <c r="A236" s="15">
        <v>11</v>
      </c>
      <c r="B236" s="15" t="s">
        <v>91</v>
      </c>
      <c r="C236" s="5" t="str">
        <f>VLOOKUP(B236,'DATA BARANG'!$B$1:$E$114,2,0)</f>
        <v>MADU ASLI</v>
      </c>
      <c r="D236" s="26">
        <f t="shared" si="37"/>
        <v>3</v>
      </c>
      <c r="E236" s="15">
        <v>0</v>
      </c>
      <c r="F236" s="7">
        <f>VLOOKUP(B236,'DATA BARANG'!$B$1:$E$15,3,0)</f>
        <v>110000</v>
      </c>
      <c r="G236" s="19">
        <f>COUNTIF('15012021'!$C:$C,'LAPORAN PENJUALAN'!B236)</f>
        <v>0</v>
      </c>
      <c r="H236" s="7">
        <f>VLOOKUP(B236,'DATA BARANG'!$B$1:$E$15,4,0)</f>
        <v>120000</v>
      </c>
      <c r="I236" s="35">
        <f t="shared" si="36"/>
        <v>3</v>
      </c>
      <c r="J236" s="7">
        <f t="shared" si="38"/>
        <v>0</v>
      </c>
      <c r="K236" s="7">
        <f t="shared" si="39"/>
        <v>0</v>
      </c>
    </row>
    <row r="237" spans="1:12" x14ac:dyDescent="0.25">
      <c r="A237" s="15">
        <v>12</v>
      </c>
      <c r="B237" s="15" t="s">
        <v>92</v>
      </c>
      <c r="C237" s="5" t="str">
        <f>VLOOKUP(B237,'DATA BARANG'!$B$1:$E$114,2,0)</f>
        <v>PARFUM A&amp;M</v>
      </c>
      <c r="D237" s="26">
        <f t="shared" si="37"/>
        <v>0</v>
      </c>
      <c r="E237" s="15">
        <v>0</v>
      </c>
      <c r="F237" s="7">
        <f>VLOOKUP(B237,'DATA BARANG'!$B$1:$E$15,3,0)</f>
        <v>175000</v>
      </c>
      <c r="G237" s="19">
        <f>COUNTIF('15012021'!$C:$C,'LAPORAN PENJUALAN'!B237)</f>
        <v>0</v>
      </c>
      <c r="H237" s="7">
        <f>VLOOKUP(B237,'DATA BARANG'!$B$1:$E$15,4,0)</f>
        <v>225000</v>
      </c>
      <c r="I237" s="35">
        <f t="shared" si="36"/>
        <v>0</v>
      </c>
      <c r="J237" s="7">
        <f t="shared" si="38"/>
        <v>0</v>
      </c>
      <c r="K237" s="7">
        <f t="shared" si="39"/>
        <v>0</v>
      </c>
    </row>
    <row r="238" spans="1:12" x14ac:dyDescent="0.25">
      <c r="A238" s="15">
        <v>13</v>
      </c>
      <c r="B238" s="15" t="s">
        <v>160</v>
      </c>
      <c r="C238" s="5" t="str">
        <f>VLOOKUP(B238,'DATA BARANG'!$B$1:$E$114,2,0)</f>
        <v>GULAKU</v>
      </c>
      <c r="D238" s="26">
        <f t="shared" si="37"/>
        <v>1</v>
      </c>
      <c r="E238" s="15">
        <v>0</v>
      </c>
      <c r="F238" s="7">
        <f>VLOOKUP(B238,'DATA BARANG'!$B$1:$E$15,3,0)</f>
        <v>13200</v>
      </c>
      <c r="G238" s="19">
        <f>COUNTIF('15012021'!$C:$C,'LAPORAN PENJUALAN'!B238)</f>
        <v>0</v>
      </c>
      <c r="H238" s="7">
        <f>VLOOKUP(B238,'DATA BARANG'!$B$1:$E$15,4,0)</f>
        <v>14000</v>
      </c>
      <c r="I238" s="35">
        <f t="shared" si="36"/>
        <v>1</v>
      </c>
      <c r="J238" s="7">
        <f t="shared" si="38"/>
        <v>0</v>
      </c>
      <c r="K238" s="7">
        <f t="shared" si="39"/>
        <v>0</v>
      </c>
    </row>
    <row r="239" spans="1:12" x14ac:dyDescent="0.25">
      <c r="A239" s="117" t="s">
        <v>14</v>
      </c>
      <c r="B239" s="118"/>
      <c r="C239" s="118"/>
      <c r="D239" s="118"/>
      <c r="E239" s="118"/>
      <c r="F239" s="118"/>
      <c r="G239" s="118"/>
      <c r="H239" s="118"/>
      <c r="I239" s="119"/>
      <c r="J239" s="16">
        <f>SUM(J226:J237)</f>
        <v>504000</v>
      </c>
      <c r="K239" s="16">
        <f>SUM(K226:K238)</f>
        <v>556000</v>
      </c>
      <c r="L239" s="16" t="s">
        <v>26</v>
      </c>
    </row>
    <row r="240" spans="1:12" x14ac:dyDescent="0.25">
      <c r="A240" s="120" t="s">
        <v>15</v>
      </c>
      <c r="B240" s="120"/>
      <c r="C240" s="120"/>
      <c r="D240" s="120"/>
      <c r="E240" s="120"/>
      <c r="F240" s="120"/>
      <c r="G240" s="120"/>
      <c r="H240" s="120"/>
      <c r="I240" s="120"/>
      <c r="J240" s="120"/>
      <c r="K240" s="8">
        <f>K239-J239</f>
        <v>52000</v>
      </c>
      <c r="L240" s="8" t="s">
        <v>15</v>
      </c>
    </row>
    <row r="241" spans="1:12" x14ac:dyDescent="0.25">
      <c r="K241" s="40">
        <v>556000</v>
      </c>
      <c r="L241" s="17" t="s">
        <v>27</v>
      </c>
    </row>
    <row r="242" spans="1:12" x14ac:dyDescent="0.25">
      <c r="K242" s="41">
        <f>K241-K239</f>
        <v>0</v>
      </c>
      <c r="L242" s="24" t="s">
        <v>29</v>
      </c>
    </row>
    <row r="244" spans="1:12" x14ac:dyDescent="0.25">
      <c r="A244" s="33"/>
      <c r="B244" s="33" t="s">
        <v>209</v>
      </c>
      <c r="C244" s="33"/>
      <c r="D244" s="33"/>
      <c r="E244" s="51"/>
      <c r="F244" s="33" t="s">
        <v>210</v>
      </c>
      <c r="G244" s="52"/>
      <c r="H244" s="33"/>
      <c r="I244" s="52"/>
      <c r="J244" s="53" t="s">
        <v>211</v>
      </c>
      <c r="K244" s="42"/>
      <c r="L244" s="33"/>
    </row>
    <row r="245" spans="1:12" x14ac:dyDescent="0.25">
      <c r="A245" s="33"/>
      <c r="B245" s="33" t="s">
        <v>164</v>
      </c>
      <c r="C245" s="33"/>
      <c r="D245" s="33"/>
      <c r="E245" s="51"/>
      <c r="F245" s="33" t="s">
        <v>165</v>
      </c>
      <c r="G245" s="52"/>
      <c r="H245" s="33"/>
      <c r="I245" s="52"/>
      <c r="J245" s="53" t="s">
        <v>166</v>
      </c>
      <c r="K245" s="42"/>
      <c r="L245" s="33"/>
    </row>
    <row r="246" spans="1:12" x14ac:dyDescent="0.25">
      <c r="A246" s="33"/>
      <c r="B246" s="33"/>
      <c r="C246" s="33"/>
      <c r="D246" s="33"/>
      <c r="E246" s="51"/>
      <c r="F246" s="33"/>
      <c r="G246" s="52"/>
      <c r="H246" s="33"/>
      <c r="I246" s="52"/>
      <c r="J246" s="53"/>
      <c r="K246" s="42"/>
      <c r="L246" s="33"/>
    </row>
    <row r="247" spans="1:12" x14ac:dyDescent="0.25">
      <c r="A247" s="33"/>
      <c r="B247" s="33"/>
      <c r="C247" s="33"/>
      <c r="D247" s="33"/>
      <c r="E247" s="51"/>
      <c r="F247" s="33"/>
      <c r="G247" s="52"/>
      <c r="H247" s="33"/>
      <c r="I247" s="52"/>
      <c r="J247" s="53"/>
      <c r="K247" s="42"/>
      <c r="L247" s="33"/>
    </row>
    <row r="248" spans="1:12" x14ac:dyDescent="0.25">
      <c r="A248" s="33"/>
      <c r="B248" s="33"/>
      <c r="C248" s="33"/>
      <c r="D248" s="33"/>
      <c r="E248" s="51"/>
      <c r="F248" s="33"/>
      <c r="G248" s="52"/>
      <c r="H248" s="33"/>
      <c r="I248" s="52"/>
      <c r="J248" s="53"/>
      <c r="K248" s="42"/>
      <c r="L248" s="33"/>
    </row>
    <row r="249" spans="1:12" x14ac:dyDescent="0.25">
      <c r="A249" s="33"/>
      <c r="B249" s="33" t="s">
        <v>50</v>
      </c>
      <c r="C249" s="33"/>
      <c r="D249" s="33"/>
      <c r="E249" s="51"/>
      <c r="F249" s="33" t="s">
        <v>51</v>
      </c>
      <c r="G249" s="52"/>
      <c r="H249" s="33"/>
      <c r="I249" s="52"/>
      <c r="J249" s="53" t="s">
        <v>47</v>
      </c>
      <c r="K249" s="42"/>
      <c r="L249" s="33"/>
    </row>
    <row r="251" spans="1:12" ht="31.5" x14ac:dyDescent="0.5">
      <c r="A251" s="124" t="s">
        <v>699</v>
      </c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</row>
    <row r="252" spans="1:12" x14ac:dyDescent="0.25">
      <c r="A252" s="89" t="s">
        <v>0</v>
      </c>
      <c r="B252" s="89" t="s">
        <v>31</v>
      </c>
      <c r="C252" s="89" t="s">
        <v>1</v>
      </c>
      <c r="D252" s="89" t="s">
        <v>4</v>
      </c>
      <c r="E252" s="89" t="s">
        <v>2</v>
      </c>
      <c r="F252" s="21" t="s">
        <v>3</v>
      </c>
      <c r="G252" s="89" t="s">
        <v>23</v>
      </c>
      <c r="H252" s="22" t="s">
        <v>5</v>
      </c>
      <c r="I252" s="89" t="s">
        <v>16</v>
      </c>
      <c r="J252" s="22" t="s">
        <v>13</v>
      </c>
      <c r="K252" s="22" t="s">
        <v>6</v>
      </c>
    </row>
    <row r="253" spans="1:12" x14ac:dyDescent="0.25">
      <c r="A253" s="15">
        <v>1</v>
      </c>
      <c r="B253" s="15" t="s">
        <v>32</v>
      </c>
      <c r="C253" s="5" t="str">
        <f>VLOOKUP(B253,'DATA BARANG'!$B$1:$E$114,2,0)</f>
        <v>GULA ROSE BRAND</v>
      </c>
      <c r="D253" s="26">
        <f t="shared" ref="D253:D265" si="40">I226</f>
        <v>0</v>
      </c>
      <c r="E253" s="15">
        <v>0</v>
      </c>
      <c r="F253" s="7">
        <f>VLOOKUP(B253,'DATA BARANG'!$B$1:$E$15,3,0)</f>
        <v>12500</v>
      </c>
      <c r="G253" s="19">
        <f>COUNTIF('16012021'!$C:$C,'LAPORAN PENJUALAN'!B253)</f>
        <v>0</v>
      </c>
      <c r="H253" s="7">
        <f>VLOOKUP(B253,'DATA BARANG'!$B$1:$E$15,4,0)</f>
        <v>14000</v>
      </c>
      <c r="I253" s="35">
        <f t="shared" ref="I253:I265" si="41">(E253+D253)-G253</f>
        <v>0</v>
      </c>
      <c r="J253" s="7">
        <f>G253*F253</f>
        <v>0</v>
      </c>
      <c r="K253" s="7">
        <f>G253*H253</f>
        <v>0</v>
      </c>
    </row>
    <row r="254" spans="1:12" x14ac:dyDescent="0.25">
      <c r="A254" s="15">
        <v>2</v>
      </c>
      <c r="B254" s="15" t="s">
        <v>33</v>
      </c>
      <c r="C254" s="5" t="str">
        <f>VLOOKUP(B254,'DATA BARANG'!$B$1:$E$114,2,0)</f>
        <v>GULA PUTIH</v>
      </c>
      <c r="D254" s="26">
        <f t="shared" si="40"/>
        <v>1</v>
      </c>
      <c r="E254" s="15">
        <v>0</v>
      </c>
      <c r="F254" s="7">
        <f>VLOOKUP(B254,'DATA BARANG'!$B$1:$E$15,3,0)</f>
        <v>12000</v>
      </c>
      <c r="G254" s="19">
        <f>COUNTIF('16012021'!$C:$C,'LAPORAN PENJUALAN'!B254)</f>
        <v>0</v>
      </c>
      <c r="H254" s="7">
        <f>VLOOKUP(B254,'DATA BARANG'!$B$1:$E$15,4,0)</f>
        <v>13500</v>
      </c>
      <c r="I254" s="35">
        <f t="shared" si="41"/>
        <v>1</v>
      </c>
      <c r="J254" s="7">
        <f t="shared" ref="J254:J265" si="42">G254*F254</f>
        <v>0</v>
      </c>
      <c r="K254" s="7">
        <f t="shared" ref="K254:K265" si="43">G254*H254</f>
        <v>0</v>
      </c>
    </row>
    <row r="255" spans="1:12" x14ac:dyDescent="0.25">
      <c r="A255" s="15">
        <v>3</v>
      </c>
      <c r="B255" s="15" t="s">
        <v>34</v>
      </c>
      <c r="C255" s="5" t="str">
        <f>VLOOKUP(B255,'DATA BARANG'!$B$1:$E$114,2,0)</f>
        <v>MM ROSE BRAND</v>
      </c>
      <c r="D255" s="26">
        <f t="shared" si="40"/>
        <v>1</v>
      </c>
      <c r="E255" s="15">
        <v>0</v>
      </c>
      <c r="F255" s="7">
        <f>VLOOKUP(B255,'DATA BARANG'!$B$1:$E$15,3,0)</f>
        <v>13250</v>
      </c>
      <c r="G255" s="19">
        <f>COUNTIF('16012021'!$C:$C,'LAPORAN PENJUALAN'!B255)</f>
        <v>0</v>
      </c>
      <c r="H255" s="7">
        <f>VLOOKUP(B255,'DATA BARANG'!$B$1:$E$15,4,0)</f>
        <v>14500</v>
      </c>
      <c r="I255" s="35">
        <f t="shared" si="41"/>
        <v>1</v>
      </c>
      <c r="J255" s="7">
        <f t="shared" si="42"/>
        <v>0</v>
      </c>
      <c r="K255" s="7">
        <f t="shared" si="43"/>
        <v>0</v>
      </c>
    </row>
    <row r="256" spans="1:12" x14ac:dyDescent="0.25">
      <c r="A256" s="15">
        <v>4</v>
      </c>
      <c r="B256" s="15" t="s">
        <v>35</v>
      </c>
      <c r="C256" s="5" t="str">
        <f>VLOOKUP(B256,'DATA BARANG'!$B$1:$E$114,2,0)</f>
        <v>MM TAWON</v>
      </c>
      <c r="D256" s="26">
        <f t="shared" si="40"/>
        <v>2</v>
      </c>
      <c r="E256" s="15">
        <v>0</v>
      </c>
      <c r="F256" s="7">
        <f>VLOOKUP(B256,'DATA BARANG'!$B$1:$E$15,3,0)</f>
        <v>13000</v>
      </c>
      <c r="G256" s="19">
        <f>COUNTIF('16012021'!$C:$C,'LAPORAN PENJUALAN'!B256)</f>
        <v>0</v>
      </c>
      <c r="H256" s="7">
        <f>VLOOKUP(B256,'DATA BARANG'!$B$1:$E$15,4,0)</f>
        <v>14500</v>
      </c>
      <c r="I256" s="35">
        <f t="shared" si="41"/>
        <v>2</v>
      </c>
      <c r="J256" s="7">
        <f t="shared" si="42"/>
        <v>0</v>
      </c>
      <c r="K256" s="7">
        <f t="shared" si="43"/>
        <v>0</v>
      </c>
    </row>
    <row r="257" spans="1:12" x14ac:dyDescent="0.25">
      <c r="A257" s="15">
        <v>5</v>
      </c>
      <c r="B257" s="15" t="s">
        <v>39</v>
      </c>
      <c r="C257" s="5" t="str">
        <f>VLOOKUP(B257,'DATA BARANG'!$B$1:$E$114,2,0)</f>
        <v>MM SALVACO</v>
      </c>
      <c r="D257" s="26">
        <f t="shared" si="40"/>
        <v>9</v>
      </c>
      <c r="E257" s="15">
        <v>0</v>
      </c>
      <c r="F257" s="7">
        <f>VLOOKUP(B257,'DATA BARANG'!$B$1:$E$15,3,0)</f>
        <v>13000</v>
      </c>
      <c r="G257" s="19">
        <f>COUNTIF('16012021'!$C:$C,'LAPORAN PENJUALAN'!B257)</f>
        <v>8</v>
      </c>
      <c r="H257" s="7">
        <f>VLOOKUP(B257,'DATA BARANG'!$B$1:$E$15,4,0)</f>
        <v>14500</v>
      </c>
      <c r="I257" s="35">
        <f t="shared" si="41"/>
        <v>1</v>
      </c>
      <c r="J257" s="7">
        <f t="shared" si="42"/>
        <v>104000</v>
      </c>
      <c r="K257" s="7">
        <f t="shared" si="43"/>
        <v>116000</v>
      </c>
    </row>
    <row r="258" spans="1:12" x14ac:dyDescent="0.25">
      <c r="A258" s="15">
        <v>6</v>
      </c>
      <c r="B258" s="15" t="s">
        <v>40</v>
      </c>
      <c r="C258" s="5" t="str">
        <f>VLOOKUP(B258,'DATA BARANG'!$B$1:$E$114,2,0)</f>
        <v>MM BIMOLI</v>
      </c>
      <c r="D258" s="26">
        <f t="shared" si="40"/>
        <v>13</v>
      </c>
      <c r="E258" s="15">
        <v>0</v>
      </c>
      <c r="F258" s="7">
        <f>VLOOKUP(B258,'DATA BARANG'!$B$1:$E$15,3,0)</f>
        <v>14000</v>
      </c>
      <c r="G258" s="19">
        <f>COUNTIF('16012021'!$C:$C,'LAPORAN PENJUALAN'!B258)</f>
        <v>0</v>
      </c>
      <c r="H258" s="7">
        <f>VLOOKUP(B258,'DATA BARANG'!$B$1:$E$15,4,0)</f>
        <v>15500</v>
      </c>
      <c r="I258" s="35">
        <f t="shared" si="41"/>
        <v>13</v>
      </c>
      <c r="J258" s="7">
        <f t="shared" si="42"/>
        <v>0</v>
      </c>
      <c r="K258" s="7">
        <f t="shared" si="43"/>
        <v>0</v>
      </c>
    </row>
    <row r="259" spans="1:12" x14ac:dyDescent="0.25">
      <c r="A259" s="15">
        <v>7</v>
      </c>
      <c r="B259" s="15" t="s">
        <v>41</v>
      </c>
      <c r="C259" s="5" t="str">
        <f>VLOOKUP(B259,'DATA BARANG'!$B$1:$E$114,2,0)</f>
        <v>MM SIIP</v>
      </c>
      <c r="D259" s="26">
        <f t="shared" si="40"/>
        <v>5</v>
      </c>
      <c r="E259" s="15">
        <v>0</v>
      </c>
      <c r="F259" s="7">
        <f>VLOOKUP(B259,'DATA BARANG'!$B$1:$E$15,3,0)</f>
        <v>12000</v>
      </c>
      <c r="G259" s="19">
        <f>COUNTIF('16012021'!$C:$C,'LAPORAN PENJUALAN'!B259)</f>
        <v>3</v>
      </c>
      <c r="H259" s="7">
        <f>VLOOKUP(B259,'DATA BARANG'!$B$1:$E$15,4,0)</f>
        <v>13500</v>
      </c>
      <c r="I259" s="35">
        <f t="shared" si="41"/>
        <v>2</v>
      </c>
      <c r="J259" s="7">
        <f t="shared" si="42"/>
        <v>36000</v>
      </c>
      <c r="K259" s="7">
        <f t="shared" si="43"/>
        <v>40500</v>
      </c>
    </row>
    <row r="260" spans="1:12" x14ac:dyDescent="0.25">
      <c r="A260" s="15">
        <v>8</v>
      </c>
      <c r="B260" s="15" t="s">
        <v>42</v>
      </c>
      <c r="C260" s="5" t="str">
        <f>VLOOKUP(B260,'DATA BARANG'!$B$1:$E$114,2,0)</f>
        <v>GULA AREN</v>
      </c>
      <c r="D260" s="26">
        <f t="shared" si="40"/>
        <v>44.18</v>
      </c>
      <c r="E260" s="15">
        <v>0</v>
      </c>
      <c r="F260" s="7">
        <f>VLOOKUP(B260,'DATA BARANG'!$B$1:$E$15,3,0)</f>
        <v>22000</v>
      </c>
      <c r="G260" s="19">
        <f>COUNTIF('16012021'!$C:$C,'LAPORAN PENJUALAN'!B260)</f>
        <v>0</v>
      </c>
      <c r="H260" s="7">
        <f>VLOOKUP(B260,'DATA BARANG'!$B$1:$E$15,4,0)</f>
        <v>25000</v>
      </c>
      <c r="I260" s="35">
        <f t="shared" si="41"/>
        <v>44.18</v>
      </c>
      <c r="J260" s="7">
        <f t="shared" si="42"/>
        <v>0</v>
      </c>
      <c r="K260" s="7">
        <f t="shared" si="43"/>
        <v>0</v>
      </c>
    </row>
    <row r="261" spans="1:12" x14ac:dyDescent="0.25">
      <c r="A261" s="15">
        <v>9</v>
      </c>
      <c r="B261" s="15" t="s">
        <v>37</v>
      </c>
      <c r="C261" s="5" t="str">
        <f>VLOOKUP(B261,'DATA BARANG'!$B$1:$E$114,2,0)</f>
        <v>BERAS IR 5 KG</v>
      </c>
      <c r="D261" s="26">
        <f t="shared" si="40"/>
        <v>44</v>
      </c>
      <c r="E261" s="15">
        <v>0</v>
      </c>
      <c r="F261" s="7">
        <f>VLOOKUP(B261,'DATA BARANG'!$B$1:$E$15,3,0)</f>
        <v>50000</v>
      </c>
      <c r="G261" s="19">
        <f>COUNTIF('16012021'!$C:$C,'LAPORAN PENJUALAN'!B261)</f>
        <v>0</v>
      </c>
      <c r="H261" s="7">
        <f>VLOOKUP(B261,'DATA BARANG'!$B$1:$E$15,4,0)</f>
        <v>55000</v>
      </c>
      <c r="I261" s="35">
        <f t="shared" si="41"/>
        <v>44</v>
      </c>
      <c r="J261" s="7">
        <f t="shared" si="42"/>
        <v>0</v>
      </c>
      <c r="K261" s="7">
        <f t="shared" si="43"/>
        <v>0</v>
      </c>
    </row>
    <row r="262" spans="1:12" x14ac:dyDescent="0.25">
      <c r="A262" s="15">
        <v>10</v>
      </c>
      <c r="B262" s="15" t="s">
        <v>36</v>
      </c>
      <c r="C262" s="5" t="str">
        <f>VLOOKUP(B262,'DATA BARANG'!$B$1:$E$114,2,0)</f>
        <v>BERAS IR 10 KG</v>
      </c>
      <c r="D262" s="26">
        <f t="shared" si="40"/>
        <v>32</v>
      </c>
      <c r="E262" s="15">
        <v>0</v>
      </c>
      <c r="F262" s="7">
        <f>VLOOKUP(B262,'DATA BARANG'!$B$1:$E$15,3,0)</f>
        <v>100000</v>
      </c>
      <c r="G262" s="19">
        <f>COUNTIF('16012021'!$C:$C,'LAPORAN PENJUALAN'!B262)</f>
        <v>0</v>
      </c>
      <c r="H262" s="7">
        <f>VLOOKUP(B262,'DATA BARANG'!$B$1:$E$15,4,0)</f>
        <v>110000</v>
      </c>
      <c r="I262" s="35">
        <f t="shared" si="41"/>
        <v>32</v>
      </c>
      <c r="J262" s="7">
        <f t="shared" si="42"/>
        <v>0</v>
      </c>
      <c r="K262" s="7">
        <f t="shared" si="43"/>
        <v>0</v>
      </c>
    </row>
    <row r="263" spans="1:12" x14ac:dyDescent="0.25">
      <c r="A263" s="15">
        <v>11</v>
      </c>
      <c r="B263" s="15" t="s">
        <v>91</v>
      </c>
      <c r="C263" s="5" t="str">
        <f>VLOOKUP(B263,'DATA BARANG'!$B$1:$E$114,2,0)</f>
        <v>MADU ASLI</v>
      </c>
      <c r="D263" s="26">
        <f t="shared" si="40"/>
        <v>3</v>
      </c>
      <c r="E263" s="15">
        <v>0</v>
      </c>
      <c r="F263" s="7">
        <f>VLOOKUP(B263,'DATA BARANG'!$B$1:$E$15,3,0)</f>
        <v>110000</v>
      </c>
      <c r="G263" s="19">
        <f>COUNTIF('16012021'!$C:$C,'LAPORAN PENJUALAN'!B263)</f>
        <v>0</v>
      </c>
      <c r="H263" s="7">
        <f>VLOOKUP(B263,'DATA BARANG'!$B$1:$E$15,4,0)</f>
        <v>120000</v>
      </c>
      <c r="I263" s="35">
        <f t="shared" si="41"/>
        <v>3</v>
      </c>
      <c r="J263" s="7">
        <f t="shared" si="42"/>
        <v>0</v>
      </c>
      <c r="K263" s="7">
        <f t="shared" si="43"/>
        <v>0</v>
      </c>
    </row>
    <row r="264" spans="1:12" x14ac:dyDescent="0.25">
      <c r="A264" s="15">
        <v>12</v>
      </c>
      <c r="B264" s="15" t="s">
        <v>92</v>
      </c>
      <c r="C264" s="5" t="str">
        <f>VLOOKUP(B264,'DATA BARANG'!$B$1:$E$114,2,0)</f>
        <v>PARFUM A&amp;M</v>
      </c>
      <c r="D264" s="26">
        <f t="shared" si="40"/>
        <v>0</v>
      </c>
      <c r="E264" s="15">
        <v>0</v>
      </c>
      <c r="F264" s="7">
        <f>VLOOKUP(B264,'DATA BARANG'!$B$1:$E$15,3,0)</f>
        <v>175000</v>
      </c>
      <c r="G264" s="19">
        <f>COUNTIF('16012021'!$C:$C,'LAPORAN PENJUALAN'!B264)</f>
        <v>0</v>
      </c>
      <c r="H264" s="7">
        <f>VLOOKUP(B264,'DATA BARANG'!$B$1:$E$15,4,0)</f>
        <v>225000</v>
      </c>
      <c r="I264" s="35">
        <f t="shared" si="41"/>
        <v>0</v>
      </c>
      <c r="J264" s="7">
        <f t="shared" si="42"/>
        <v>0</v>
      </c>
      <c r="K264" s="7">
        <f t="shared" si="43"/>
        <v>0</v>
      </c>
    </row>
    <row r="265" spans="1:12" x14ac:dyDescent="0.25">
      <c r="A265" s="15">
        <v>13</v>
      </c>
      <c r="B265" s="15" t="s">
        <v>160</v>
      </c>
      <c r="C265" s="5" t="str">
        <f>VLOOKUP(B265,'DATA BARANG'!$B$1:$E$114,2,0)</f>
        <v>GULAKU</v>
      </c>
      <c r="D265" s="26">
        <f t="shared" si="40"/>
        <v>1</v>
      </c>
      <c r="E265" s="15">
        <v>0</v>
      </c>
      <c r="F265" s="7">
        <f>VLOOKUP(B265,'DATA BARANG'!$B$1:$E$15,3,0)</f>
        <v>13200</v>
      </c>
      <c r="G265" s="19">
        <f>COUNTIF('16012021'!$C:$C,'LAPORAN PENJUALAN'!B265)</f>
        <v>0</v>
      </c>
      <c r="H265" s="7">
        <f>VLOOKUP(B265,'DATA BARANG'!$B$1:$E$15,4,0)</f>
        <v>14000</v>
      </c>
      <c r="I265" s="35">
        <f t="shared" si="41"/>
        <v>1</v>
      </c>
      <c r="J265" s="7">
        <f t="shared" si="42"/>
        <v>0</v>
      </c>
      <c r="K265" s="7">
        <f t="shared" si="43"/>
        <v>0</v>
      </c>
    </row>
    <row r="266" spans="1:12" x14ac:dyDescent="0.25">
      <c r="A266" s="117" t="s">
        <v>14</v>
      </c>
      <c r="B266" s="118"/>
      <c r="C266" s="118"/>
      <c r="D266" s="118"/>
      <c r="E266" s="118"/>
      <c r="F266" s="118"/>
      <c r="G266" s="118"/>
      <c r="H266" s="118"/>
      <c r="I266" s="119"/>
      <c r="J266" s="16">
        <f>SUM(J253:J264)</f>
        <v>140000</v>
      </c>
      <c r="K266" s="16">
        <f>SUM(K253:K265)</f>
        <v>156500</v>
      </c>
      <c r="L266" s="16" t="s">
        <v>26</v>
      </c>
    </row>
    <row r="267" spans="1:12" x14ac:dyDescent="0.25">
      <c r="A267" s="120" t="s">
        <v>15</v>
      </c>
      <c r="B267" s="120"/>
      <c r="C267" s="120"/>
      <c r="D267" s="120"/>
      <c r="E267" s="120"/>
      <c r="F267" s="120"/>
      <c r="G267" s="120"/>
      <c r="H267" s="120"/>
      <c r="I267" s="120"/>
      <c r="J267" s="120"/>
      <c r="K267" s="8">
        <f>K266-J266</f>
        <v>16500</v>
      </c>
      <c r="L267" s="8" t="s">
        <v>15</v>
      </c>
    </row>
    <row r="268" spans="1:12" x14ac:dyDescent="0.25">
      <c r="K268" s="40">
        <v>156500</v>
      </c>
      <c r="L268" s="17" t="s">
        <v>27</v>
      </c>
    </row>
    <row r="269" spans="1:12" x14ac:dyDescent="0.25">
      <c r="K269" s="41">
        <f>K268-K266</f>
        <v>0</v>
      </c>
      <c r="L269" s="24" t="s">
        <v>29</v>
      </c>
    </row>
    <row r="271" spans="1:12" x14ac:dyDescent="0.25">
      <c r="A271" s="33"/>
      <c r="B271" s="33" t="s">
        <v>209</v>
      </c>
      <c r="C271" s="33"/>
      <c r="D271" s="33"/>
      <c r="E271" s="51"/>
      <c r="F271" s="33" t="s">
        <v>210</v>
      </c>
      <c r="G271" s="52"/>
      <c r="H271" s="33"/>
      <c r="I271" s="52"/>
      <c r="J271" s="53" t="s">
        <v>211</v>
      </c>
      <c r="K271" s="42"/>
      <c r="L271" s="33"/>
    </row>
    <row r="272" spans="1:12" x14ac:dyDescent="0.25">
      <c r="A272" s="33"/>
      <c r="B272" s="33" t="s">
        <v>164</v>
      </c>
      <c r="C272" s="33"/>
      <c r="D272" s="33"/>
      <c r="E272" s="51"/>
      <c r="F272" s="33" t="s">
        <v>165</v>
      </c>
      <c r="G272" s="52"/>
      <c r="H272" s="33"/>
      <c r="I272" s="52"/>
      <c r="J272" s="53" t="s">
        <v>166</v>
      </c>
      <c r="K272" s="42"/>
      <c r="L272" s="33"/>
    </row>
    <row r="273" spans="1:12" x14ac:dyDescent="0.25">
      <c r="A273" s="33"/>
      <c r="B273" s="33"/>
      <c r="C273" s="33"/>
      <c r="D273" s="33"/>
      <c r="E273" s="51"/>
      <c r="F273" s="33"/>
      <c r="G273" s="52"/>
      <c r="H273" s="33"/>
      <c r="I273" s="52"/>
      <c r="J273" s="53"/>
      <c r="K273" s="92"/>
      <c r="L273" s="33"/>
    </row>
    <row r="274" spans="1:12" x14ac:dyDescent="0.25">
      <c r="A274" s="33"/>
      <c r="B274" s="33"/>
      <c r="C274" s="33"/>
      <c r="D274" s="33"/>
      <c r="E274" s="51"/>
      <c r="F274" s="33"/>
      <c r="G274" s="52"/>
      <c r="H274" s="33"/>
      <c r="I274" s="52"/>
      <c r="J274" s="53"/>
      <c r="K274" s="42"/>
      <c r="L274" s="33"/>
    </row>
    <row r="275" spans="1:12" x14ac:dyDescent="0.25">
      <c r="A275" s="33"/>
      <c r="B275" s="33"/>
      <c r="C275" s="33"/>
      <c r="D275" s="33"/>
      <c r="E275" s="51"/>
      <c r="F275" s="33"/>
      <c r="G275" s="52"/>
      <c r="H275" s="33"/>
      <c r="I275" s="52"/>
      <c r="J275" s="53"/>
      <c r="K275" s="42"/>
      <c r="L275" s="33"/>
    </row>
    <row r="276" spans="1:12" x14ac:dyDescent="0.25">
      <c r="A276" s="33"/>
      <c r="B276" s="33" t="s">
        <v>50</v>
      </c>
      <c r="C276" s="33"/>
      <c r="D276" s="33"/>
      <c r="E276" s="51"/>
      <c r="F276" s="33" t="s">
        <v>51</v>
      </c>
      <c r="G276" s="52"/>
      <c r="H276" s="33"/>
      <c r="I276" s="52"/>
      <c r="J276" s="53" t="s">
        <v>47</v>
      </c>
      <c r="K276" s="42"/>
      <c r="L276" s="33"/>
    </row>
    <row r="278" spans="1:12" ht="31.5" x14ac:dyDescent="0.5">
      <c r="A278" s="124" t="s">
        <v>710</v>
      </c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</row>
    <row r="279" spans="1:12" x14ac:dyDescent="0.25">
      <c r="A279" s="91" t="s">
        <v>0</v>
      </c>
      <c r="B279" s="91" t="s">
        <v>31</v>
      </c>
      <c r="C279" s="91" t="s">
        <v>1</v>
      </c>
      <c r="D279" s="91" t="s">
        <v>4</v>
      </c>
      <c r="E279" s="91" t="s">
        <v>2</v>
      </c>
      <c r="F279" s="21" t="s">
        <v>3</v>
      </c>
      <c r="G279" s="91" t="s">
        <v>23</v>
      </c>
      <c r="H279" s="22" t="s">
        <v>5</v>
      </c>
      <c r="I279" s="91" t="s">
        <v>16</v>
      </c>
      <c r="J279" s="22" t="s">
        <v>13</v>
      </c>
      <c r="K279" s="22" t="s">
        <v>6</v>
      </c>
    </row>
    <row r="280" spans="1:12" x14ac:dyDescent="0.25">
      <c r="A280" s="15">
        <v>1</v>
      </c>
      <c r="B280" s="15" t="s">
        <v>32</v>
      </c>
      <c r="C280" s="5" t="str">
        <f>VLOOKUP(B280,'DATA BARANG'!$B$1:$E$114,2,0)</f>
        <v>GULA ROSE BRAND</v>
      </c>
      <c r="D280" s="26">
        <f>I253</f>
        <v>0</v>
      </c>
      <c r="E280" s="15">
        <v>0</v>
      </c>
      <c r="F280" s="7">
        <f>VLOOKUP(B280,'DATA BARANG'!$B$1:$E$15,3,0)</f>
        <v>12500</v>
      </c>
      <c r="G280" s="19">
        <f>COUNTIF('18012021'!$C:$C,'LAPORAN PENJUALAN'!B280)</f>
        <v>0</v>
      </c>
      <c r="H280" s="7">
        <f>VLOOKUP(B280,'DATA BARANG'!$B$1:$E$15,4,0)</f>
        <v>14000</v>
      </c>
      <c r="I280" s="35">
        <f t="shared" ref="I280:I292" si="44">(E280+D280)-G280</f>
        <v>0</v>
      </c>
      <c r="J280" s="7">
        <f>G280*F280</f>
        <v>0</v>
      </c>
      <c r="K280" s="7">
        <f>G280*H280</f>
        <v>0</v>
      </c>
    </row>
    <row r="281" spans="1:12" x14ac:dyDescent="0.25">
      <c r="A281" s="15">
        <v>2</v>
      </c>
      <c r="B281" s="15" t="s">
        <v>33</v>
      </c>
      <c r="C281" s="5" t="str">
        <f>VLOOKUP(B281,'DATA BARANG'!$B$1:$E$114,2,0)</f>
        <v>GULA PUTIH</v>
      </c>
      <c r="D281" s="26">
        <f t="shared" ref="D281:D292" si="45">I254</f>
        <v>1</v>
      </c>
      <c r="E281" s="15">
        <v>0</v>
      </c>
      <c r="F281" s="7">
        <f>VLOOKUP(B281,'DATA BARANG'!$B$1:$E$15,3,0)</f>
        <v>12000</v>
      </c>
      <c r="G281" s="19">
        <f>COUNTIF('18012021'!$C:$C,'LAPORAN PENJUALAN'!B281)</f>
        <v>0</v>
      </c>
      <c r="H281" s="7">
        <f>VLOOKUP(B281,'DATA BARANG'!$B$1:$E$15,4,0)</f>
        <v>13500</v>
      </c>
      <c r="I281" s="35">
        <f t="shared" si="44"/>
        <v>1</v>
      </c>
      <c r="J281" s="7">
        <f t="shared" ref="J281:J292" si="46">G281*F281</f>
        <v>0</v>
      </c>
      <c r="K281" s="7">
        <f t="shared" ref="K281:K292" si="47">G281*H281</f>
        <v>0</v>
      </c>
    </row>
    <row r="282" spans="1:12" x14ac:dyDescent="0.25">
      <c r="A282" s="15">
        <v>3</v>
      </c>
      <c r="B282" s="15" t="s">
        <v>34</v>
      </c>
      <c r="C282" s="5" t="str">
        <f>VLOOKUP(B282,'DATA BARANG'!$B$1:$E$114,2,0)</f>
        <v>MM ROSE BRAND</v>
      </c>
      <c r="D282" s="26">
        <f t="shared" si="45"/>
        <v>1</v>
      </c>
      <c r="E282" s="15">
        <v>0</v>
      </c>
      <c r="F282" s="7">
        <f>VLOOKUP(B282,'DATA BARANG'!$B$1:$E$15,3,0)</f>
        <v>13250</v>
      </c>
      <c r="G282" s="19">
        <f>COUNTIF('18012021'!$C:$C,'LAPORAN PENJUALAN'!B282)</f>
        <v>1</v>
      </c>
      <c r="H282" s="7">
        <f>VLOOKUP(B282,'DATA BARANG'!$B$1:$E$15,4,0)</f>
        <v>14500</v>
      </c>
      <c r="I282" s="35">
        <f t="shared" si="44"/>
        <v>0</v>
      </c>
      <c r="J282" s="7">
        <f t="shared" si="46"/>
        <v>13250</v>
      </c>
      <c r="K282" s="7">
        <f t="shared" si="47"/>
        <v>14500</v>
      </c>
    </row>
    <row r="283" spans="1:12" x14ac:dyDescent="0.25">
      <c r="A283" s="15">
        <v>4</v>
      </c>
      <c r="B283" s="15" t="s">
        <v>35</v>
      </c>
      <c r="C283" s="5" t="str">
        <f>VLOOKUP(B283,'DATA BARANG'!$B$1:$E$114,2,0)</f>
        <v>MM TAWON</v>
      </c>
      <c r="D283" s="26">
        <f t="shared" si="45"/>
        <v>2</v>
      </c>
      <c r="E283" s="15">
        <v>0</v>
      </c>
      <c r="F283" s="7">
        <f>VLOOKUP(B283,'DATA BARANG'!$B$1:$E$15,3,0)</f>
        <v>13000</v>
      </c>
      <c r="G283" s="19">
        <f>COUNTIF('18012021'!$C:$C,'LAPORAN PENJUALAN'!B283)</f>
        <v>2</v>
      </c>
      <c r="H283" s="7">
        <f>VLOOKUP(B283,'DATA BARANG'!$B$1:$E$15,4,0)</f>
        <v>14500</v>
      </c>
      <c r="I283" s="35">
        <f t="shared" si="44"/>
        <v>0</v>
      </c>
      <c r="J283" s="7">
        <f t="shared" si="46"/>
        <v>26000</v>
      </c>
      <c r="K283" s="7">
        <f t="shared" si="47"/>
        <v>29000</v>
      </c>
    </row>
    <row r="284" spans="1:12" x14ac:dyDescent="0.25">
      <c r="A284" s="15">
        <v>5</v>
      </c>
      <c r="B284" s="15" t="s">
        <v>39</v>
      </c>
      <c r="C284" s="5" t="str">
        <f>VLOOKUP(B284,'DATA BARANG'!$B$1:$E$114,2,0)</f>
        <v>MM SALVACO</v>
      </c>
      <c r="D284" s="26">
        <f t="shared" si="45"/>
        <v>1</v>
      </c>
      <c r="E284" s="15">
        <v>0</v>
      </c>
      <c r="F284" s="7">
        <f>VLOOKUP(B284,'DATA BARANG'!$B$1:$E$15,3,0)</f>
        <v>13000</v>
      </c>
      <c r="G284" s="19">
        <f>COUNTIF('18012021'!$C:$C,'LAPORAN PENJUALAN'!B284)</f>
        <v>0</v>
      </c>
      <c r="H284" s="7">
        <f>VLOOKUP(B284,'DATA BARANG'!$B$1:$E$15,4,0)</f>
        <v>14500</v>
      </c>
      <c r="I284" s="35">
        <f t="shared" si="44"/>
        <v>1</v>
      </c>
      <c r="J284" s="7">
        <f t="shared" si="46"/>
        <v>0</v>
      </c>
      <c r="K284" s="7">
        <f t="shared" si="47"/>
        <v>0</v>
      </c>
    </row>
    <row r="285" spans="1:12" x14ac:dyDescent="0.25">
      <c r="A285" s="15">
        <v>6</v>
      </c>
      <c r="B285" s="15" t="s">
        <v>40</v>
      </c>
      <c r="C285" s="5" t="str">
        <f>VLOOKUP(B285,'DATA BARANG'!$B$1:$E$114,2,0)</f>
        <v>MM BIMOLI</v>
      </c>
      <c r="D285" s="26">
        <f t="shared" si="45"/>
        <v>13</v>
      </c>
      <c r="E285" s="15">
        <v>0</v>
      </c>
      <c r="F285" s="7">
        <f>VLOOKUP(B285,'DATA BARANG'!$B$1:$E$15,3,0)</f>
        <v>14000</v>
      </c>
      <c r="G285" s="19">
        <f>COUNTIF('18012021'!$C:$C,'LAPORAN PENJUALAN'!B285)</f>
        <v>4</v>
      </c>
      <c r="H285" s="7">
        <f>VLOOKUP(B285,'DATA BARANG'!$B$1:$E$15,4,0)</f>
        <v>15500</v>
      </c>
      <c r="I285" s="35">
        <f t="shared" si="44"/>
        <v>9</v>
      </c>
      <c r="J285" s="7">
        <f t="shared" si="46"/>
        <v>56000</v>
      </c>
      <c r="K285" s="7">
        <f t="shared" si="47"/>
        <v>62000</v>
      </c>
    </row>
    <row r="286" spans="1:12" x14ac:dyDescent="0.25">
      <c r="A286" s="15">
        <v>7</v>
      </c>
      <c r="B286" s="15" t="s">
        <v>41</v>
      </c>
      <c r="C286" s="5" t="str">
        <f>VLOOKUP(B286,'DATA BARANG'!$B$1:$E$114,2,0)</f>
        <v>MM SIIP</v>
      </c>
      <c r="D286" s="26">
        <f t="shared" si="45"/>
        <v>2</v>
      </c>
      <c r="E286" s="15">
        <v>0</v>
      </c>
      <c r="F286" s="7">
        <f>VLOOKUP(B286,'DATA BARANG'!$B$1:$E$15,3,0)</f>
        <v>12000</v>
      </c>
      <c r="G286" s="19">
        <f>COUNTIF('18012021'!$C:$C,'LAPORAN PENJUALAN'!B286)</f>
        <v>1</v>
      </c>
      <c r="H286" s="7">
        <f>VLOOKUP(B286,'DATA BARANG'!$B$1:$E$15,4,0)</f>
        <v>13500</v>
      </c>
      <c r="I286" s="35">
        <f t="shared" si="44"/>
        <v>1</v>
      </c>
      <c r="J286" s="7">
        <f t="shared" si="46"/>
        <v>12000</v>
      </c>
      <c r="K286" s="7">
        <f t="shared" si="47"/>
        <v>13500</v>
      </c>
    </row>
    <row r="287" spans="1:12" x14ac:dyDescent="0.25">
      <c r="A287" s="15">
        <v>8</v>
      </c>
      <c r="B287" s="15" t="s">
        <v>42</v>
      </c>
      <c r="C287" s="5" t="str">
        <f>VLOOKUP(B287,'DATA BARANG'!$B$1:$E$114,2,0)</f>
        <v>GULA AREN</v>
      </c>
      <c r="D287" s="26">
        <f t="shared" si="45"/>
        <v>44.18</v>
      </c>
      <c r="E287" s="15">
        <v>0</v>
      </c>
      <c r="F287" s="7">
        <f>VLOOKUP(B287,'DATA BARANG'!$B$1:$E$15,3,0)</f>
        <v>22000</v>
      </c>
      <c r="G287" s="19">
        <v>2.16</v>
      </c>
      <c r="H287" s="7">
        <f>VLOOKUP(B287,'DATA BARANG'!$B$1:$E$15,4,0)</f>
        <v>25000</v>
      </c>
      <c r="I287" s="35">
        <f t="shared" si="44"/>
        <v>42.019999999999996</v>
      </c>
      <c r="J287" s="7">
        <f t="shared" si="46"/>
        <v>47520</v>
      </c>
      <c r="K287" s="7">
        <f t="shared" si="47"/>
        <v>54000</v>
      </c>
    </row>
    <row r="288" spans="1:12" x14ac:dyDescent="0.25">
      <c r="A288" s="15">
        <v>9</v>
      </c>
      <c r="B288" s="15" t="s">
        <v>37</v>
      </c>
      <c r="C288" s="5" t="str">
        <f>VLOOKUP(B288,'DATA BARANG'!$B$1:$E$114,2,0)</f>
        <v>BERAS IR 5 KG</v>
      </c>
      <c r="D288" s="26">
        <f t="shared" si="45"/>
        <v>44</v>
      </c>
      <c r="E288" s="15">
        <v>0</v>
      </c>
      <c r="F288" s="7">
        <f>VLOOKUP(B288,'DATA BARANG'!$B$1:$E$15,3,0)</f>
        <v>50000</v>
      </c>
      <c r="G288" s="19">
        <f>COUNTIF('18012021'!$C:$C,'LAPORAN PENJUALAN'!B288)</f>
        <v>0</v>
      </c>
      <c r="H288" s="7">
        <f>VLOOKUP(B288,'DATA BARANG'!$B$1:$E$15,4,0)</f>
        <v>55000</v>
      </c>
      <c r="I288" s="35">
        <f t="shared" si="44"/>
        <v>44</v>
      </c>
      <c r="J288" s="7">
        <f t="shared" si="46"/>
        <v>0</v>
      </c>
      <c r="K288" s="7">
        <f t="shared" si="47"/>
        <v>0</v>
      </c>
    </row>
    <row r="289" spans="1:12" x14ac:dyDescent="0.25">
      <c r="A289" s="15">
        <v>10</v>
      </c>
      <c r="B289" s="15" t="s">
        <v>36</v>
      </c>
      <c r="C289" s="5" t="str">
        <f>VLOOKUP(B289,'DATA BARANG'!$B$1:$E$114,2,0)</f>
        <v>BERAS IR 10 KG</v>
      </c>
      <c r="D289" s="26">
        <f t="shared" si="45"/>
        <v>32</v>
      </c>
      <c r="E289" s="15">
        <v>0</v>
      </c>
      <c r="F289" s="7">
        <f>VLOOKUP(B289,'DATA BARANG'!$B$1:$E$15,3,0)</f>
        <v>100000</v>
      </c>
      <c r="G289" s="19">
        <f>COUNTIF('18012021'!$C:$C,'LAPORAN PENJUALAN'!B289)</f>
        <v>2</v>
      </c>
      <c r="H289" s="7">
        <f>VLOOKUP(B289,'DATA BARANG'!$B$1:$E$15,4,0)</f>
        <v>110000</v>
      </c>
      <c r="I289" s="35">
        <f t="shared" si="44"/>
        <v>30</v>
      </c>
      <c r="J289" s="7">
        <f t="shared" si="46"/>
        <v>200000</v>
      </c>
      <c r="K289" s="7">
        <f t="shared" si="47"/>
        <v>220000</v>
      </c>
    </row>
    <row r="290" spans="1:12" x14ac:dyDescent="0.25">
      <c r="A290" s="15">
        <v>11</v>
      </c>
      <c r="B290" s="15" t="s">
        <v>91</v>
      </c>
      <c r="C290" s="5" t="str">
        <f>VLOOKUP(B290,'DATA BARANG'!$B$1:$E$114,2,0)</f>
        <v>MADU ASLI</v>
      </c>
      <c r="D290" s="26">
        <f t="shared" si="45"/>
        <v>3</v>
      </c>
      <c r="E290" s="15">
        <v>0</v>
      </c>
      <c r="F290" s="7">
        <f>VLOOKUP(B290,'DATA BARANG'!$B$1:$E$15,3,0)</f>
        <v>110000</v>
      </c>
      <c r="G290" s="19">
        <f>COUNTIF('18012021'!$C:$C,'LAPORAN PENJUALAN'!B290)</f>
        <v>0</v>
      </c>
      <c r="H290" s="7">
        <f>VLOOKUP(B290,'DATA BARANG'!$B$1:$E$15,4,0)</f>
        <v>120000</v>
      </c>
      <c r="I290" s="35">
        <f t="shared" si="44"/>
        <v>3</v>
      </c>
      <c r="J290" s="7">
        <f t="shared" si="46"/>
        <v>0</v>
      </c>
      <c r="K290" s="7">
        <f t="shared" si="47"/>
        <v>0</v>
      </c>
    </row>
    <row r="291" spans="1:12" x14ac:dyDescent="0.25">
      <c r="A291" s="15">
        <v>12</v>
      </c>
      <c r="B291" s="15" t="s">
        <v>92</v>
      </c>
      <c r="C291" s="5" t="str">
        <f>VLOOKUP(B291,'DATA BARANG'!$B$1:$E$114,2,0)</f>
        <v>PARFUM A&amp;M</v>
      </c>
      <c r="D291" s="26">
        <f t="shared" si="45"/>
        <v>0</v>
      </c>
      <c r="E291" s="15">
        <v>50</v>
      </c>
      <c r="F291" s="7">
        <f>VLOOKUP(B291,'DATA BARANG'!$B$1:$E$15,3,0)</f>
        <v>175000</v>
      </c>
      <c r="G291" s="19">
        <f>COUNTIF('18012021'!$C:$C,'LAPORAN PENJUALAN'!B291)</f>
        <v>0</v>
      </c>
      <c r="H291" s="7">
        <f>VLOOKUP(B291,'DATA BARANG'!$B$1:$E$15,4,0)</f>
        <v>225000</v>
      </c>
      <c r="I291" s="35">
        <f t="shared" si="44"/>
        <v>50</v>
      </c>
      <c r="J291" s="7">
        <f t="shared" si="46"/>
        <v>0</v>
      </c>
      <c r="K291" s="7">
        <f t="shared" si="47"/>
        <v>0</v>
      </c>
    </row>
    <row r="292" spans="1:12" x14ac:dyDescent="0.25">
      <c r="A292" s="15">
        <v>13</v>
      </c>
      <c r="B292" s="15" t="s">
        <v>160</v>
      </c>
      <c r="C292" s="5" t="str">
        <f>VLOOKUP(B292,'DATA BARANG'!$B$1:$E$114,2,0)</f>
        <v>GULAKU</v>
      </c>
      <c r="D292" s="26">
        <f t="shared" si="45"/>
        <v>1</v>
      </c>
      <c r="E292" s="15">
        <v>0</v>
      </c>
      <c r="F292" s="7">
        <f>VLOOKUP(B292,'DATA BARANG'!$B$1:$E$15,3,0)</f>
        <v>13200</v>
      </c>
      <c r="G292" s="19">
        <f>COUNTIF('18012021'!$C:$C,'LAPORAN PENJUALAN'!B292)</f>
        <v>0</v>
      </c>
      <c r="H292" s="7">
        <f>VLOOKUP(B292,'DATA BARANG'!$B$1:$E$15,4,0)</f>
        <v>14000</v>
      </c>
      <c r="I292" s="35">
        <f t="shared" si="44"/>
        <v>1</v>
      </c>
      <c r="J292" s="7">
        <f t="shared" si="46"/>
        <v>0</v>
      </c>
      <c r="K292" s="7">
        <f t="shared" si="47"/>
        <v>0</v>
      </c>
    </row>
    <row r="293" spans="1:12" x14ac:dyDescent="0.25">
      <c r="A293" s="117" t="s">
        <v>14</v>
      </c>
      <c r="B293" s="118"/>
      <c r="C293" s="118"/>
      <c r="D293" s="118"/>
      <c r="E293" s="118"/>
      <c r="F293" s="118"/>
      <c r="G293" s="118"/>
      <c r="H293" s="118"/>
      <c r="I293" s="119"/>
      <c r="J293" s="16">
        <f>SUM(J280:J291)</f>
        <v>354770</v>
      </c>
      <c r="K293" s="16">
        <f>SUM(K280:K292)</f>
        <v>393000</v>
      </c>
      <c r="L293" s="16" t="s">
        <v>26</v>
      </c>
    </row>
    <row r="294" spans="1:12" x14ac:dyDescent="0.25">
      <c r="A294" s="120" t="s">
        <v>15</v>
      </c>
      <c r="B294" s="120"/>
      <c r="C294" s="120"/>
      <c r="D294" s="120"/>
      <c r="E294" s="120"/>
      <c r="F294" s="120"/>
      <c r="G294" s="120"/>
      <c r="H294" s="120"/>
      <c r="I294" s="120"/>
      <c r="J294" s="120"/>
      <c r="K294" s="8">
        <f>K293-J293</f>
        <v>38230</v>
      </c>
      <c r="L294" s="8" t="s">
        <v>15</v>
      </c>
    </row>
    <row r="295" spans="1:12" x14ac:dyDescent="0.25">
      <c r="K295" s="40">
        <v>393000</v>
      </c>
      <c r="L295" s="17" t="s">
        <v>27</v>
      </c>
    </row>
    <row r="296" spans="1:12" x14ac:dyDescent="0.25">
      <c r="K296" s="41">
        <f>K295-K293</f>
        <v>0</v>
      </c>
      <c r="L296" s="24" t="s">
        <v>29</v>
      </c>
    </row>
    <row r="298" spans="1:12" x14ac:dyDescent="0.25">
      <c r="A298" s="33"/>
      <c r="B298" s="33" t="s">
        <v>209</v>
      </c>
      <c r="C298" s="33"/>
      <c r="D298" s="33"/>
      <c r="E298" s="51"/>
      <c r="F298" s="33" t="s">
        <v>210</v>
      </c>
      <c r="G298" s="52"/>
      <c r="H298" s="33"/>
      <c r="I298" s="52"/>
      <c r="J298" s="53" t="s">
        <v>211</v>
      </c>
      <c r="K298" s="42"/>
      <c r="L298" s="33"/>
    </row>
    <row r="299" spans="1:12" x14ac:dyDescent="0.25">
      <c r="A299" s="33"/>
      <c r="B299" s="33" t="s">
        <v>164</v>
      </c>
      <c r="C299" s="33"/>
      <c r="D299" s="33"/>
      <c r="E299" s="51"/>
      <c r="F299" s="33" t="s">
        <v>165</v>
      </c>
      <c r="G299" s="52"/>
      <c r="H299" s="33"/>
      <c r="I299" s="52"/>
      <c r="J299" s="53" t="s">
        <v>166</v>
      </c>
      <c r="K299" s="42"/>
      <c r="L299" s="33"/>
    </row>
    <row r="300" spans="1:12" x14ac:dyDescent="0.25">
      <c r="A300" s="33"/>
      <c r="B300" s="33"/>
      <c r="C300" s="33"/>
      <c r="D300" s="33"/>
      <c r="E300" s="51"/>
      <c r="F300" s="33"/>
      <c r="G300" s="52"/>
      <c r="H300" s="33"/>
      <c r="I300" s="52"/>
      <c r="J300" s="53"/>
      <c r="K300" s="92"/>
      <c r="L300" s="33"/>
    </row>
    <row r="301" spans="1:12" x14ac:dyDescent="0.25">
      <c r="A301" s="33"/>
      <c r="B301" s="33"/>
      <c r="C301" s="33"/>
      <c r="D301" s="33"/>
      <c r="E301" s="51"/>
      <c r="F301" s="33"/>
      <c r="G301" s="52"/>
      <c r="H301" s="33"/>
      <c r="I301" s="52"/>
      <c r="J301" s="53"/>
      <c r="K301" s="42"/>
      <c r="L301" s="33"/>
    </row>
    <row r="302" spans="1:12" x14ac:dyDescent="0.25">
      <c r="A302" s="33"/>
      <c r="B302" s="33"/>
      <c r="C302" s="33"/>
      <c r="D302" s="33"/>
      <c r="E302" s="51"/>
      <c r="F302" s="33"/>
      <c r="G302" s="52"/>
      <c r="H302" s="33"/>
      <c r="I302" s="52"/>
      <c r="J302" s="53"/>
      <c r="K302" s="42"/>
      <c r="L302" s="33"/>
    </row>
    <row r="303" spans="1:12" x14ac:dyDescent="0.25">
      <c r="A303" s="33"/>
      <c r="B303" s="33" t="s">
        <v>50</v>
      </c>
      <c r="C303" s="33"/>
      <c r="D303" s="33"/>
      <c r="E303" s="51"/>
      <c r="F303" s="33" t="s">
        <v>51</v>
      </c>
      <c r="G303" s="52"/>
      <c r="H303" s="33"/>
      <c r="I303" s="52"/>
      <c r="J303" s="53" t="s">
        <v>47</v>
      </c>
      <c r="K303" s="42"/>
      <c r="L303" s="33"/>
    </row>
    <row r="305" spans="1:12" ht="31.5" x14ac:dyDescent="0.5">
      <c r="A305" s="124" t="s">
        <v>714</v>
      </c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</row>
    <row r="306" spans="1:12" x14ac:dyDescent="0.25">
      <c r="A306" s="91" t="s">
        <v>0</v>
      </c>
      <c r="B306" s="91" t="s">
        <v>31</v>
      </c>
      <c r="C306" s="91" t="s">
        <v>1</v>
      </c>
      <c r="D306" s="91" t="s">
        <v>4</v>
      </c>
      <c r="E306" s="91" t="s">
        <v>2</v>
      </c>
      <c r="F306" s="21" t="s">
        <v>3</v>
      </c>
      <c r="G306" s="91" t="s">
        <v>23</v>
      </c>
      <c r="H306" s="22" t="s">
        <v>5</v>
      </c>
      <c r="I306" s="91" t="s">
        <v>16</v>
      </c>
      <c r="J306" s="22" t="s">
        <v>13</v>
      </c>
      <c r="K306" s="22" t="s">
        <v>6</v>
      </c>
    </row>
    <row r="307" spans="1:12" x14ac:dyDescent="0.25">
      <c r="A307" s="15">
        <v>1</v>
      </c>
      <c r="B307" s="15" t="s">
        <v>32</v>
      </c>
      <c r="C307" s="5" t="str">
        <f>VLOOKUP(B307,'DATA BARANG'!$B$1:$E$114,2,0)</f>
        <v>GULA ROSE BRAND</v>
      </c>
      <c r="D307" s="26">
        <f>I280</f>
        <v>0</v>
      </c>
      <c r="E307" s="15">
        <v>0</v>
      </c>
      <c r="F307" s="7">
        <f>VLOOKUP(B307,'DATA BARANG'!$B$1:$E$15,3,0)</f>
        <v>12500</v>
      </c>
      <c r="G307" s="19">
        <f>COUNTIF('19012021'!$C:$C,'LAPORAN PENJUALAN'!B307)</f>
        <v>0</v>
      </c>
      <c r="H307" s="7">
        <f>VLOOKUP(B307,'DATA BARANG'!$B$1:$E$15,4,0)</f>
        <v>14000</v>
      </c>
      <c r="I307" s="35">
        <f t="shared" ref="I307:I319" si="48">(E307+D307)-G307</f>
        <v>0</v>
      </c>
      <c r="J307" s="7">
        <f>G307*F307</f>
        <v>0</v>
      </c>
      <c r="K307" s="7">
        <f>G307*H307</f>
        <v>0</v>
      </c>
    </row>
    <row r="308" spans="1:12" x14ac:dyDescent="0.25">
      <c r="A308" s="15">
        <v>2</v>
      </c>
      <c r="B308" s="15" t="s">
        <v>33</v>
      </c>
      <c r="C308" s="5" t="str">
        <f>VLOOKUP(B308,'DATA BARANG'!$B$1:$E$114,2,0)</f>
        <v>GULA PUTIH</v>
      </c>
      <c r="D308" s="26">
        <f t="shared" ref="D308:D319" si="49">I281</f>
        <v>1</v>
      </c>
      <c r="E308" s="15">
        <v>0</v>
      </c>
      <c r="F308" s="7">
        <f>VLOOKUP(B308,'DATA BARANG'!$B$1:$E$15,3,0)</f>
        <v>12000</v>
      </c>
      <c r="G308" s="19">
        <f>COUNTIF('19012021'!$C:$C,'LAPORAN PENJUALAN'!B308)</f>
        <v>0</v>
      </c>
      <c r="H308" s="7">
        <f>VLOOKUP(B308,'DATA BARANG'!$B$1:$E$15,4,0)</f>
        <v>13500</v>
      </c>
      <c r="I308" s="35">
        <f t="shared" si="48"/>
        <v>1</v>
      </c>
      <c r="J308" s="7">
        <f t="shared" ref="J308:J319" si="50">G308*F308</f>
        <v>0</v>
      </c>
      <c r="K308" s="7">
        <f t="shared" ref="K308:K319" si="51">G308*H308</f>
        <v>0</v>
      </c>
    </row>
    <row r="309" spans="1:12" x14ac:dyDescent="0.25">
      <c r="A309" s="15">
        <v>3</v>
      </c>
      <c r="B309" s="15" t="s">
        <v>34</v>
      </c>
      <c r="C309" s="5" t="str">
        <f>VLOOKUP(B309,'DATA BARANG'!$B$1:$E$114,2,0)</f>
        <v>MM ROSE BRAND</v>
      </c>
      <c r="D309" s="26">
        <f t="shared" si="49"/>
        <v>0</v>
      </c>
      <c r="E309" s="15">
        <v>0</v>
      </c>
      <c r="F309" s="7">
        <f>VLOOKUP(B309,'DATA BARANG'!$B$1:$E$15,3,0)</f>
        <v>13250</v>
      </c>
      <c r="G309" s="19">
        <f>COUNTIF('19012021'!$C:$C,'LAPORAN PENJUALAN'!B309)</f>
        <v>0</v>
      </c>
      <c r="H309" s="7">
        <f>VLOOKUP(B309,'DATA BARANG'!$B$1:$E$15,4,0)</f>
        <v>14500</v>
      </c>
      <c r="I309" s="35">
        <f t="shared" si="48"/>
        <v>0</v>
      </c>
      <c r="J309" s="7">
        <f t="shared" si="50"/>
        <v>0</v>
      </c>
      <c r="K309" s="7">
        <f t="shared" si="51"/>
        <v>0</v>
      </c>
    </row>
    <row r="310" spans="1:12" x14ac:dyDescent="0.25">
      <c r="A310" s="15">
        <v>4</v>
      </c>
      <c r="B310" s="15" t="s">
        <v>35</v>
      </c>
      <c r="C310" s="5" t="str">
        <f>VLOOKUP(B310,'DATA BARANG'!$B$1:$E$114,2,0)</f>
        <v>MM TAWON</v>
      </c>
      <c r="D310" s="26">
        <f t="shared" si="49"/>
        <v>0</v>
      </c>
      <c r="E310" s="15">
        <v>0</v>
      </c>
      <c r="F310" s="7">
        <f>VLOOKUP(B310,'DATA BARANG'!$B$1:$E$15,3,0)</f>
        <v>13000</v>
      </c>
      <c r="G310" s="19">
        <f>COUNTIF('19012021'!$C:$C,'LAPORAN PENJUALAN'!B310)</f>
        <v>0</v>
      </c>
      <c r="H310" s="7">
        <f>VLOOKUP(B310,'DATA BARANG'!$B$1:$E$15,4,0)</f>
        <v>14500</v>
      </c>
      <c r="I310" s="35">
        <f t="shared" si="48"/>
        <v>0</v>
      </c>
      <c r="J310" s="7">
        <f t="shared" si="50"/>
        <v>0</v>
      </c>
      <c r="K310" s="7">
        <f t="shared" si="51"/>
        <v>0</v>
      </c>
    </row>
    <row r="311" spans="1:12" x14ac:dyDescent="0.25">
      <c r="A311" s="15">
        <v>5</v>
      </c>
      <c r="B311" s="15" t="s">
        <v>39</v>
      </c>
      <c r="C311" s="5" t="str">
        <f>VLOOKUP(B311,'DATA BARANG'!$B$1:$E$114,2,0)</f>
        <v>MM SALVACO</v>
      </c>
      <c r="D311" s="26">
        <f t="shared" si="49"/>
        <v>1</v>
      </c>
      <c r="E311" s="15">
        <v>0</v>
      </c>
      <c r="F311" s="7">
        <f>VLOOKUP(B311,'DATA BARANG'!$B$1:$E$15,3,0)</f>
        <v>13000</v>
      </c>
      <c r="G311" s="19">
        <f>COUNTIF('19012021'!$C:$C,'LAPORAN PENJUALAN'!B311)</f>
        <v>0</v>
      </c>
      <c r="H311" s="7">
        <f>VLOOKUP(B311,'DATA BARANG'!$B$1:$E$15,4,0)</f>
        <v>14500</v>
      </c>
      <c r="I311" s="35">
        <f t="shared" si="48"/>
        <v>1</v>
      </c>
      <c r="J311" s="7">
        <f t="shared" si="50"/>
        <v>0</v>
      </c>
      <c r="K311" s="7">
        <f t="shared" si="51"/>
        <v>0</v>
      </c>
    </row>
    <row r="312" spans="1:12" x14ac:dyDescent="0.25">
      <c r="A312" s="15">
        <v>6</v>
      </c>
      <c r="B312" s="15" t="s">
        <v>40</v>
      </c>
      <c r="C312" s="5" t="str">
        <f>VLOOKUP(B312,'DATA BARANG'!$B$1:$E$114,2,0)</f>
        <v>MM BIMOLI</v>
      </c>
      <c r="D312" s="26">
        <f t="shared" si="49"/>
        <v>9</v>
      </c>
      <c r="E312" s="15">
        <v>0</v>
      </c>
      <c r="F312" s="7">
        <f>VLOOKUP(B312,'DATA BARANG'!$B$1:$E$15,3,0)</f>
        <v>14000</v>
      </c>
      <c r="G312" s="19">
        <f>COUNTIF('19012021'!$C:$C,'LAPORAN PENJUALAN'!B312)</f>
        <v>0</v>
      </c>
      <c r="H312" s="7">
        <f>VLOOKUP(B312,'DATA BARANG'!$B$1:$E$15,4,0)</f>
        <v>15500</v>
      </c>
      <c r="I312" s="35">
        <f t="shared" si="48"/>
        <v>9</v>
      </c>
      <c r="J312" s="7">
        <f t="shared" si="50"/>
        <v>0</v>
      </c>
      <c r="K312" s="7">
        <f t="shared" si="51"/>
        <v>0</v>
      </c>
    </row>
    <row r="313" spans="1:12" x14ac:dyDescent="0.25">
      <c r="A313" s="15">
        <v>7</v>
      </c>
      <c r="B313" s="15" t="s">
        <v>41</v>
      </c>
      <c r="C313" s="5" t="str">
        <f>VLOOKUP(B313,'DATA BARANG'!$B$1:$E$114,2,0)</f>
        <v>MM SIIP</v>
      </c>
      <c r="D313" s="26">
        <f t="shared" si="49"/>
        <v>1</v>
      </c>
      <c r="E313" s="15">
        <v>0</v>
      </c>
      <c r="F313" s="7">
        <f>VLOOKUP(B313,'DATA BARANG'!$B$1:$E$15,3,0)</f>
        <v>12000</v>
      </c>
      <c r="G313" s="19">
        <f>COUNTIF('19012021'!$C:$C,'LAPORAN PENJUALAN'!B313)</f>
        <v>0</v>
      </c>
      <c r="H313" s="7">
        <f>VLOOKUP(B313,'DATA BARANG'!$B$1:$E$15,4,0)</f>
        <v>13500</v>
      </c>
      <c r="I313" s="35">
        <f t="shared" si="48"/>
        <v>1</v>
      </c>
      <c r="J313" s="7">
        <f t="shared" si="50"/>
        <v>0</v>
      </c>
      <c r="K313" s="7">
        <f t="shared" si="51"/>
        <v>0</v>
      </c>
    </row>
    <row r="314" spans="1:12" x14ac:dyDescent="0.25">
      <c r="A314" s="15">
        <v>8</v>
      </c>
      <c r="B314" s="15" t="s">
        <v>42</v>
      </c>
      <c r="C314" s="5" t="str">
        <f>VLOOKUP(B314,'DATA BARANG'!$B$1:$E$114,2,0)</f>
        <v>GULA AREN</v>
      </c>
      <c r="D314" s="26">
        <f t="shared" si="49"/>
        <v>42.019999999999996</v>
      </c>
      <c r="E314" s="15">
        <v>0</v>
      </c>
      <c r="F314" s="7">
        <f>VLOOKUP(B314,'DATA BARANG'!$B$1:$E$15,3,0)</f>
        <v>22000</v>
      </c>
      <c r="G314" s="19">
        <f>COUNTIF('19012021'!$C:$C,'LAPORAN PENJUALAN'!B314)</f>
        <v>0</v>
      </c>
      <c r="H314" s="7">
        <f>VLOOKUP(B314,'DATA BARANG'!$B$1:$E$15,4,0)</f>
        <v>25000</v>
      </c>
      <c r="I314" s="35">
        <f t="shared" si="48"/>
        <v>42.019999999999996</v>
      </c>
      <c r="J314" s="7">
        <f t="shared" si="50"/>
        <v>0</v>
      </c>
      <c r="K314" s="7">
        <f t="shared" si="51"/>
        <v>0</v>
      </c>
    </row>
    <row r="315" spans="1:12" x14ac:dyDescent="0.25">
      <c r="A315" s="15">
        <v>9</v>
      </c>
      <c r="B315" s="15" t="s">
        <v>37</v>
      </c>
      <c r="C315" s="5" t="str">
        <f>VLOOKUP(B315,'DATA BARANG'!$B$1:$E$114,2,0)</f>
        <v>BERAS IR 5 KG</v>
      </c>
      <c r="D315" s="26">
        <f t="shared" si="49"/>
        <v>44</v>
      </c>
      <c r="E315" s="15">
        <v>0</v>
      </c>
      <c r="F315" s="7">
        <f>VLOOKUP(B315,'DATA BARANG'!$B$1:$E$15,3,0)</f>
        <v>50000</v>
      </c>
      <c r="G315" s="19">
        <f>COUNTIF('19012021'!$C:$C,'LAPORAN PENJUALAN'!B315)</f>
        <v>0</v>
      </c>
      <c r="H315" s="7">
        <f>VLOOKUP(B315,'DATA BARANG'!$B$1:$E$15,4,0)</f>
        <v>55000</v>
      </c>
      <c r="I315" s="35">
        <f t="shared" si="48"/>
        <v>44</v>
      </c>
      <c r="J315" s="7">
        <f t="shared" si="50"/>
        <v>0</v>
      </c>
      <c r="K315" s="7">
        <f t="shared" si="51"/>
        <v>0</v>
      </c>
    </row>
    <row r="316" spans="1:12" x14ac:dyDescent="0.25">
      <c r="A316" s="15">
        <v>10</v>
      </c>
      <c r="B316" s="15" t="s">
        <v>36</v>
      </c>
      <c r="C316" s="5" t="str">
        <f>VLOOKUP(B316,'DATA BARANG'!$B$1:$E$114,2,0)</f>
        <v>BERAS IR 10 KG</v>
      </c>
      <c r="D316" s="26">
        <f t="shared" si="49"/>
        <v>30</v>
      </c>
      <c r="E316" s="15">
        <v>0</v>
      </c>
      <c r="F316" s="7">
        <f>VLOOKUP(B316,'DATA BARANG'!$B$1:$E$15,3,0)</f>
        <v>100000</v>
      </c>
      <c r="G316" s="19">
        <f>COUNTIF('19012021'!$C:$C,'LAPORAN PENJUALAN'!B316)</f>
        <v>1</v>
      </c>
      <c r="H316" s="7">
        <f>VLOOKUP(B316,'DATA BARANG'!$B$1:$E$15,4,0)</f>
        <v>110000</v>
      </c>
      <c r="I316" s="35">
        <f t="shared" si="48"/>
        <v>29</v>
      </c>
      <c r="J316" s="7">
        <f t="shared" si="50"/>
        <v>100000</v>
      </c>
      <c r="K316" s="7">
        <f t="shared" si="51"/>
        <v>110000</v>
      </c>
    </row>
    <row r="317" spans="1:12" x14ac:dyDescent="0.25">
      <c r="A317" s="15">
        <v>11</v>
      </c>
      <c r="B317" s="15" t="s">
        <v>91</v>
      </c>
      <c r="C317" s="5" t="str">
        <f>VLOOKUP(B317,'DATA BARANG'!$B$1:$E$114,2,0)</f>
        <v>MADU ASLI</v>
      </c>
      <c r="D317" s="26">
        <f t="shared" si="49"/>
        <v>3</v>
      </c>
      <c r="E317" s="15">
        <v>0</v>
      </c>
      <c r="F317" s="7">
        <f>VLOOKUP(B317,'DATA BARANG'!$B$1:$E$15,3,0)</f>
        <v>110000</v>
      </c>
      <c r="G317" s="19">
        <f>COUNTIF('19012021'!$C:$C,'LAPORAN PENJUALAN'!B317)</f>
        <v>0</v>
      </c>
      <c r="H317" s="7">
        <f>VLOOKUP(B317,'DATA BARANG'!$B$1:$E$15,4,0)</f>
        <v>120000</v>
      </c>
      <c r="I317" s="35">
        <f t="shared" si="48"/>
        <v>3</v>
      </c>
      <c r="J317" s="7">
        <f t="shared" si="50"/>
        <v>0</v>
      </c>
      <c r="K317" s="7">
        <f t="shared" si="51"/>
        <v>0</v>
      </c>
    </row>
    <row r="318" spans="1:12" x14ac:dyDescent="0.25">
      <c r="A318" s="15">
        <v>12</v>
      </c>
      <c r="B318" s="15" t="s">
        <v>92</v>
      </c>
      <c r="C318" s="5" t="str">
        <f>VLOOKUP(B318,'DATA BARANG'!$B$1:$E$114,2,0)</f>
        <v>PARFUM A&amp;M</v>
      </c>
      <c r="D318" s="26">
        <f t="shared" si="49"/>
        <v>50</v>
      </c>
      <c r="E318" s="15">
        <v>0</v>
      </c>
      <c r="F318" s="7">
        <f>VLOOKUP(B318,'DATA BARANG'!$B$1:$E$15,3,0)</f>
        <v>175000</v>
      </c>
      <c r="G318" s="19">
        <f>COUNTIF('19012021'!$C:$C,'LAPORAN PENJUALAN'!B318)</f>
        <v>0</v>
      </c>
      <c r="H318" s="7">
        <f>VLOOKUP(B318,'DATA BARANG'!$B$1:$E$15,4,0)</f>
        <v>225000</v>
      </c>
      <c r="I318" s="35">
        <f t="shared" si="48"/>
        <v>50</v>
      </c>
      <c r="J318" s="7">
        <f t="shared" si="50"/>
        <v>0</v>
      </c>
      <c r="K318" s="7">
        <f t="shared" si="51"/>
        <v>0</v>
      </c>
    </row>
    <row r="319" spans="1:12" x14ac:dyDescent="0.25">
      <c r="A319" s="15">
        <v>13</v>
      </c>
      <c r="B319" s="15" t="s">
        <v>160</v>
      </c>
      <c r="C319" s="5" t="str">
        <f>VLOOKUP(B319,'DATA BARANG'!$B$1:$E$114,2,0)</f>
        <v>GULAKU</v>
      </c>
      <c r="D319" s="26">
        <f t="shared" si="49"/>
        <v>1</v>
      </c>
      <c r="E319" s="15">
        <v>0</v>
      </c>
      <c r="F319" s="7">
        <f>VLOOKUP(B319,'DATA BARANG'!$B$1:$E$15,3,0)</f>
        <v>13200</v>
      </c>
      <c r="G319" s="19">
        <f>COUNTIF('19012021'!$C:$C,'LAPORAN PENJUALAN'!B319)</f>
        <v>0</v>
      </c>
      <c r="H319" s="7">
        <f>VLOOKUP(B319,'DATA BARANG'!$B$1:$E$15,4,0)</f>
        <v>14000</v>
      </c>
      <c r="I319" s="35">
        <f t="shared" si="48"/>
        <v>1</v>
      </c>
      <c r="J319" s="7">
        <f t="shared" si="50"/>
        <v>0</v>
      </c>
      <c r="K319" s="7">
        <f t="shared" si="51"/>
        <v>0</v>
      </c>
    </row>
    <row r="320" spans="1:12" x14ac:dyDescent="0.25">
      <c r="A320" s="117" t="s">
        <v>14</v>
      </c>
      <c r="B320" s="118"/>
      <c r="C320" s="118"/>
      <c r="D320" s="118"/>
      <c r="E320" s="118"/>
      <c r="F320" s="118"/>
      <c r="G320" s="118"/>
      <c r="H320" s="118"/>
      <c r="I320" s="119"/>
      <c r="J320" s="16">
        <f>SUM(J307:J318)</f>
        <v>100000</v>
      </c>
      <c r="K320" s="16">
        <f>SUM(K307:K319)</f>
        <v>110000</v>
      </c>
      <c r="L320" s="16" t="s">
        <v>26</v>
      </c>
    </row>
    <row r="321" spans="1:12" x14ac:dyDescent="0.25">
      <c r="A321" s="120" t="s">
        <v>15</v>
      </c>
      <c r="B321" s="120"/>
      <c r="C321" s="120"/>
      <c r="D321" s="120"/>
      <c r="E321" s="120"/>
      <c r="F321" s="120"/>
      <c r="G321" s="120"/>
      <c r="H321" s="120"/>
      <c r="I321" s="120"/>
      <c r="J321" s="120"/>
      <c r="K321" s="8">
        <f>K320-J320</f>
        <v>10000</v>
      </c>
      <c r="L321" s="8" t="s">
        <v>15</v>
      </c>
    </row>
    <row r="322" spans="1:12" x14ac:dyDescent="0.25">
      <c r="K322" s="40">
        <v>110000</v>
      </c>
      <c r="L322" s="17" t="s">
        <v>27</v>
      </c>
    </row>
    <row r="323" spans="1:12" x14ac:dyDescent="0.25">
      <c r="K323" s="41">
        <f>K322-K320</f>
        <v>0</v>
      </c>
      <c r="L323" s="24" t="s">
        <v>29</v>
      </c>
    </row>
    <row r="325" spans="1:12" x14ac:dyDescent="0.25">
      <c r="A325" s="33"/>
      <c r="B325" s="33" t="s">
        <v>209</v>
      </c>
      <c r="C325" s="33"/>
      <c r="D325" s="33"/>
      <c r="E325" s="51"/>
      <c r="F325" s="33" t="s">
        <v>210</v>
      </c>
      <c r="G325" s="52"/>
      <c r="H325" s="33"/>
      <c r="I325" s="52"/>
      <c r="J325" s="53" t="s">
        <v>211</v>
      </c>
      <c r="K325" s="42"/>
      <c r="L325" s="33"/>
    </row>
    <row r="326" spans="1:12" x14ac:dyDescent="0.25">
      <c r="A326" s="33"/>
      <c r="B326" s="33" t="s">
        <v>164</v>
      </c>
      <c r="C326" s="33"/>
      <c r="D326" s="33"/>
      <c r="E326" s="51"/>
      <c r="F326" s="33" t="s">
        <v>165</v>
      </c>
      <c r="G326" s="52"/>
      <c r="H326" s="33"/>
      <c r="I326" s="52"/>
      <c r="J326" s="53" t="s">
        <v>166</v>
      </c>
      <c r="K326" s="42"/>
      <c r="L326" s="33"/>
    </row>
    <row r="327" spans="1:12" x14ac:dyDescent="0.25">
      <c r="A327" s="33"/>
      <c r="B327" s="33"/>
      <c r="C327" s="33"/>
      <c r="D327" s="33"/>
      <c r="E327" s="51"/>
      <c r="F327" s="33"/>
      <c r="G327" s="52"/>
      <c r="H327" s="33"/>
      <c r="I327" s="52"/>
      <c r="J327" s="53"/>
      <c r="K327" s="92"/>
      <c r="L327" s="33"/>
    </row>
    <row r="328" spans="1:12" x14ac:dyDescent="0.25">
      <c r="A328" s="33"/>
      <c r="B328" s="33"/>
      <c r="C328" s="33"/>
      <c r="D328" s="33"/>
      <c r="E328" s="51"/>
      <c r="F328" s="33"/>
      <c r="G328" s="52"/>
      <c r="H328" s="33"/>
      <c r="I328" s="52"/>
      <c r="J328" s="53"/>
      <c r="K328" s="42"/>
      <c r="L328" s="33"/>
    </row>
    <row r="329" spans="1:12" x14ac:dyDescent="0.25">
      <c r="A329" s="33"/>
      <c r="B329" s="33"/>
      <c r="C329" s="33"/>
      <c r="D329" s="33"/>
      <c r="E329" s="51"/>
      <c r="F329" s="33"/>
      <c r="G329" s="52"/>
      <c r="H329" s="33"/>
      <c r="I329" s="52"/>
      <c r="J329" s="53"/>
      <c r="K329" s="42"/>
      <c r="L329" s="33"/>
    </row>
    <row r="330" spans="1:12" x14ac:dyDescent="0.25">
      <c r="A330" s="33"/>
      <c r="B330" s="33" t="s">
        <v>50</v>
      </c>
      <c r="C330" s="33"/>
      <c r="D330" s="33"/>
      <c r="E330" s="51"/>
      <c r="F330" s="33" t="s">
        <v>51</v>
      </c>
      <c r="G330" s="52"/>
      <c r="H330" s="33"/>
      <c r="I330" s="52"/>
      <c r="J330" s="53" t="s">
        <v>47</v>
      </c>
      <c r="K330" s="42"/>
      <c r="L330" s="33"/>
    </row>
    <row r="332" spans="1:12" ht="31.5" x14ac:dyDescent="0.5">
      <c r="A332" s="124" t="s">
        <v>719</v>
      </c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</row>
    <row r="333" spans="1:12" x14ac:dyDescent="0.25">
      <c r="A333" s="91" t="s">
        <v>0</v>
      </c>
      <c r="B333" s="91" t="s">
        <v>31</v>
      </c>
      <c r="C333" s="91" t="s">
        <v>1</v>
      </c>
      <c r="D333" s="91" t="s">
        <v>4</v>
      </c>
      <c r="E333" s="91" t="s">
        <v>2</v>
      </c>
      <c r="F333" s="21" t="s">
        <v>3</v>
      </c>
      <c r="G333" s="91" t="s">
        <v>23</v>
      </c>
      <c r="H333" s="22" t="s">
        <v>5</v>
      </c>
      <c r="I333" s="91" t="s">
        <v>16</v>
      </c>
      <c r="J333" s="22" t="s">
        <v>13</v>
      </c>
      <c r="K333" s="22" t="s">
        <v>6</v>
      </c>
    </row>
    <row r="334" spans="1:12" x14ac:dyDescent="0.25">
      <c r="A334" s="15">
        <v>1</v>
      </c>
      <c r="B334" s="15" t="s">
        <v>32</v>
      </c>
      <c r="C334" s="5" t="str">
        <f>VLOOKUP(B334,'DATA BARANG'!$B$1:$E$114,2,0)</f>
        <v>GULA ROSE BRAND</v>
      </c>
      <c r="D334" s="26">
        <f>I307</f>
        <v>0</v>
      </c>
      <c r="E334" s="15">
        <v>24</v>
      </c>
      <c r="F334" s="7">
        <f>VLOOKUP(B334,'DATA BARANG'!$B$1:$E$15,3,0)</f>
        <v>12500</v>
      </c>
      <c r="G334" s="19">
        <f>COUNTIF('22012021'!$C:$C,'LAPORAN PENJUALAN'!B334)</f>
        <v>0</v>
      </c>
      <c r="H334" s="7">
        <f>VLOOKUP(B334,'DATA BARANG'!$B$1:$E$15,4,0)</f>
        <v>14000</v>
      </c>
      <c r="I334" s="35">
        <f t="shared" ref="I334:I346" si="52">(E334+D334)-G334</f>
        <v>24</v>
      </c>
      <c r="J334" s="7">
        <f>G334*F334</f>
        <v>0</v>
      </c>
      <c r="K334" s="7">
        <f>G334*H334</f>
        <v>0</v>
      </c>
    </row>
    <row r="335" spans="1:12" x14ac:dyDescent="0.25">
      <c r="A335" s="15">
        <v>2</v>
      </c>
      <c r="B335" s="15" t="s">
        <v>33</v>
      </c>
      <c r="C335" s="5" t="str">
        <f>VLOOKUP(B335,'DATA BARANG'!$B$1:$E$114,2,0)</f>
        <v>GULA PUTIH</v>
      </c>
      <c r="D335" s="26">
        <f t="shared" ref="D335:D346" si="53">I308</f>
        <v>1</v>
      </c>
      <c r="E335" s="15">
        <v>0</v>
      </c>
      <c r="F335" s="7">
        <f>VLOOKUP(B335,'DATA BARANG'!$B$1:$E$15,3,0)</f>
        <v>12000</v>
      </c>
      <c r="G335" s="19">
        <f>COUNTIF('22012021'!$C:$C,'LAPORAN PENJUALAN'!B335)</f>
        <v>0</v>
      </c>
      <c r="H335" s="7">
        <f>VLOOKUP(B335,'DATA BARANG'!$B$1:$E$15,4,0)</f>
        <v>13500</v>
      </c>
      <c r="I335" s="35">
        <f t="shared" si="52"/>
        <v>1</v>
      </c>
      <c r="J335" s="7">
        <f t="shared" ref="J335:J346" si="54">G335*F335</f>
        <v>0</v>
      </c>
      <c r="K335" s="7">
        <f t="shared" ref="K335:K346" si="55">G335*H335</f>
        <v>0</v>
      </c>
    </row>
    <row r="336" spans="1:12" x14ac:dyDescent="0.25">
      <c r="A336" s="15">
        <v>3</v>
      </c>
      <c r="B336" s="15" t="s">
        <v>34</v>
      </c>
      <c r="C336" s="5" t="str">
        <f>VLOOKUP(B336,'DATA BARANG'!$B$1:$E$114,2,0)</f>
        <v>MM ROSE BRAND</v>
      </c>
      <c r="D336" s="26">
        <f t="shared" si="53"/>
        <v>0</v>
      </c>
      <c r="E336" s="15">
        <v>0</v>
      </c>
      <c r="F336" s="7">
        <f>VLOOKUP(B336,'DATA BARANG'!$B$1:$E$15,3,0)</f>
        <v>13250</v>
      </c>
      <c r="G336" s="19">
        <f>COUNTIF('22012021'!$C:$C,'LAPORAN PENJUALAN'!B336)</f>
        <v>0</v>
      </c>
      <c r="H336" s="7">
        <f>VLOOKUP(B336,'DATA BARANG'!$B$1:$E$15,4,0)</f>
        <v>14500</v>
      </c>
      <c r="I336" s="35">
        <f t="shared" si="52"/>
        <v>0</v>
      </c>
      <c r="J336" s="7">
        <f t="shared" si="54"/>
        <v>0</v>
      </c>
      <c r="K336" s="7">
        <f t="shared" si="55"/>
        <v>0</v>
      </c>
    </row>
    <row r="337" spans="1:12" x14ac:dyDescent="0.25">
      <c r="A337" s="15">
        <v>4</v>
      </c>
      <c r="B337" s="15" t="s">
        <v>35</v>
      </c>
      <c r="C337" s="5" t="str">
        <f>VLOOKUP(B337,'DATA BARANG'!$B$1:$E$114,2,0)</f>
        <v>MM TAWON</v>
      </c>
      <c r="D337" s="26">
        <f t="shared" si="53"/>
        <v>0</v>
      </c>
      <c r="E337" s="15">
        <v>12</v>
      </c>
      <c r="F337" s="7">
        <f>VLOOKUP(B337,'DATA BARANG'!$B$1:$E$15,3,0)</f>
        <v>13000</v>
      </c>
      <c r="G337" s="19">
        <f>COUNTIF('22012021'!$C:$C,'LAPORAN PENJUALAN'!B337)</f>
        <v>0</v>
      </c>
      <c r="H337" s="7">
        <f>VLOOKUP(B337,'DATA BARANG'!$B$1:$E$15,4,0)</f>
        <v>14500</v>
      </c>
      <c r="I337" s="35">
        <f t="shared" si="52"/>
        <v>12</v>
      </c>
      <c r="J337" s="7">
        <f t="shared" si="54"/>
        <v>0</v>
      </c>
      <c r="K337" s="7">
        <f t="shared" si="55"/>
        <v>0</v>
      </c>
    </row>
    <row r="338" spans="1:12" x14ac:dyDescent="0.25">
      <c r="A338" s="15">
        <v>5</v>
      </c>
      <c r="B338" s="15" t="s">
        <v>39</v>
      </c>
      <c r="C338" s="5" t="str">
        <f>VLOOKUP(B338,'DATA BARANG'!$B$1:$E$114,2,0)</f>
        <v>MM SALVACO</v>
      </c>
      <c r="D338" s="26">
        <f t="shared" si="53"/>
        <v>1</v>
      </c>
      <c r="E338" s="15">
        <v>17</v>
      </c>
      <c r="F338" s="7">
        <f>VLOOKUP(B338,'DATA BARANG'!$B$1:$E$15,3,0)</f>
        <v>13000</v>
      </c>
      <c r="G338" s="19">
        <f>COUNTIF('22012021'!$C:$C,'LAPORAN PENJUALAN'!B338)</f>
        <v>12</v>
      </c>
      <c r="H338" s="7">
        <v>14000</v>
      </c>
      <c r="I338" s="35">
        <f t="shared" si="52"/>
        <v>6</v>
      </c>
      <c r="J338" s="7">
        <f t="shared" si="54"/>
        <v>156000</v>
      </c>
      <c r="K338" s="7">
        <f t="shared" si="55"/>
        <v>168000</v>
      </c>
    </row>
    <row r="339" spans="1:12" x14ac:dyDescent="0.25">
      <c r="A339" s="15">
        <v>6</v>
      </c>
      <c r="B339" s="15" t="s">
        <v>40</v>
      </c>
      <c r="C339" s="5" t="str">
        <f>VLOOKUP(B339,'DATA BARANG'!$B$1:$E$114,2,0)</f>
        <v>MM BIMOLI</v>
      </c>
      <c r="D339" s="26">
        <f t="shared" si="53"/>
        <v>9</v>
      </c>
      <c r="E339" s="15">
        <v>0</v>
      </c>
      <c r="F339" s="7">
        <f>VLOOKUP(B339,'DATA BARANG'!$B$1:$E$15,3,0)</f>
        <v>14000</v>
      </c>
      <c r="G339" s="19">
        <f>COUNTIF('22012021'!$C:$C,'LAPORAN PENJUALAN'!B339)</f>
        <v>7</v>
      </c>
      <c r="H339" s="7">
        <v>14000</v>
      </c>
      <c r="I339" s="35">
        <f t="shared" si="52"/>
        <v>2</v>
      </c>
      <c r="J339" s="7">
        <f t="shared" si="54"/>
        <v>98000</v>
      </c>
      <c r="K339" s="7">
        <f t="shared" si="55"/>
        <v>98000</v>
      </c>
    </row>
    <row r="340" spans="1:12" x14ac:dyDescent="0.25">
      <c r="A340" s="15">
        <v>7</v>
      </c>
      <c r="B340" s="15" t="s">
        <v>41</v>
      </c>
      <c r="C340" s="5" t="str">
        <f>VLOOKUP(B340,'DATA BARANG'!$B$1:$E$114,2,0)</f>
        <v>MM SIIP</v>
      </c>
      <c r="D340" s="26">
        <f t="shared" si="53"/>
        <v>1</v>
      </c>
      <c r="E340" s="15">
        <v>0</v>
      </c>
      <c r="F340" s="7">
        <f>VLOOKUP(B340,'DATA BARANG'!$B$1:$E$15,3,0)</f>
        <v>12000</v>
      </c>
      <c r="G340" s="19">
        <f>COUNTIF('22012021'!$C:$C,'LAPORAN PENJUALAN'!B340)</f>
        <v>0</v>
      </c>
      <c r="H340" s="7">
        <f>VLOOKUP(B340,'DATA BARANG'!$B$1:$E$15,4,0)</f>
        <v>13500</v>
      </c>
      <c r="I340" s="35">
        <f t="shared" si="52"/>
        <v>1</v>
      </c>
      <c r="J340" s="7">
        <f t="shared" si="54"/>
        <v>0</v>
      </c>
      <c r="K340" s="7">
        <f t="shared" si="55"/>
        <v>0</v>
      </c>
    </row>
    <row r="341" spans="1:12" x14ac:dyDescent="0.25">
      <c r="A341" s="15">
        <v>8</v>
      </c>
      <c r="B341" s="15" t="s">
        <v>42</v>
      </c>
      <c r="C341" s="5" t="str">
        <f>VLOOKUP(B341,'DATA BARANG'!$B$1:$E$114,2,0)</f>
        <v>GULA AREN</v>
      </c>
      <c r="D341" s="26">
        <f t="shared" si="53"/>
        <v>42.019999999999996</v>
      </c>
      <c r="E341" s="15">
        <v>0</v>
      </c>
      <c r="F341" s="7">
        <f>VLOOKUP(B341,'DATA BARANG'!$B$1:$E$15,3,0)</f>
        <v>22000</v>
      </c>
      <c r="G341" s="19">
        <f>COUNTIF('22012021'!$C:$C,'LAPORAN PENJUALAN'!B341)</f>
        <v>0</v>
      </c>
      <c r="H341" s="7">
        <f>VLOOKUP(B341,'DATA BARANG'!$B$1:$E$15,4,0)</f>
        <v>25000</v>
      </c>
      <c r="I341" s="35">
        <f t="shared" si="52"/>
        <v>42.019999999999996</v>
      </c>
      <c r="J341" s="7">
        <f t="shared" si="54"/>
        <v>0</v>
      </c>
      <c r="K341" s="7">
        <f t="shared" si="55"/>
        <v>0</v>
      </c>
    </row>
    <row r="342" spans="1:12" x14ac:dyDescent="0.25">
      <c r="A342" s="15">
        <v>9</v>
      </c>
      <c r="B342" s="15" t="s">
        <v>37</v>
      </c>
      <c r="C342" s="5" t="str">
        <f>VLOOKUP(B342,'DATA BARANG'!$B$1:$E$114,2,0)</f>
        <v>BERAS IR 5 KG</v>
      </c>
      <c r="D342" s="26">
        <f t="shared" si="53"/>
        <v>44</v>
      </c>
      <c r="E342" s="15">
        <v>0</v>
      </c>
      <c r="F342" s="7">
        <f>VLOOKUP(B342,'DATA BARANG'!$B$1:$E$15,3,0)</f>
        <v>50000</v>
      </c>
      <c r="G342" s="19">
        <f>COUNTIF('22012021'!$C:$C,'LAPORAN PENJUALAN'!B342)</f>
        <v>0</v>
      </c>
      <c r="H342" s="7">
        <f>VLOOKUP(B342,'DATA BARANG'!$B$1:$E$15,4,0)</f>
        <v>55000</v>
      </c>
      <c r="I342" s="35">
        <f t="shared" si="52"/>
        <v>44</v>
      </c>
      <c r="J342" s="7">
        <f t="shared" si="54"/>
        <v>0</v>
      </c>
      <c r="K342" s="7">
        <f t="shared" si="55"/>
        <v>0</v>
      </c>
    </row>
    <row r="343" spans="1:12" x14ac:dyDescent="0.25">
      <c r="A343" s="15">
        <v>10</v>
      </c>
      <c r="B343" s="15" t="s">
        <v>36</v>
      </c>
      <c r="C343" s="5" t="str">
        <f>VLOOKUP(B343,'DATA BARANG'!$B$1:$E$114,2,0)</f>
        <v>BERAS IR 10 KG</v>
      </c>
      <c r="D343" s="26">
        <f t="shared" si="53"/>
        <v>29</v>
      </c>
      <c r="E343" s="15">
        <v>0</v>
      </c>
      <c r="F343" s="7">
        <f>VLOOKUP(B343,'DATA BARANG'!$B$1:$E$15,3,0)</f>
        <v>100000</v>
      </c>
      <c r="G343" s="19">
        <f>COUNTIF('22012021'!$C:$C,'LAPORAN PENJUALAN'!B343)</f>
        <v>0</v>
      </c>
      <c r="H343" s="7">
        <f>VLOOKUP(B343,'DATA BARANG'!$B$1:$E$15,4,0)</f>
        <v>110000</v>
      </c>
      <c r="I343" s="35">
        <f t="shared" si="52"/>
        <v>29</v>
      </c>
      <c r="J343" s="7">
        <f t="shared" si="54"/>
        <v>0</v>
      </c>
      <c r="K343" s="7">
        <f t="shared" si="55"/>
        <v>0</v>
      </c>
    </row>
    <row r="344" spans="1:12" x14ac:dyDescent="0.25">
      <c r="A344" s="15">
        <v>11</v>
      </c>
      <c r="B344" s="15" t="s">
        <v>91</v>
      </c>
      <c r="C344" s="5" t="str">
        <f>VLOOKUP(B344,'DATA BARANG'!$B$1:$E$114,2,0)</f>
        <v>MADU ASLI</v>
      </c>
      <c r="D344" s="26">
        <f t="shared" si="53"/>
        <v>3</v>
      </c>
      <c r="E344" s="15">
        <v>0</v>
      </c>
      <c r="F344" s="7">
        <f>VLOOKUP(B344,'DATA BARANG'!$B$1:$E$15,3,0)</f>
        <v>110000</v>
      </c>
      <c r="G344" s="19">
        <f>COUNTIF('22012021'!$C:$C,'LAPORAN PENJUALAN'!B344)</f>
        <v>0</v>
      </c>
      <c r="H344" s="7">
        <f>VLOOKUP(B344,'DATA BARANG'!$B$1:$E$15,4,0)</f>
        <v>120000</v>
      </c>
      <c r="I344" s="35">
        <f t="shared" si="52"/>
        <v>3</v>
      </c>
      <c r="J344" s="7">
        <f t="shared" si="54"/>
        <v>0</v>
      </c>
      <c r="K344" s="7">
        <f t="shared" si="55"/>
        <v>0</v>
      </c>
    </row>
    <row r="345" spans="1:12" x14ac:dyDescent="0.25">
      <c r="A345" s="15">
        <v>12</v>
      </c>
      <c r="B345" s="15" t="s">
        <v>92</v>
      </c>
      <c r="C345" s="5" t="str">
        <f>VLOOKUP(B345,'DATA BARANG'!$B$1:$E$114,2,0)</f>
        <v>PARFUM A&amp;M</v>
      </c>
      <c r="D345" s="26">
        <f t="shared" si="53"/>
        <v>50</v>
      </c>
      <c r="E345" s="15">
        <v>0</v>
      </c>
      <c r="F345" s="7">
        <f>VLOOKUP(B345,'DATA BARANG'!$B$1:$E$15,3,0)</f>
        <v>175000</v>
      </c>
      <c r="G345" s="19">
        <f>COUNTIF('22012021'!$C:$C,'LAPORAN PENJUALAN'!B345)</f>
        <v>0</v>
      </c>
      <c r="H345" s="7">
        <f>VLOOKUP(B345,'DATA BARANG'!$B$1:$E$15,4,0)</f>
        <v>225000</v>
      </c>
      <c r="I345" s="35">
        <f t="shared" si="52"/>
        <v>50</v>
      </c>
      <c r="J345" s="7">
        <f t="shared" si="54"/>
        <v>0</v>
      </c>
      <c r="K345" s="7">
        <f t="shared" si="55"/>
        <v>0</v>
      </c>
    </row>
    <row r="346" spans="1:12" x14ac:dyDescent="0.25">
      <c r="A346" s="15">
        <v>13</v>
      </c>
      <c r="B346" s="15" t="s">
        <v>160</v>
      </c>
      <c r="C346" s="5" t="str">
        <f>VLOOKUP(B346,'DATA BARANG'!$B$1:$E$114,2,0)</f>
        <v>GULAKU</v>
      </c>
      <c r="D346" s="26">
        <f t="shared" si="53"/>
        <v>1</v>
      </c>
      <c r="E346" s="15">
        <v>0</v>
      </c>
      <c r="F346" s="7">
        <f>VLOOKUP(B346,'DATA BARANG'!$B$1:$E$15,3,0)</f>
        <v>13200</v>
      </c>
      <c r="G346" s="19">
        <f>COUNTIF('22012021'!$C:$C,'LAPORAN PENJUALAN'!B346)</f>
        <v>0</v>
      </c>
      <c r="H346" s="7">
        <f>VLOOKUP(B346,'DATA BARANG'!$B$1:$E$15,4,0)</f>
        <v>14000</v>
      </c>
      <c r="I346" s="35">
        <f t="shared" si="52"/>
        <v>1</v>
      </c>
      <c r="J346" s="7">
        <f t="shared" si="54"/>
        <v>0</v>
      </c>
      <c r="K346" s="7">
        <f t="shared" si="55"/>
        <v>0</v>
      </c>
    </row>
    <row r="347" spans="1:12" x14ac:dyDescent="0.25">
      <c r="A347" s="117" t="s">
        <v>14</v>
      </c>
      <c r="B347" s="118"/>
      <c r="C347" s="118"/>
      <c r="D347" s="118"/>
      <c r="E347" s="118"/>
      <c r="F347" s="118"/>
      <c r="G347" s="118"/>
      <c r="H347" s="118"/>
      <c r="I347" s="119"/>
      <c r="J347" s="16">
        <f>SUM(J334:J345)</f>
        <v>254000</v>
      </c>
      <c r="K347" s="16">
        <f>SUM(K334:K346)</f>
        <v>266000</v>
      </c>
      <c r="L347" s="16" t="s">
        <v>26</v>
      </c>
    </row>
    <row r="348" spans="1:12" x14ac:dyDescent="0.25">
      <c r="A348" s="120" t="s">
        <v>15</v>
      </c>
      <c r="B348" s="120"/>
      <c r="C348" s="120"/>
      <c r="D348" s="120"/>
      <c r="E348" s="120"/>
      <c r="F348" s="120"/>
      <c r="G348" s="120"/>
      <c r="H348" s="120"/>
      <c r="I348" s="120"/>
      <c r="J348" s="120"/>
      <c r="K348" s="8">
        <f>K347-J347</f>
        <v>12000</v>
      </c>
      <c r="L348" s="8" t="s">
        <v>15</v>
      </c>
    </row>
    <row r="349" spans="1:12" x14ac:dyDescent="0.25">
      <c r="K349" s="40">
        <v>266000</v>
      </c>
      <c r="L349" s="17" t="s">
        <v>27</v>
      </c>
    </row>
    <row r="350" spans="1:12" x14ac:dyDescent="0.25">
      <c r="K350" s="41">
        <f>K349-K347</f>
        <v>0</v>
      </c>
      <c r="L350" s="24" t="s">
        <v>29</v>
      </c>
    </row>
    <row r="352" spans="1:12" x14ac:dyDescent="0.25">
      <c r="A352" s="33"/>
      <c r="B352" s="33" t="s">
        <v>209</v>
      </c>
      <c r="C352" s="33"/>
      <c r="D352" s="33"/>
      <c r="E352" s="51"/>
      <c r="F352" s="33" t="s">
        <v>210</v>
      </c>
      <c r="G352" s="52"/>
      <c r="H352" s="33"/>
      <c r="I352" s="52"/>
      <c r="J352" s="53" t="s">
        <v>211</v>
      </c>
      <c r="K352" s="42"/>
      <c r="L352" s="33"/>
    </row>
    <row r="353" spans="1:12" x14ac:dyDescent="0.25">
      <c r="A353" s="33"/>
      <c r="B353" s="33" t="s">
        <v>164</v>
      </c>
      <c r="C353" s="33"/>
      <c r="D353" s="33"/>
      <c r="E353" s="51"/>
      <c r="F353" s="33" t="s">
        <v>165</v>
      </c>
      <c r="G353" s="52"/>
      <c r="H353" s="33"/>
      <c r="I353" s="52"/>
      <c r="J353" s="53" t="s">
        <v>166</v>
      </c>
      <c r="K353" s="42"/>
      <c r="L353" s="33"/>
    </row>
    <row r="354" spans="1:12" x14ac:dyDescent="0.25">
      <c r="A354" s="33"/>
      <c r="B354" s="33"/>
      <c r="C354" s="33"/>
      <c r="D354" s="33"/>
      <c r="E354" s="51"/>
      <c r="F354" s="33"/>
      <c r="G354" s="52"/>
      <c r="H354" s="33"/>
      <c r="I354" s="52"/>
      <c r="J354" s="53"/>
      <c r="K354" s="92"/>
      <c r="L354" s="33"/>
    </row>
    <row r="355" spans="1:12" x14ac:dyDescent="0.25">
      <c r="A355" s="33"/>
      <c r="B355" s="33"/>
      <c r="C355" s="33"/>
      <c r="D355" s="33"/>
      <c r="E355" s="51"/>
      <c r="F355" s="33"/>
      <c r="G355" s="52"/>
      <c r="H355" s="33"/>
      <c r="I355" s="52"/>
      <c r="J355" s="53"/>
      <c r="K355" s="42"/>
      <c r="L355" s="33"/>
    </row>
    <row r="356" spans="1:12" x14ac:dyDescent="0.25">
      <c r="A356" s="33"/>
      <c r="B356" s="33"/>
      <c r="C356" s="33"/>
      <c r="D356" s="33"/>
      <c r="E356" s="51"/>
      <c r="F356" s="33"/>
      <c r="G356" s="52"/>
      <c r="H356" s="33"/>
      <c r="I356" s="52"/>
      <c r="J356" s="53"/>
      <c r="K356" s="42"/>
      <c r="L356" s="33"/>
    </row>
    <row r="357" spans="1:12" x14ac:dyDescent="0.25">
      <c r="A357" s="33"/>
      <c r="B357" s="33" t="s">
        <v>50</v>
      </c>
      <c r="C357" s="33"/>
      <c r="D357" s="33"/>
      <c r="E357" s="51"/>
      <c r="F357" s="33" t="s">
        <v>51</v>
      </c>
      <c r="G357" s="52"/>
      <c r="H357" s="33"/>
      <c r="I357" s="52"/>
      <c r="J357" s="53" t="s">
        <v>47</v>
      </c>
      <c r="K357" s="42"/>
      <c r="L357" s="33"/>
    </row>
    <row r="359" spans="1:12" ht="31.5" x14ac:dyDescent="0.5">
      <c r="A359" s="124" t="s">
        <v>717</v>
      </c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</row>
    <row r="360" spans="1:12" x14ac:dyDescent="0.25">
      <c r="A360" s="91" t="s">
        <v>0</v>
      </c>
      <c r="B360" s="91" t="s">
        <v>31</v>
      </c>
      <c r="C360" s="91" t="s">
        <v>1</v>
      </c>
      <c r="D360" s="91" t="s">
        <v>4</v>
      </c>
      <c r="E360" s="91" t="s">
        <v>2</v>
      </c>
      <c r="F360" s="21" t="s">
        <v>3</v>
      </c>
      <c r="G360" s="91" t="s">
        <v>23</v>
      </c>
      <c r="H360" s="22" t="s">
        <v>5</v>
      </c>
      <c r="I360" s="91" t="s">
        <v>16</v>
      </c>
      <c r="J360" s="22" t="s">
        <v>13</v>
      </c>
      <c r="K360" s="22" t="s">
        <v>6</v>
      </c>
    </row>
    <row r="361" spans="1:12" x14ac:dyDescent="0.25">
      <c r="A361" s="15">
        <v>1</v>
      </c>
      <c r="B361" s="15" t="s">
        <v>32</v>
      </c>
      <c r="C361" s="5" t="str">
        <f>VLOOKUP(B361,'DATA BARANG'!$B$1:$E$114,2,0)</f>
        <v>GULA ROSE BRAND</v>
      </c>
      <c r="D361" s="26">
        <f>I334</f>
        <v>24</v>
      </c>
      <c r="E361" s="15">
        <v>40</v>
      </c>
      <c r="F361" s="7">
        <f>VLOOKUP(B361,'DATA BARANG'!$B$1:$E$15,3,0)</f>
        <v>12500</v>
      </c>
      <c r="G361" s="19">
        <f>COUNTIF('23012021'!$C:$C,'LAPORAN PENJUALAN'!B361)</f>
        <v>7</v>
      </c>
      <c r="H361" s="7">
        <f>VLOOKUP(B361,'DATA BARANG'!$B$1:$E$15,4,0)</f>
        <v>14000</v>
      </c>
      <c r="I361" s="35">
        <f t="shared" ref="I361:I373" si="56">(E361+D361)-G361</f>
        <v>57</v>
      </c>
      <c r="J361" s="7">
        <f>G361*F361</f>
        <v>87500</v>
      </c>
      <c r="K361" s="7">
        <f>G361*H361</f>
        <v>98000</v>
      </c>
    </row>
    <row r="362" spans="1:12" x14ac:dyDescent="0.25">
      <c r="A362" s="15">
        <v>2</v>
      </c>
      <c r="B362" s="15" t="s">
        <v>33</v>
      </c>
      <c r="C362" s="5" t="str">
        <f>VLOOKUP(B362,'DATA BARANG'!$B$1:$E$114,2,0)</f>
        <v>GULA PUTIH</v>
      </c>
      <c r="D362" s="26">
        <f t="shared" ref="D362:D373" si="57">I335</f>
        <v>1</v>
      </c>
      <c r="E362" s="15">
        <v>0</v>
      </c>
      <c r="F362" s="7">
        <f>VLOOKUP(B362,'DATA BARANG'!$B$1:$E$15,3,0)</f>
        <v>12000</v>
      </c>
      <c r="G362" s="19">
        <f>COUNTIF('23012021'!$C:$C,'LAPORAN PENJUALAN'!B362)</f>
        <v>0</v>
      </c>
      <c r="H362" s="7">
        <f>VLOOKUP(B362,'DATA BARANG'!$B$1:$E$15,4,0)</f>
        <v>13500</v>
      </c>
      <c r="I362" s="35">
        <f t="shared" si="56"/>
        <v>1</v>
      </c>
      <c r="J362" s="7">
        <f t="shared" ref="J362:J373" si="58">G362*F362</f>
        <v>0</v>
      </c>
      <c r="K362" s="7">
        <f t="shared" ref="K362:K373" si="59">G362*H362</f>
        <v>0</v>
      </c>
    </row>
    <row r="363" spans="1:12" x14ac:dyDescent="0.25">
      <c r="A363" s="15">
        <v>3</v>
      </c>
      <c r="B363" s="15" t="s">
        <v>34</v>
      </c>
      <c r="C363" s="5" t="str">
        <f>VLOOKUP(B363,'DATA BARANG'!$B$1:$E$114,2,0)</f>
        <v>MM ROSE BRAND</v>
      </c>
      <c r="D363" s="26">
        <f t="shared" si="57"/>
        <v>0</v>
      </c>
      <c r="E363" s="15">
        <v>0</v>
      </c>
      <c r="F363" s="7">
        <f>VLOOKUP(B363,'DATA BARANG'!$B$1:$E$15,3,0)</f>
        <v>13250</v>
      </c>
      <c r="G363" s="19">
        <f>COUNTIF('23012021'!$C:$C,'LAPORAN PENJUALAN'!B363)</f>
        <v>0</v>
      </c>
      <c r="H363" s="7">
        <f>VLOOKUP(B363,'DATA BARANG'!$B$1:$E$15,4,0)</f>
        <v>14500</v>
      </c>
      <c r="I363" s="35">
        <f t="shared" si="56"/>
        <v>0</v>
      </c>
      <c r="J363" s="7">
        <f t="shared" si="58"/>
        <v>0</v>
      </c>
      <c r="K363" s="7">
        <f t="shared" si="59"/>
        <v>0</v>
      </c>
    </row>
    <row r="364" spans="1:12" x14ac:dyDescent="0.25">
      <c r="A364" s="15">
        <v>4</v>
      </c>
      <c r="B364" s="15" t="s">
        <v>35</v>
      </c>
      <c r="C364" s="5" t="str">
        <f>VLOOKUP(B364,'DATA BARANG'!$B$1:$E$114,2,0)</f>
        <v>MM TAWON</v>
      </c>
      <c r="D364" s="26">
        <f t="shared" si="57"/>
        <v>12</v>
      </c>
      <c r="E364" s="15">
        <v>0</v>
      </c>
      <c r="F364" s="7">
        <f>VLOOKUP(B364,'DATA BARANG'!$B$1:$E$15,3,0)</f>
        <v>13000</v>
      </c>
      <c r="G364" s="19">
        <f>COUNTIF('23012021'!$C:$C,'LAPORAN PENJUALAN'!B364)</f>
        <v>9</v>
      </c>
      <c r="H364" s="7">
        <f>VLOOKUP(B364,'DATA BARANG'!$B$1:$E$15,4,0)</f>
        <v>14500</v>
      </c>
      <c r="I364" s="35">
        <f t="shared" si="56"/>
        <v>3</v>
      </c>
      <c r="J364" s="7">
        <f t="shared" si="58"/>
        <v>117000</v>
      </c>
      <c r="K364" s="7">
        <f t="shared" si="59"/>
        <v>130500</v>
      </c>
    </row>
    <row r="365" spans="1:12" x14ac:dyDescent="0.25">
      <c r="A365" s="15">
        <v>5</v>
      </c>
      <c r="B365" s="15" t="s">
        <v>39</v>
      </c>
      <c r="C365" s="5" t="str">
        <f>VLOOKUP(B365,'DATA BARANG'!$B$1:$E$114,2,0)</f>
        <v>MM SALVACO</v>
      </c>
      <c r="D365" s="26">
        <f t="shared" si="57"/>
        <v>6</v>
      </c>
      <c r="E365" s="15">
        <v>0</v>
      </c>
      <c r="F365" s="7">
        <f>VLOOKUP(B365,'DATA BARANG'!$B$1:$E$15,3,0)</f>
        <v>13000</v>
      </c>
      <c r="G365" s="19">
        <f>COUNTIF('23012021'!$C:$C,'LAPORAN PENJUALAN'!B365)</f>
        <v>0</v>
      </c>
      <c r="H365" s="7">
        <f>VLOOKUP(B365,'DATA BARANG'!$B$1:$E$15,4,0)</f>
        <v>14500</v>
      </c>
      <c r="I365" s="35">
        <f t="shared" si="56"/>
        <v>6</v>
      </c>
      <c r="J365" s="7">
        <f t="shared" si="58"/>
        <v>0</v>
      </c>
      <c r="K365" s="7">
        <f t="shared" si="59"/>
        <v>0</v>
      </c>
    </row>
    <row r="366" spans="1:12" x14ac:dyDescent="0.25">
      <c r="A366" s="15">
        <v>6</v>
      </c>
      <c r="B366" s="15" t="s">
        <v>40</v>
      </c>
      <c r="C366" s="5" t="str">
        <f>VLOOKUP(B366,'DATA BARANG'!$B$1:$E$114,2,0)</f>
        <v>MM BIMOLI</v>
      </c>
      <c r="D366" s="26">
        <f t="shared" si="57"/>
        <v>2</v>
      </c>
      <c r="E366" s="15">
        <v>0</v>
      </c>
      <c r="F366" s="7">
        <f>VLOOKUP(B366,'DATA BARANG'!$B$1:$E$15,3,0)</f>
        <v>14000</v>
      </c>
      <c r="G366" s="19">
        <f>COUNTIF('23012021'!$C:$C,'LAPORAN PENJUALAN'!B366)</f>
        <v>4</v>
      </c>
      <c r="H366" s="7">
        <f>VLOOKUP(B366,'DATA BARANG'!$B$1:$E$15,4,0)</f>
        <v>15500</v>
      </c>
      <c r="I366" s="35">
        <f t="shared" si="56"/>
        <v>-2</v>
      </c>
      <c r="J366" s="7">
        <f t="shared" si="58"/>
        <v>56000</v>
      </c>
      <c r="K366" s="7">
        <f t="shared" si="59"/>
        <v>62000</v>
      </c>
    </row>
    <row r="367" spans="1:12" x14ac:dyDescent="0.25">
      <c r="A367" s="15">
        <v>7</v>
      </c>
      <c r="B367" s="15" t="s">
        <v>41</v>
      </c>
      <c r="C367" s="5" t="str">
        <f>VLOOKUP(B367,'DATA BARANG'!$B$1:$E$114,2,0)</f>
        <v>MM SIIP</v>
      </c>
      <c r="D367" s="26">
        <f t="shared" si="57"/>
        <v>1</v>
      </c>
      <c r="E367" s="15">
        <v>0</v>
      </c>
      <c r="F367" s="7">
        <f>VLOOKUP(B367,'DATA BARANG'!$B$1:$E$15,3,0)</f>
        <v>12000</v>
      </c>
      <c r="G367" s="19">
        <f>COUNTIF('23012021'!$C:$C,'LAPORAN PENJUALAN'!B367)</f>
        <v>1</v>
      </c>
      <c r="H367" s="7">
        <f>VLOOKUP(B367,'DATA BARANG'!$B$1:$E$15,4,0)</f>
        <v>13500</v>
      </c>
      <c r="I367" s="35">
        <f t="shared" si="56"/>
        <v>0</v>
      </c>
      <c r="J367" s="7">
        <f t="shared" si="58"/>
        <v>12000</v>
      </c>
      <c r="K367" s="7">
        <f t="shared" si="59"/>
        <v>13500</v>
      </c>
    </row>
    <row r="368" spans="1:12" x14ac:dyDescent="0.25">
      <c r="A368" s="15">
        <v>8</v>
      </c>
      <c r="B368" s="15" t="s">
        <v>42</v>
      </c>
      <c r="C368" s="5" t="str">
        <f>VLOOKUP(B368,'DATA BARANG'!$B$1:$E$114,2,0)</f>
        <v>GULA AREN</v>
      </c>
      <c r="D368" s="26">
        <f t="shared" si="57"/>
        <v>42.019999999999996</v>
      </c>
      <c r="E368" s="15">
        <v>0</v>
      </c>
      <c r="F368" s="7">
        <f>VLOOKUP(B368,'DATA BARANG'!$B$1:$E$15,3,0)</f>
        <v>22000</v>
      </c>
      <c r="G368" s="19">
        <f>COUNTIF('23012021'!$C:$C,'LAPORAN PENJUALAN'!B368)</f>
        <v>0</v>
      </c>
      <c r="H368" s="7">
        <f>VLOOKUP(B368,'DATA BARANG'!$B$1:$E$15,4,0)</f>
        <v>25000</v>
      </c>
      <c r="I368" s="35">
        <f t="shared" si="56"/>
        <v>42.019999999999996</v>
      </c>
      <c r="J368" s="7">
        <f t="shared" si="58"/>
        <v>0</v>
      </c>
      <c r="K368" s="7">
        <f t="shared" si="59"/>
        <v>0</v>
      </c>
    </row>
    <row r="369" spans="1:12" x14ac:dyDescent="0.25">
      <c r="A369" s="15">
        <v>9</v>
      </c>
      <c r="B369" s="15" t="s">
        <v>37</v>
      </c>
      <c r="C369" s="5" t="str">
        <f>VLOOKUP(B369,'DATA BARANG'!$B$1:$E$114,2,0)</f>
        <v>BERAS IR 5 KG</v>
      </c>
      <c r="D369" s="26">
        <f t="shared" si="57"/>
        <v>44</v>
      </c>
      <c r="E369" s="15">
        <v>0</v>
      </c>
      <c r="F369" s="7">
        <f>VLOOKUP(B369,'DATA BARANG'!$B$1:$E$15,3,0)</f>
        <v>50000</v>
      </c>
      <c r="G369" s="19">
        <f>COUNTIF('23012021'!$C:$C,'LAPORAN PENJUALAN'!B369)</f>
        <v>10</v>
      </c>
      <c r="H369" s="7">
        <f>VLOOKUP(B369,'DATA BARANG'!$B$1:$E$15,4,0)</f>
        <v>55000</v>
      </c>
      <c r="I369" s="35">
        <f t="shared" si="56"/>
        <v>34</v>
      </c>
      <c r="J369" s="7">
        <f t="shared" si="58"/>
        <v>500000</v>
      </c>
      <c r="K369" s="7">
        <f t="shared" si="59"/>
        <v>550000</v>
      </c>
    </row>
    <row r="370" spans="1:12" x14ac:dyDescent="0.25">
      <c r="A370" s="15">
        <v>10</v>
      </c>
      <c r="B370" s="15" t="s">
        <v>36</v>
      </c>
      <c r="C370" s="5" t="str">
        <f>VLOOKUP(B370,'DATA BARANG'!$B$1:$E$114,2,0)</f>
        <v>BERAS IR 10 KG</v>
      </c>
      <c r="D370" s="26">
        <f t="shared" si="57"/>
        <v>29</v>
      </c>
      <c r="E370" s="15">
        <v>0</v>
      </c>
      <c r="F370" s="7">
        <f>VLOOKUP(B370,'DATA BARANG'!$B$1:$E$15,3,0)</f>
        <v>100000</v>
      </c>
      <c r="G370" s="19">
        <f>COUNTIF('23012021'!$C:$C,'LAPORAN PENJUALAN'!B370)</f>
        <v>7</v>
      </c>
      <c r="H370" s="7">
        <f>VLOOKUP(B370,'DATA BARANG'!$B$1:$E$15,4,0)</f>
        <v>110000</v>
      </c>
      <c r="I370" s="35">
        <f t="shared" si="56"/>
        <v>22</v>
      </c>
      <c r="J370" s="7">
        <f t="shared" si="58"/>
        <v>700000</v>
      </c>
      <c r="K370" s="7">
        <f t="shared" si="59"/>
        <v>770000</v>
      </c>
    </row>
    <row r="371" spans="1:12" x14ac:dyDescent="0.25">
      <c r="A371" s="15">
        <v>11</v>
      </c>
      <c r="B371" s="15" t="s">
        <v>91</v>
      </c>
      <c r="C371" s="5" t="str">
        <f>VLOOKUP(B371,'DATA BARANG'!$B$1:$E$114,2,0)</f>
        <v>MADU ASLI</v>
      </c>
      <c r="D371" s="26">
        <f t="shared" si="57"/>
        <v>3</v>
      </c>
      <c r="E371" s="15">
        <v>0</v>
      </c>
      <c r="F371" s="7">
        <f>VLOOKUP(B371,'DATA BARANG'!$B$1:$E$15,3,0)</f>
        <v>110000</v>
      </c>
      <c r="G371" s="19">
        <f>COUNTIF('23012021'!$C:$C,'LAPORAN PENJUALAN'!B371)</f>
        <v>0</v>
      </c>
      <c r="H371" s="7">
        <f>VLOOKUP(B371,'DATA BARANG'!$B$1:$E$15,4,0)</f>
        <v>120000</v>
      </c>
      <c r="I371" s="35">
        <f t="shared" si="56"/>
        <v>3</v>
      </c>
      <c r="J371" s="7">
        <f t="shared" si="58"/>
        <v>0</v>
      </c>
      <c r="K371" s="7">
        <f t="shared" si="59"/>
        <v>0</v>
      </c>
    </row>
    <row r="372" spans="1:12" x14ac:dyDescent="0.25">
      <c r="A372" s="15">
        <v>12</v>
      </c>
      <c r="B372" s="15" t="s">
        <v>92</v>
      </c>
      <c r="C372" s="5" t="str">
        <f>VLOOKUP(B372,'DATA BARANG'!$B$1:$E$114,2,0)</f>
        <v>PARFUM A&amp;M</v>
      </c>
      <c r="D372" s="26">
        <f t="shared" si="57"/>
        <v>50</v>
      </c>
      <c r="E372" s="15">
        <v>0</v>
      </c>
      <c r="F372" s="7">
        <f>VLOOKUP(B372,'DATA BARANG'!$B$1:$E$15,3,0)</f>
        <v>175000</v>
      </c>
      <c r="G372" s="19">
        <f>COUNTIF('23012021'!$C:$C,'LAPORAN PENJUALAN'!B372)</f>
        <v>0</v>
      </c>
      <c r="H372" s="7">
        <f>VLOOKUP(B372,'DATA BARANG'!$B$1:$E$15,4,0)</f>
        <v>225000</v>
      </c>
      <c r="I372" s="35">
        <f t="shared" si="56"/>
        <v>50</v>
      </c>
      <c r="J372" s="7">
        <f t="shared" si="58"/>
        <v>0</v>
      </c>
      <c r="K372" s="7">
        <f t="shared" si="59"/>
        <v>0</v>
      </c>
    </row>
    <row r="373" spans="1:12" x14ac:dyDescent="0.25">
      <c r="A373" s="15">
        <v>13</v>
      </c>
      <c r="B373" s="15" t="s">
        <v>160</v>
      </c>
      <c r="C373" s="5" t="str">
        <f>VLOOKUP(B373,'DATA BARANG'!$B$1:$E$114,2,0)</f>
        <v>GULAKU</v>
      </c>
      <c r="D373" s="26">
        <f t="shared" si="57"/>
        <v>1</v>
      </c>
      <c r="E373" s="15">
        <v>0</v>
      </c>
      <c r="F373" s="7">
        <f>VLOOKUP(B373,'DATA BARANG'!$B$1:$E$15,3,0)</f>
        <v>13200</v>
      </c>
      <c r="G373" s="19">
        <f>COUNTIF('23012021'!$C:$C,'LAPORAN PENJUALAN'!B373)</f>
        <v>1</v>
      </c>
      <c r="H373" s="7">
        <f>VLOOKUP(B373,'DATA BARANG'!$B$1:$E$15,4,0)</f>
        <v>14000</v>
      </c>
      <c r="I373" s="35">
        <f t="shared" si="56"/>
        <v>0</v>
      </c>
      <c r="J373" s="7">
        <f t="shared" si="58"/>
        <v>13200</v>
      </c>
      <c r="K373" s="7">
        <f t="shared" si="59"/>
        <v>14000</v>
      </c>
    </row>
    <row r="374" spans="1:12" x14ac:dyDescent="0.25">
      <c r="A374" s="117" t="s">
        <v>14</v>
      </c>
      <c r="B374" s="118"/>
      <c r="C374" s="118"/>
      <c r="D374" s="118"/>
      <c r="E374" s="118"/>
      <c r="F374" s="118"/>
      <c r="G374" s="118"/>
      <c r="H374" s="118"/>
      <c r="I374" s="119"/>
      <c r="J374" s="16">
        <f>SUM(J361:J372)</f>
        <v>1472500</v>
      </c>
      <c r="K374" s="16">
        <f>SUM(K361:K373)</f>
        <v>1638000</v>
      </c>
      <c r="L374" s="16" t="s">
        <v>26</v>
      </c>
    </row>
    <row r="375" spans="1:12" x14ac:dyDescent="0.25">
      <c r="A375" s="120" t="s">
        <v>15</v>
      </c>
      <c r="B375" s="120"/>
      <c r="C375" s="120"/>
      <c r="D375" s="120"/>
      <c r="E375" s="120"/>
      <c r="F375" s="120"/>
      <c r="G375" s="120"/>
      <c r="H375" s="120"/>
      <c r="I375" s="120"/>
      <c r="J375" s="120"/>
      <c r="K375" s="8">
        <f>K374-J374</f>
        <v>165500</v>
      </c>
      <c r="L375" s="8" t="s">
        <v>15</v>
      </c>
    </row>
    <row r="376" spans="1:12" x14ac:dyDescent="0.25">
      <c r="K376" s="40">
        <v>1635000</v>
      </c>
      <c r="L376" s="17" t="s">
        <v>27</v>
      </c>
    </row>
    <row r="377" spans="1:12" x14ac:dyDescent="0.25">
      <c r="K377" s="41">
        <f>K376-K374</f>
        <v>-3000</v>
      </c>
      <c r="L377" s="24" t="s">
        <v>29</v>
      </c>
    </row>
    <row r="379" spans="1:12" x14ac:dyDescent="0.25">
      <c r="A379" s="33"/>
      <c r="B379" s="33" t="s">
        <v>209</v>
      </c>
      <c r="C379" s="33"/>
      <c r="D379" s="33"/>
      <c r="E379" s="51"/>
      <c r="F379" s="33" t="s">
        <v>210</v>
      </c>
      <c r="G379" s="52"/>
      <c r="H379" s="33"/>
      <c r="I379" s="52"/>
      <c r="J379" s="53" t="s">
        <v>211</v>
      </c>
      <c r="K379" s="42"/>
      <c r="L379" s="33"/>
    </row>
    <row r="380" spans="1:12" x14ac:dyDescent="0.25">
      <c r="A380" s="33"/>
      <c r="B380" s="33" t="s">
        <v>164</v>
      </c>
      <c r="C380" s="33"/>
      <c r="D380" s="33"/>
      <c r="E380" s="51"/>
      <c r="F380" s="33" t="s">
        <v>165</v>
      </c>
      <c r="G380" s="52"/>
      <c r="H380" s="33"/>
      <c r="I380" s="52"/>
      <c r="J380" s="53" t="s">
        <v>166</v>
      </c>
      <c r="K380" s="42"/>
      <c r="L380" s="33"/>
    </row>
    <row r="381" spans="1:12" x14ac:dyDescent="0.25">
      <c r="A381" s="33"/>
      <c r="B381" s="33"/>
      <c r="C381" s="33"/>
      <c r="D381" s="33"/>
      <c r="E381" s="51"/>
      <c r="F381" s="33"/>
      <c r="G381" s="52"/>
      <c r="H381" s="33"/>
      <c r="I381" s="52"/>
      <c r="J381" s="53"/>
      <c r="K381" s="92"/>
      <c r="L381" s="33"/>
    </row>
    <row r="382" spans="1:12" x14ac:dyDescent="0.25">
      <c r="A382" s="33"/>
      <c r="B382" s="33"/>
      <c r="C382" s="33"/>
      <c r="D382" s="33"/>
      <c r="E382" s="51"/>
      <c r="F382" s="33"/>
      <c r="G382" s="52"/>
      <c r="H382" s="33"/>
      <c r="I382" s="52"/>
      <c r="J382" s="53"/>
      <c r="K382" s="42"/>
      <c r="L382" s="33"/>
    </row>
    <row r="383" spans="1:12" x14ac:dyDescent="0.25">
      <c r="A383" s="33"/>
      <c r="B383" s="33"/>
      <c r="C383" s="33"/>
      <c r="D383" s="33"/>
      <c r="E383" s="51"/>
      <c r="F383" s="33"/>
      <c r="G383" s="52"/>
      <c r="H383" s="33"/>
      <c r="I383" s="52"/>
      <c r="J383" s="53"/>
      <c r="K383" s="42"/>
      <c r="L383" s="33"/>
    </row>
    <row r="384" spans="1:12" x14ac:dyDescent="0.25">
      <c r="A384" s="33"/>
      <c r="B384" s="33" t="s">
        <v>50</v>
      </c>
      <c r="C384" s="33"/>
      <c r="D384" s="33"/>
      <c r="E384" s="51"/>
      <c r="F384" s="33" t="s">
        <v>51</v>
      </c>
      <c r="G384" s="52"/>
      <c r="H384" s="33"/>
      <c r="I384" s="52"/>
      <c r="J384" s="53" t="s">
        <v>47</v>
      </c>
      <c r="K384" s="42"/>
      <c r="L384" s="33"/>
    </row>
    <row r="385" spans="1:12" x14ac:dyDescent="0.25">
      <c r="A385" s="33"/>
      <c r="B385" s="33"/>
      <c r="C385" s="33"/>
      <c r="D385" s="33"/>
      <c r="E385" s="51"/>
      <c r="F385" s="33"/>
      <c r="G385" s="52"/>
      <c r="H385" s="33"/>
      <c r="I385" s="52"/>
      <c r="J385" s="53"/>
      <c r="K385" s="42"/>
      <c r="L385" s="33"/>
    </row>
    <row r="386" spans="1:12" ht="31.5" x14ac:dyDescent="0.5">
      <c r="A386" s="124" t="s">
        <v>730</v>
      </c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</row>
    <row r="387" spans="1:12" x14ac:dyDescent="0.25">
      <c r="A387" s="103" t="s">
        <v>0</v>
      </c>
      <c r="B387" s="103" t="s">
        <v>31</v>
      </c>
      <c r="C387" s="103" t="s">
        <v>1</v>
      </c>
      <c r="D387" s="103" t="s">
        <v>4</v>
      </c>
      <c r="E387" s="103" t="s">
        <v>2</v>
      </c>
      <c r="F387" s="21" t="s">
        <v>3</v>
      </c>
      <c r="G387" s="103" t="s">
        <v>23</v>
      </c>
      <c r="H387" s="22" t="s">
        <v>5</v>
      </c>
      <c r="I387" s="103" t="s">
        <v>16</v>
      </c>
      <c r="J387" s="22" t="s">
        <v>13</v>
      </c>
      <c r="K387" s="22" t="s">
        <v>6</v>
      </c>
    </row>
    <row r="388" spans="1:12" x14ac:dyDescent="0.25">
      <c r="A388" s="15">
        <v>1</v>
      </c>
      <c r="B388" s="15" t="s">
        <v>32</v>
      </c>
      <c r="C388" s="5" t="str">
        <f>VLOOKUP(B388,'DATA BARANG'!$B$1:$E$114,2,0)</f>
        <v>GULA ROSE BRAND</v>
      </c>
      <c r="D388" s="26">
        <f>I361</f>
        <v>57</v>
      </c>
      <c r="E388" s="15">
        <v>0</v>
      </c>
      <c r="F388" s="7">
        <f>VLOOKUP(B388,'DATA BARANG'!$B$1:$E$15,3,0)</f>
        <v>12500</v>
      </c>
      <c r="G388" s="19">
        <f>COUNTIF('24012021'!$C:$C,'LAPORAN PENJUALAN'!B388)</f>
        <v>2</v>
      </c>
      <c r="H388" s="7">
        <f>VLOOKUP(B388,'DATA BARANG'!$B$1:$E$15,4,0)</f>
        <v>14000</v>
      </c>
      <c r="I388" s="35">
        <f t="shared" ref="I388:I400" si="60">(E388+D388)-G388</f>
        <v>55</v>
      </c>
      <c r="J388" s="7">
        <f>G388*F388</f>
        <v>25000</v>
      </c>
      <c r="K388" s="7">
        <f>G388*H388</f>
        <v>28000</v>
      </c>
    </row>
    <row r="389" spans="1:12" x14ac:dyDescent="0.25">
      <c r="A389" s="15">
        <v>2</v>
      </c>
      <c r="B389" s="15" t="s">
        <v>33</v>
      </c>
      <c r="C389" s="5" t="str">
        <f>VLOOKUP(B389,'DATA BARANG'!$B$1:$E$114,2,0)</f>
        <v>GULA PUTIH</v>
      </c>
      <c r="D389" s="26">
        <f t="shared" ref="D389:D400" si="61">I362</f>
        <v>1</v>
      </c>
      <c r="E389" s="15">
        <v>0</v>
      </c>
      <c r="F389" s="7">
        <f>VLOOKUP(B389,'DATA BARANG'!$B$1:$E$15,3,0)</f>
        <v>12000</v>
      </c>
      <c r="G389" s="19">
        <f>COUNTIF('24012021'!$C:$C,'LAPORAN PENJUALAN'!B389)</f>
        <v>0</v>
      </c>
      <c r="H389" s="7">
        <f>VLOOKUP(B389,'DATA BARANG'!$B$1:$E$15,4,0)</f>
        <v>13500</v>
      </c>
      <c r="I389" s="35">
        <f t="shared" si="60"/>
        <v>1</v>
      </c>
      <c r="J389" s="7">
        <f t="shared" ref="J389:J400" si="62">G389*F389</f>
        <v>0</v>
      </c>
      <c r="K389" s="7">
        <f t="shared" ref="K389:K400" si="63">G389*H389</f>
        <v>0</v>
      </c>
    </row>
    <row r="390" spans="1:12" x14ac:dyDescent="0.25">
      <c r="A390" s="15">
        <v>3</v>
      </c>
      <c r="B390" s="15" t="s">
        <v>34</v>
      </c>
      <c r="C390" s="5" t="str">
        <f>VLOOKUP(B390,'DATA BARANG'!$B$1:$E$114,2,0)</f>
        <v>MM ROSE BRAND</v>
      </c>
      <c r="D390" s="26">
        <f t="shared" si="61"/>
        <v>0</v>
      </c>
      <c r="E390" s="15">
        <v>0</v>
      </c>
      <c r="F390" s="7">
        <f>VLOOKUP(B390,'DATA BARANG'!$B$1:$E$15,3,0)</f>
        <v>13250</v>
      </c>
      <c r="G390" s="19">
        <f>COUNTIF('24012021'!$C:$C,'LAPORAN PENJUALAN'!B390)</f>
        <v>0</v>
      </c>
      <c r="H390" s="7">
        <f>VLOOKUP(B390,'DATA BARANG'!$B$1:$E$15,4,0)</f>
        <v>14500</v>
      </c>
      <c r="I390" s="35">
        <f t="shared" si="60"/>
        <v>0</v>
      </c>
      <c r="J390" s="7">
        <f t="shared" si="62"/>
        <v>0</v>
      </c>
      <c r="K390" s="7">
        <f t="shared" si="63"/>
        <v>0</v>
      </c>
    </row>
    <row r="391" spans="1:12" x14ac:dyDescent="0.25">
      <c r="A391" s="15">
        <v>4</v>
      </c>
      <c r="B391" s="15" t="s">
        <v>35</v>
      </c>
      <c r="C391" s="5" t="str">
        <f>VLOOKUP(B391,'DATA BARANG'!$B$1:$E$114,2,0)</f>
        <v>MM TAWON</v>
      </c>
      <c r="D391" s="26">
        <f t="shared" si="61"/>
        <v>3</v>
      </c>
      <c r="E391" s="15">
        <v>0</v>
      </c>
      <c r="F391" s="7">
        <f>VLOOKUP(B391,'DATA BARANG'!$B$1:$E$15,3,0)</f>
        <v>13000</v>
      </c>
      <c r="G391" s="19">
        <f>COUNTIF('24012021'!$C:$C,'LAPORAN PENJUALAN'!B391)</f>
        <v>0</v>
      </c>
      <c r="H391" s="7">
        <f>VLOOKUP(B391,'DATA BARANG'!$B$1:$E$15,4,0)</f>
        <v>14500</v>
      </c>
      <c r="I391" s="35">
        <f t="shared" si="60"/>
        <v>3</v>
      </c>
      <c r="J391" s="7">
        <f t="shared" si="62"/>
        <v>0</v>
      </c>
      <c r="K391" s="7">
        <f t="shared" si="63"/>
        <v>0</v>
      </c>
    </row>
    <row r="392" spans="1:12" x14ac:dyDescent="0.25">
      <c r="A392" s="15">
        <v>5</v>
      </c>
      <c r="B392" s="15" t="s">
        <v>39</v>
      </c>
      <c r="C392" s="5" t="str">
        <f>VLOOKUP(B392,'DATA BARANG'!$B$1:$E$114,2,0)</f>
        <v>MM SALVACO</v>
      </c>
      <c r="D392" s="26">
        <f t="shared" si="61"/>
        <v>6</v>
      </c>
      <c r="E392" s="15">
        <v>0</v>
      </c>
      <c r="F392" s="7">
        <f>VLOOKUP(B392,'DATA BARANG'!$B$1:$E$15,3,0)</f>
        <v>13000</v>
      </c>
      <c r="G392" s="19">
        <f>COUNTIF('24012021'!$C:$C,'LAPORAN PENJUALAN'!B392)</f>
        <v>2</v>
      </c>
      <c r="H392" s="7">
        <f>VLOOKUP(B392,'DATA BARANG'!$B$1:$E$15,4,0)</f>
        <v>14500</v>
      </c>
      <c r="I392" s="35">
        <f t="shared" si="60"/>
        <v>4</v>
      </c>
      <c r="J392" s="7">
        <f t="shared" si="62"/>
        <v>26000</v>
      </c>
      <c r="K392" s="7">
        <f t="shared" si="63"/>
        <v>29000</v>
      </c>
    </row>
    <row r="393" spans="1:12" x14ac:dyDescent="0.25">
      <c r="A393" s="15">
        <v>6</v>
      </c>
      <c r="B393" s="15" t="s">
        <v>40</v>
      </c>
      <c r="C393" s="5" t="str">
        <f>VLOOKUP(B393,'DATA BARANG'!$B$1:$E$114,2,0)</f>
        <v>MM BIMOLI</v>
      </c>
      <c r="D393" s="26">
        <f t="shared" si="61"/>
        <v>-2</v>
      </c>
      <c r="E393" s="15">
        <v>0</v>
      </c>
      <c r="F393" s="7">
        <f>VLOOKUP(B393,'DATA BARANG'!$B$1:$E$15,3,0)</f>
        <v>14000</v>
      </c>
      <c r="G393" s="19">
        <f>COUNTIF('24012021'!$C:$C,'LAPORAN PENJUALAN'!B393)</f>
        <v>0</v>
      </c>
      <c r="H393" s="7">
        <f>VLOOKUP(B393,'DATA BARANG'!$B$1:$E$15,4,0)</f>
        <v>15500</v>
      </c>
      <c r="I393" s="35">
        <f t="shared" si="60"/>
        <v>-2</v>
      </c>
      <c r="J393" s="7">
        <f t="shared" si="62"/>
        <v>0</v>
      </c>
      <c r="K393" s="7">
        <f t="shared" si="63"/>
        <v>0</v>
      </c>
    </row>
    <row r="394" spans="1:12" x14ac:dyDescent="0.25">
      <c r="A394" s="15">
        <v>7</v>
      </c>
      <c r="B394" s="15" t="s">
        <v>41</v>
      </c>
      <c r="C394" s="5" t="str">
        <f>VLOOKUP(B394,'DATA BARANG'!$B$1:$E$114,2,0)</f>
        <v>MM SIIP</v>
      </c>
      <c r="D394" s="26">
        <f t="shared" si="61"/>
        <v>0</v>
      </c>
      <c r="E394" s="15">
        <v>0</v>
      </c>
      <c r="F394" s="7">
        <f>VLOOKUP(B394,'DATA BARANG'!$B$1:$E$15,3,0)</f>
        <v>12000</v>
      </c>
      <c r="G394" s="19">
        <f>COUNTIF('24012021'!$C:$C,'LAPORAN PENJUALAN'!B394)</f>
        <v>0</v>
      </c>
      <c r="H394" s="7">
        <f>VLOOKUP(B394,'DATA BARANG'!$B$1:$E$15,4,0)</f>
        <v>13500</v>
      </c>
      <c r="I394" s="35">
        <f t="shared" si="60"/>
        <v>0</v>
      </c>
      <c r="J394" s="7">
        <f t="shared" si="62"/>
        <v>0</v>
      </c>
      <c r="K394" s="7">
        <f t="shared" si="63"/>
        <v>0</v>
      </c>
    </row>
    <row r="395" spans="1:12" x14ac:dyDescent="0.25">
      <c r="A395" s="15">
        <v>8</v>
      </c>
      <c r="B395" s="15" t="s">
        <v>42</v>
      </c>
      <c r="C395" s="5" t="str">
        <f>VLOOKUP(B395,'DATA BARANG'!$B$1:$E$114,2,0)</f>
        <v>GULA AREN</v>
      </c>
      <c r="D395" s="26">
        <f t="shared" si="61"/>
        <v>42.019999999999996</v>
      </c>
      <c r="E395" s="15">
        <v>0</v>
      </c>
      <c r="F395" s="7">
        <f>VLOOKUP(B395,'DATA BARANG'!$B$1:$E$15,3,0)</f>
        <v>22000</v>
      </c>
      <c r="G395" s="19">
        <f>COUNTIF('24012021'!$C:$C,'LAPORAN PENJUALAN'!B395)</f>
        <v>1</v>
      </c>
      <c r="H395" s="7">
        <f>VLOOKUP(B395,'DATA BARANG'!$B$1:$E$15,4,0)</f>
        <v>25000</v>
      </c>
      <c r="I395" s="35">
        <f t="shared" si="60"/>
        <v>41.019999999999996</v>
      </c>
      <c r="J395" s="7">
        <f t="shared" si="62"/>
        <v>22000</v>
      </c>
      <c r="K395" s="7">
        <f t="shared" si="63"/>
        <v>25000</v>
      </c>
    </row>
    <row r="396" spans="1:12" x14ac:dyDescent="0.25">
      <c r="A396" s="15">
        <v>9</v>
      </c>
      <c r="B396" s="15" t="s">
        <v>37</v>
      </c>
      <c r="C396" s="5" t="str">
        <f>VLOOKUP(B396,'DATA BARANG'!$B$1:$E$114,2,0)</f>
        <v>BERAS IR 5 KG</v>
      </c>
      <c r="D396" s="26">
        <f t="shared" si="61"/>
        <v>34</v>
      </c>
      <c r="E396" s="15">
        <v>0</v>
      </c>
      <c r="F396" s="7">
        <f>VLOOKUP(B396,'DATA BARANG'!$B$1:$E$15,3,0)</f>
        <v>50000</v>
      </c>
      <c r="G396" s="19">
        <f>COUNTIF('24012021'!$C:$C,'LAPORAN PENJUALAN'!B396)</f>
        <v>0</v>
      </c>
      <c r="H396" s="7">
        <f>VLOOKUP(B396,'DATA BARANG'!$B$1:$E$15,4,0)</f>
        <v>55000</v>
      </c>
      <c r="I396" s="35">
        <f t="shared" si="60"/>
        <v>34</v>
      </c>
      <c r="J396" s="7">
        <f t="shared" si="62"/>
        <v>0</v>
      </c>
      <c r="K396" s="7">
        <f t="shared" si="63"/>
        <v>0</v>
      </c>
    </row>
    <row r="397" spans="1:12" x14ac:dyDescent="0.25">
      <c r="A397" s="15">
        <v>10</v>
      </c>
      <c r="B397" s="15" t="s">
        <v>36</v>
      </c>
      <c r="C397" s="5" t="str">
        <f>VLOOKUP(B397,'DATA BARANG'!$B$1:$E$114,2,0)</f>
        <v>BERAS IR 10 KG</v>
      </c>
      <c r="D397" s="26">
        <f t="shared" si="61"/>
        <v>22</v>
      </c>
      <c r="E397" s="15">
        <v>0</v>
      </c>
      <c r="F397" s="7">
        <f>VLOOKUP(B397,'DATA BARANG'!$B$1:$E$15,3,0)</f>
        <v>100000</v>
      </c>
      <c r="G397" s="19">
        <f>COUNTIF('24012021'!$C:$C,'LAPORAN PENJUALAN'!B397)</f>
        <v>0</v>
      </c>
      <c r="H397" s="7">
        <f>VLOOKUP(B397,'DATA BARANG'!$B$1:$E$15,4,0)</f>
        <v>110000</v>
      </c>
      <c r="I397" s="35">
        <f t="shared" si="60"/>
        <v>22</v>
      </c>
      <c r="J397" s="7">
        <f t="shared" si="62"/>
        <v>0</v>
      </c>
      <c r="K397" s="7">
        <f t="shared" si="63"/>
        <v>0</v>
      </c>
    </row>
    <row r="398" spans="1:12" x14ac:dyDescent="0.25">
      <c r="A398" s="15">
        <v>11</v>
      </c>
      <c r="B398" s="15" t="s">
        <v>91</v>
      </c>
      <c r="C398" s="5" t="str">
        <f>VLOOKUP(B398,'DATA BARANG'!$B$1:$E$114,2,0)</f>
        <v>MADU ASLI</v>
      </c>
      <c r="D398" s="26">
        <f t="shared" si="61"/>
        <v>3</v>
      </c>
      <c r="E398" s="15">
        <v>0</v>
      </c>
      <c r="F398" s="7">
        <f>VLOOKUP(B398,'DATA BARANG'!$B$1:$E$15,3,0)</f>
        <v>110000</v>
      </c>
      <c r="G398" s="19">
        <f>COUNTIF('24012021'!$C:$C,'LAPORAN PENJUALAN'!B398)</f>
        <v>0</v>
      </c>
      <c r="H398" s="7">
        <f>VLOOKUP(B398,'DATA BARANG'!$B$1:$E$15,4,0)</f>
        <v>120000</v>
      </c>
      <c r="I398" s="35">
        <f t="shared" si="60"/>
        <v>3</v>
      </c>
      <c r="J398" s="7">
        <f t="shared" si="62"/>
        <v>0</v>
      </c>
      <c r="K398" s="7">
        <f t="shared" si="63"/>
        <v>0</v>
      </c>
    </row>
    <row r="399" spans="1:12" x14ac:dyDescent="0.25">
      <c r="A399" s="15">
        <v>12</v>
      </c>
      <c r="B399" s="15" t="s">
        <v>92</v>
      </c>
      <c r="C399" s="5" t="str">
        <f>VLOOKUP(B399,'DATA BARANG'!$B$1:$E$114,2,0)</f>
        <v>PARFUM A&amp;M</v>
      </c>
      <c r="D399" s="26">
        <f t="shared" si="61"/>
        <v>50</v>
      </c>
      <c r="E399" s="15">
        <v>0</v>
      </c>
      <c r="F399" s="7">
        <f>VLOOKUP(B399,'DATA BARANG'!$B$1:$E$15,3,0)</f>
        <v>175000</v>
      </c>
      <c r="G399" s="19">
        <f>COUNTIF('24012021'!$C:$C,'LAPORAN PENJUALAN'!B399)</f>
        <v>0</v>
      </c>
      <c r="H399" s="7">
        <f>VLOOKUP(B399,'DATA BARANG'!$B$1:$E$15,4,0)</f>
        <v>225000</v>
      </c>
      <c r="I399" s="35">
        <f t="shared" si="60"/>
        <v>50</v>
      </c>
      <c r="J399" s="7">
        <f t="shared" si="62"/>
        <v>0</v>
      </c>
      <c r="K399" s="7">
        <f t="shared" si="63"/>
        <v>0</v>
      </c>
    </row>
    <row r="400" spans="1:12" x14ac:dyDescent="0.25">
      <c r="A400" s="15">
        <v>13</v>
      </c>
      <c r="B400" s="15" t="s">
        <v>160</v>
      </c>
      <c r="C400" s="5" t="str">
        <f>VLOOKUP(B400,'DATA BARANG'!$B$1:$E$114,2,0)</f>
        <v>GULAKU</v>
      </c>
      <c r="D400" s="26">
        <f t="shared" si="61"/>
        <v>0</v>
      </c>
      <c r="E400" s="15">
        <v>0</v>
      </c>
      <c r="F400" s="7">
        <f>VLOOKUP(B400,'DATA BARANG'!$B$1:$E$15,3,0)</f>
        <v>13200</v>
      </c>
      <c r="G400" s="19">
        <f>COUNTIF('24012021'!$C:$C,'LAPORAN PENJUALAN'!B400)</f>
        <v>0</v>
      </c>
      <c r="H400" s="7">
        <f>VLOOKUP(B400,'DATA BARANG'!$B$1:$E$15,4,0)</f>
        <v>14000</v>
      </c>
      <c r="I400" s="35">
        <f t="shared" si="60"/>
        <v>0</v>
      </c>
      <c r="J400" s="7">
        <f t="shared" si="62"/>
        <v>0</v>
      </c>
      <c r="K400" s="7">
        <f t="shared" si="63"/>
        <v>0</v>
      </c>
    </row>
    <row r="401" spans="1:12" x14ac:dyDescent="0.25">
      <c r="A401" s="117" t="s">
        <v>14</v>
      </c>
      <c r="B401" s="118"/>
      <c r="C401" s="118"/>
      <c r="D401" s="118"/>
      <c r="E401" s="118"/>
      <c r="F401" s="118"/>
      <c r="G401" s="118"/>
      <c r="H401" s="118"/>
      <c r="I401" s="119"/>
      <c r="J401" s="16">
        <f>SUM(J388:J399)</f>
        <v>73000</v>
      </c>
      <c r="K401" s="16">
        <f>SUM(K388:K400)</f>
        <v>82000</v>
      </c>
      <c r="L401" s="16" t="s">
        <v>26</v>
      </c>
    </row>
    <row r="402" spans="1:12" x14ac:dyDescent="0.25">
      <c r="A402" s="120" t="s">
        <v>15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8">
        <f>K401-J401</f>
        <v>9000</v>
      </c>
      <c r="L402" s="8" t="s">
        <v>15</v>
      </c>
    </row>
    <row r="403" spans="1:12" x14ac:dyDescent="0.25">
      <c r="K403" s="40">
        <v>82000</v>
      </c>
      <c r="L403" s="17" t="s">
        <v>27</v>
      </c>
    </row>
    <row r="404" spans="1:12" x14ac:dyDescent="0.25">
      <c r="K404" s="41">
        <f>K403-K401</f>
        <v>0</v>
      </c>
      <c r="L404" s="24" t="s">
        <v>29</v>
      </c>
    </row>
    <row r="406" spans="1:12" x14ac:dyDescent="0.25">
      <c r="A406" s="33"/>
      <c r="B406" s="33" t="s">
        <v>209</v>
      </c>
      <c r="C406" s="33"/>
      <c r="D406" s="33"/>
      <c r="E406" s="51"/>
      <c r="F406" s="33" t="s">
        <v>210</v>
      </c>
      <c r="G406" s="52"/>
      <c r="H406" s="33"/>
      <c r="I406" s="52"/>
      <c r="J406" s="53" t="s">
        <v>211</v>
      </c>
      <c r="K406" s="42"/>
      <c r="L406" s="33"/>
    </row>
    <row r="407" spans="1:12" x14ac:dyDescent="0.25">
      <c r="A407" s="33"/>
      <c r="B407" s="33" t="s">
        <v>164</v>
      </c>
      <c r="C407" s="33"/>
      <c r="D407" s="33"/>
      <c r="E407" s="51"/>
      <c r="F407" s="33" t="s">
        <v>165</v>
      </c>
      <c r="G407" s="52"/>
      <c r="H407" s="33"/>
      <c r="I407" s="52"/>
      <c r="J407" s="53" t="s">
        <v>166</v>
      </c>
      <c r="K407" s="42"/>
      <c r="L407" s="33"/>
    </row>
    <row r="408" spans="1:12" x14ac:dyDescent="0.25">
      <c r="A408" s="33"/>
      <c r="B408" s="33"/>
      <c r="C408" s="33"/>
      <c r="D408" s="33"/>
      <c r="E408" s="51"/>
      <c r="F408" s="33"/>
      <c r="G408" s="52"/>
      <c r="H408" s="33"/>
      <c r="I408" s="52"/>
      <c r="J408" s="53"/>
      <c r="K408" s="92"/>
      <c r="L408" s="33"/>
    </row>
    <row r="409" spans="1:12" x14ac:dyDescent="0.25">
      <c r="A409" s="33"/>
      <c r="B409" s="33"/>
      <c r="C409" s="33"/>
      <c r="D409" s="33"/>
      <c r="E409" s="51"/>
      <c r="F409" s="33"/>
      <c r="G409" s="52"/>
      <c r="H409" s="33"/>
      <c r="I409" s="52"/>
      <c r="J409" s="53"/>
      <c r="K409" s="42"/>
      <c r="L409" s="33"/>
    </row>
    <row r="410" spans="1:12" x14ac:dyDescent="0.25">
      <c r="A410" s="33"/>
      <c r="B410" s="33"/>
      <c r="C410" s="33"/>
      <c r="D410" s="33"/>
      <c r="E410" s="51"/>
      <c r="F410" s="33"/>
      <c r="G410" s="52"/>
      <c r="H410" s="33"/>
      <c r="I410" s="52"/>
      <c r="J410" s="53"/>
      <c r="K410" s="42"/>
      <c r="L410" s="33"/>
    </row>
    <row r="411" spans="1:12" x14ac:dyDescent="0.25">
      <c r="A411" s="33"/>
      <c r="B411" s="33" t="s">
        <v>50</v>
      </c>
      <c r="C411" s="33"/>
      <c r="D411" s="33"/>
      <c r="E411" s="51"/>
      <c r="F411" s="33" t="s">
        <v>51</v>
      </c>
      <c r="G411" s="52"/>
      <c r="H411" s="33"/>
      <c r="I411" s="52"/>
      <c r="J411" s="53" t="s">
        <v>47</v>
      </c>
      <c r="K411" s="42"/>
      <c r="L411" s="33"/>
    </row>
    <row r="412" spans="1:12" x14ac:dyDescent="0.25">
      <c r="A412" s="33"/>
      <c r="B412" s="33"/>
      <c r="C412" s="33"/>
      <c r="D412" s="33"/>
      <c r="E412" s="51"/>
      <c r="F412" s="33"/>
      <c r="G412" s="52"/>
      <c r="H412" s="33"/>
      <c r="I412" s="52"/>
      <c r="J412" s="53"/>
      <c r="K412" s="42"/>
      <c r="L412" s="33"/>
    </row>
    <row r="413" spans="1:12" ht="31.5" x14ac:dyDescent="0.5">
      <c r="A413" s="124" t="s">
        <v>1001</v>
      </c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</row>
    <row r="414" spans="1:12" x14ac:dyDescent="0.25">
      <c r="A414" s="103" t="s">
        <v>0</v>
      </c>
      <c r="B414" s="103" t="s">
        <v>31</v>
      </c>
      <c r="C414" s="103" t="s">
        <v>1</v>
      </c>
      <c r="D414" s="103" t="s">
        <v>4</v>
      </c>
      <c r="E414" s="103" t="s">
        <v>2</v>
      </c>
      <c r="F414" s="21" t="s">
        <v>3</v>
      </c>
      <c r="G414" s="103" t="s">
        <v>23</v>
      </c>
      <c r="H414" s="22" t="s">
        <v>5</v>
      </c>
      <c r="I414" s="103" t="s">
        <v>16</v>
      </c>
      <c r="J414" s="22" t="s">
        <v>13</v>
      </c>
      <c r="K414" s="22" t="s">
        <v>6</v>
      </c>
    </row>
    <row r="415" spans="1:12" x14ac:dyDescent="0.25">
      <c r="A415" s="15">
        <v>1</v>
      </c>
      <c r="B415" s="15" t="s">
        <v>32</v>
      </c>
      <c r="C415" s="5" t="str">
        <f>VLOOKUP(B415,'DATA BARANG'!$B$1:$E$114,2,0)</f>
        <v>GULA ROSE BRAND</v>
      </c>
      <c r="D415" s="26">
        <f>I388</f>
        <v>55</v>
      </c>
      <c r="E415" s="15">
        <v>0</v>
      </c>
      <c r="F415" s="7">
        <f>VLOOKUP(B415,'DATA BARANG'!$B$1:$E$15,3,0)</f>
        <v>12500</v>
      </c>
      <c r="G415" s="19">
        <f>COUNTIF('25012021'!$C:$C,'LAPORAN PENJUALAN'!B415)</f>
        <v>0</v>
      </c>
      <c r="H415" s="7">
        <f>VLOOKUP(B415,'DATA BARANG'!$B$1:$E$15,4,0)</f>
        <v>14000</v>
      </c>
      <c r="I415" s="35">
        <f t="shared" ref="I415:I427" si="64">(E415+D415)-G415</f>
        <v>55</v>
      </c>
      <c r="J415" s="7">
        <f>G415*F415</f>
        <v>0</v>
      </c>
      <c r="K415" s="7">
        <f>G415*H415</f>
        <v>0</v>
      </c>
    </row>
    <row r="416" spans="1:12" x14ac:dyDescent="0.25">
      <c r="A416" s="15">
        <v>2</v>
      </c>
      <c r="B416" s="15" t="s">
        <v>33</v>
      </c>
      <c r="C416" s="5" t="str">
        <f>VLOOKUP(B416,'DATA BARANG'!$B$1:$E$114,2,0)</f>
        <v>GULA PUTIH</v>
      </c>
      <c r="D416" s="26">
        <f t="shared" ref="D416:D427" si="65">I389</f>
        <v>1</v>
      </c>
      <c r="E416" s="15">
        <v>0</v>
      </c>
      <c r="F416" s="7">
        <f>VLOOKUP(B416,'DATA BARANG'!$B$1:$E$15,3,0)</f>
        <v>12000</v>
      </c>
      <c r="G416" s="19">
        <f>COUNTIF('25012021'!$C:$C,'LAPORAN PENJUALAN'!B416)</f>
        <v>0</v>
      </c>
      <c r="H416" s="7">
        <f>VLOOKUP(B416,'DATA BARANG'!$B$1:$E$15,4,0)</f>
        <v>13500</v>
      </c>
      <c r="I416" s="35">
        <f t="shared" si="64"/>
        <v>1</v>
      </c>
      <c r="J416" s="7">
        <f t="shared" ref="J416:J427" si="66">G416*F416</f>
        <v>0</v>
      </c>
      <c r="K416" s="7">
        <f t="shared" ref="K416:K427" si="67">G416*H416</f>
        <v>0</v>
      </c>
    </row>
    <row r="417" spans="1:12" x14ac:dyDescent="0.25">
      <c r="A417" s="15">
        <v>3</v>
      </c>
      <c r="B417" s="15" t="s">
        <v>34</v>
      </c>
      <c r="C417" s="5" t="str">
        <f>VLOOKUP(B417,'DATA BARANG'!$B$1:$E$114,2,0)</f>
        <v>MM ROSE BRAND</v>
      </c>
      <c r="D417" s="26">
        <f t="shared" si="65"/>
        <v>0</v>
      </c>
      <c r="E417" s="15">
        <v>0</v>
      </c>
      <c r="F417" s="7">
        <f>VLOOKUP(B417,'DATA BARANG'!$B$1:$E$15,3,0)</f>
        <v>13250</v>
      </c>
      <c r="G417" s="19">
        <f>COUNTIF('25012021'!$C:$C,'LAPORAN PENJUALAN'!B417)</f>
        <v>0</v>
      </c>
      <c r="H417" s="7">
        <f>VLOOKUP(B417,'DATA BARANG'!$B$1:$E$15,4,0)</f>
        <v>14500</v>
      </c>
      <c r="I417" s="35">
        <f t="shared" si="64"/>
        <v>0</v>
      </c>
      <c r="J417" s="7">
        <f t="shared" si="66"/>
        <v>0</v>
      </c>
      <c r="K417" s="7">
        <f t="shared" si="67"/>
        <v>0</v>
      </c>
    </row>
    <row r="418" spans="1:12" x14ac:dyDescent="0.25">
      <c r="A418" s="15">
        <v>4</v>
      </c>
      <c r="B418" s="15" t="s">
        <v>35</v>
      </c>
      <c r="C418" s="5" t="str">
        <f>VLOOKUP(B418,'DATA BARANG'!$B$1:$E$114,2,0)</f>
        <v>MM TAWON</v>
      </c>
      <c r="D418" s="26">
        <f t="shared" si="65"/>
        <v>3</v>
      </c>
      <c r="E418" s="15">
        <v>0</v>
      </c>
      <c r="F418" s="7">
        <f>VLOOKUP(B418,'DATA BARANG'!$B$1:$E$15,3,0)</f>
        <v>13000</v>
      </c>
      <c r="G418" s="19">
        <f>COUNTIF('25012021'!$C:$C,'LAPORAN PENJUALAN'!B418)</f>
        <v>0</v>
      </c>
      <c r="H418" s="7">
        <f>VLOOKUP(B418,'DATA BARANG'!$B$1:$E$15,4,0)</f>
        <v>14500</v>
      </c>
      <c r="I418" s="35">
        <f t="shared" si="64"/>
        <v>3</v>
      </c>
      <c r="J418" s="7">
        <f t="shared" si="66"/>
        <v>0</v>
      </c>
      <c r="K418" s="7">
        <f t="shared" si="67"/>
        <v>0</v>
      </c>
    </row>
    <row r="419" spans="1:12" x14ac:dyDescent="0.25">
      <c r="A419" s="15">
        <v>5</v>
      </c>
      <c r="B419" s="15" t="s">
        <v>39</v>
      </c>
      <c r="C419" s="5" t="str">
        <f>VLOOKUP(B419,'DATA BARANG'!$B$1:$E$114,2,0)</f>
        <v>MM SALVACO</v>
      </c>
      <c r="D419" s="26">
        <f t="shared" si="65"/>
        <v>4</v>
      </c>
      <c r="E419" s="15">
        <v>0</v>
      </c>
      <c r="F419" s="7">
        <f>VLOOKUP(B419,'DATA BARANG'!$B$1:$E$15,3,0)</f>
        <v>13000</v>
      </c>
      <c r="G419" s="19">
        <f>COUNTIF('25012021'!$C:$C,'LAPORAN PENJUALAN'!B419)</f>
        <v>2</v>
      </c>
      <c r="H419" s="7">
        <f>VLOOKUP(B419,'DATA BARANG'!$B$1:$E$15,4,0)</f>
        <v>14500</v>
      </c>
      <c r="I419" s="35">
        <f t="shared" si="64"/>
        <v>2</v>
      </c>
      <c r="J419" s="7">
        <f t="shared" si="66"/>
        <v>26000</v>
      </c>
      <c r="K419" s="7">
        <f t="shared" si="67"/>
        <v>29000</v>
      </c>
    </row>
    <row r="420" spans="1:12" x14ac:dyDescent="0.25">
      <c r="A420" s="15">
        <v>6</v>
      </c>
      <c r="B420" s="15" t="s">
        <v>40</v>
      </c>
      <c r="C420" s="5" t="str">
        <f>VLOOKUP(B420,'DATA BARANG'!$B$1:$E$114,2,0)</f>
        <v>MM BIMOLI</v>
      </c>
      <c r="D420" s="26">
        <f t="shared" si="65"/>
        <v>-2</v>
      </c>
      <c r="E420" s="15">
        <v>0</v>
      </c>
      <c r="F420" s="7">
        <f>VLOOKUP(B420,'DATA BARANG'!$B$1:$E$15,3,0)</f>
        <v>14000</v>
      </c>
      <c r="G420" s="19">
        <f>COUNTIF('25012021'!$C:$C,'LAPORAN PENJUALAN'!B420)</f>
        <v>0</v>
      </c>
      <c r="H420" s="7">
        <f>VLOOKUP(B420,'DATA BARANG'!$B$1:$E$15,4,0)</f>
        <v>15500</v>
      </c>
      <c r="I420" s="35">
        <f t="shared" si="64"/>
        <v>-2</v>
      </c>
      <c r="J420" s="7">
        <f t="shared" si="66"/>
        <v>0</v>
      </c>
      <c r="K420" s="7">
        <f t="shared" si="67"/>
        <v>0</v>
      </c>
    </row>
    <row r="421" spans="1:12" x14ac:dyDescent="0.25">
      <c r="A421" s="15">
        <v>7</v>
      </c>
      <c r="B421" s="15" t="s">
        <v>41</v>
      </c>
      <c r="C421" s="5" t="str">
        <f>VLOOKUP(B421,'DATA BARANG'!$B$1:$E$114,2,0)</f>
        <v>MM SIIP</v>
      </c>
      <c r="D421" s="26">
        <f t="shared" si="65"/>
        <v>0</v>
      </c>
      <c r="E421" s="15">
        <v>0</v>
      </c>
      <c r="F421" s="7">
        <f>VLOOKUP(B421,'DATA BARANG'!$B$1:$E$15,3,0)</f>
        <v>12000</v>
      </c>
      <c r="G421" s="19">
        <f>COUNTIF('25012021'!$C:$C,'LAPORAN PENJUALAN'!B421)</f>
        <v>0</v>
      </c>
      <c r="H421" s="7">
        <f>VLOOKUP(B421,'DATA BARANG'!$B$1:$E$15,4,0)</f>
        <v>13500</v>
      </c>
      <c r="I421" s="35">
        <f t="shared" si="64"/>
        <v>0</v>
      </c>
      <c r="J421" s="7">
        <f t="shared" si="66"/>
        <v>0</v>
      </c>
      <c r="K421" s="7">
        <f t="shared" si="67"/>
        <v>0</v>
      </c>
    </row>
    <row r="422" spans="1:12" x14ac:dyDescent="0.25">
      <c r="A422" s="15">
        <v>8</v>
      </c>
      <c r="B422" s="15" t="s">
        <v>42</v>
      </c>
      <c r="C422" s="5" t="str">
        <f>VLOOKUP(B422,'DATA BARANG'!$B$1:$E$114,2,0)</f>
        <v>GULA AREN</v>
      </c>
      <c r="D422" s="26">
        <f t="shared" si="65"/>
        <v>41.019999999999996</v>
      </c>
      <c r="E422" s="15">
        <v>0</v>
      </c>
      <c r="F422" s="7">
        <f>VLOOKUP(B422,'DATA BARANG'!$B$1:$E$15,3,0)</f>
        <v>22000</v>
      </c>
      <c r="G422" s="19">
        <f>COUNTIF('25012021'!$C:$C,'LAPORAN PENJUALAN'!B422)</f>
        <v>0</v>
      </c>
      <c r="H422" s="7">
        <f>VLOOKUP(B422,'DATA BARANG'!$B$1:$E$15,4,0)</f>
        <v>25000</v>
      </c>
      <c r="I422" s="35">
        <f t="shared" si="64"/>
        <v>41.019999999999996</v>
      </c>
      <c r="J422" s="7">
        <f t="shared" si="66"/>
        <v>0</v>
      </c>
      <c r="K422" s="7">
        <f t="shared" si="67"/>
        <v>0</v>
      </c>
    </row>
    <row r="423" spans="1:12" x14ac:dyDescent="0.25">
      <c r="A423" s="15">
        <v>9</v>
      </c>
      <c r="B423" s="15" t="s">
        <v>37</v>
      </c>
      <c r="C423" s="5" t="str">
        <f>VLOOKUP(B423,'DATA BARANG'!$B$1:$E$114,2,0)</f>
        <v>BERAS IR 5 KG</v>
      </c>
      <c r="D423" s="26">
        <f t="shared" si="65"/>
        <v>34</v>
      </c>
      <c r="E423" s="15">
        <v>0</v>
      </c>
      <c r="F423" s="7">
        <f>VLOOKUP(B423,'DATA BARANG'!$B$1:$E$15,3,0)</f>
        <v>50000</v>
      </c>
      <c r="G423" s="19">
        <f>COUNTIF('25012021'!$C:$C,'LAPORAN PENJUALAN'!B423)</f>
        <v>0</v>
      </c>
      <c r="H423" s="7">
        <f>VLOOKUP(B423,'DATA BARANG'!$B$1:$E$15,4,0)</f>
        <v>55000</v>
      </c>
      <c r="I423" s="35">
        <f t="shared" si="64"/>
        <v>34</v>
      </c>
      <c r="J423" s="7">
        <f t="shared" si="66"/>
        <v>0</v>
      </c>
      <c r="K423" s="7">
        <f t="shared" si="67"/>
        <v>0</v>
      </c>
    </row>
    <row r="424" spans="1:12" x14ac:dyDescent="0.25">
      <c r="A424" s="15">
        <v>10</v>
      </c>
      <c r="B424" s="15" t="s">
        <v>36</v>
      </c>
      <c r="C424" s="5" t="str">
        <f>VLOOKUP(B424,'DATA BARANG'!$B$1:$E$114,2,0)</f>
        <v>BERAS IR 10 KG</v>
      </c>
      <c r="D424" s="26">
        <f t="shared" si="65"/>
        <v>22</v>
      </c>
      <c r="E424" s="15">
        <v>0</v>
      </c>
      <c r="F424" s="7">
        <f>VLOOKUP(B424,'DATA BARANG'!$B$1:$E$15,3,0)</f>
        <v>100000</v>
      </c>
      <c r="G424" s="19">
        <f>COUNTIF('25012021'!$C:$C,'LAPORAN PENJUALAN'!B424)</f>
        <v>7</v>
      </c>
      <c r="H424" s="7">
        <f>VLOOKUP(B424,'DATA BARANG'!$B$1:$E$15,4,0)</f>
        <v>110000</v>
      </c>
      <c r="I424" s="35">
        <f t="shared" si="64"/>
        <v>15</v>
      </c>
      <c r="J424" s="7">
        <f t="shared" si="66"/>
        <v>700000</v>
      </c>
      <c r="K424" s="7">
        <f t="shared" si="67"/>
        <v>770000</v>
      </c>
    </row>
    <row r="425" spans="1:12" x14ac:dyDescent="0.25">
      <c r="A425" s="15">
        <v>11</v>
      </c>
      <c r="B425" s="15" t="s">
        <v>91</v>
      </c>
      <c r="C425" s="5" t="str">
        <f>VLOOKUP(B425,'DATA BARANG'!$B$1:$E$114,2,0)</f>
        <v>MADU ASLI</v>
      </c>
      <c r="D425" s="26">
        <f t="shared" si="65"/>
        <v>3</v>
      </c>
      <c r="E425" s="15">
        <v>0</v>
      </c>
      <c r="F425" s="7">
        <f>VLOOKUP(B425,'DATA BARANG'!$B$1:$E$15,3,0)</f>
        <v>110000</v>
      </c>
      <c r="G425" s="19">
        <f>COUNTIF('25012021'!$C:$C,'LAPORAN PENJUALAN'!B425)</f>
        <v>0</v>
      </c>
      <c r="H425" s="7">
        <f>VLOOKUP(B425,'DATA BARANG'!$B$1:$E$15,4,0)</f>
        <v>120000</v>
      </c>
      <c r="I425" s="35">
        <f t="shared" si="64"/>
        <v>3</v>
      </c>
      <c r="J425" s="7">
        <f t="shared" si="66"/>
        <v>0</v>
      </c>
      <c r="K425" s="7">
        <f t="shared" si="67"/>
        <v>0</v>
      </c>
    </row>
    <row r="426" spans="1:12" x14ac:dyDescent="0.25">
      <c r="A426" s="15">
        <v>12</v>
      </c>
      <c r="B426" s="15" t="s">
        <v>92</v>
      </c>
      <c r="C426" s="5" t="str">
        <f>VLOOKUP(B426,'DATA BARANG'!$B$1:$E$114,2,0)</f>
        <v>PARFUM A&amp;M</v>
      </c>
      <c r="D426" s="26">
        <f t="shared" si="65"/>
        <v>50</v>
      </c>
      <c r="E426" s="15">
        <v>0</v>
      </c>
      <c r="F426" s="7">
        <f>VLOOKUP(B426,'DATA BARANG'!$B$1:$E$15,3,0)</f>
        <v>175000</v>
      </c>
      <c r="G426" s="19">
        <f>COUNTIF('25012021'!$C:$C,'LAPORAN PENJUALAN'!B426)</f>
        <v>0</v>
      </c>
      <c r="H426" s="7">
        <f>VLOOKUP(B426,'DATA BARANG'!$B$1:$E$15,4,0)</f>
        <v>225000</v>
      </c>
      <c r="I426" s="35">
        <f t="shared" si="64"/>
        <v>50</v>
      </c>
      <c r="J426" s="7">
        <f t="shared" si="66"/>
        <v>0</v>
      </c>
      <c r="K426" s="7">
        <f t="shared" si="67"/>
        <v>0</v>
      </c>
    </row>
    <row r="427" spans="1:12" x14ac:dyDescent="0.25">
      <c r="A427" s="15">
        <v>13</v>
      </c>
      <c r="B427" s="15" t="s">
        <v>160</v>
      </c>
      <c r="C427" s="5" t="str">
        <f>VLOOKUP(B427,'DATA BARANG'!$B$1:$E$114,2,0)</f>
        <v>GULAKU</v>
      </c>
      <c r="D427" s="26">
        <f t="shared" si="65"/>
        <v>0</v>
      </c>
      <c r="E427" s="15">
        <v>0</v>
      </c>
      <c r="F427" s="7">
        <f>VLOOKUP(B427,'DATA BARANG'!$B$1:$E$15,3,0)</f>
        <v>13200</v>
      </c>
      <c r="G427" s="19">
        <f>COUNTIF('25012021'!$C:$C,'LAPORAN PENJUALAN'!B427)</f>
        <v>0</v>
      </c>
      <c r="H427" s="7">
        <f>VLOOKUP(B427,'DATA BARANG'!$B$1:$E$15,4,0)</f>
        <v>14000</v>
      </c>
      <c r="I427" s="35">
        <f t="shared" si="64"/>
        <v>0</v>
      </c>
      <c r="J427" s="7">
        <f t="shared" si="66"/>
        <v>0</v>
      </c>
      <c r="K427" s="7">
        <f t="shared" si="67"/>
        <v>0</v>
      </c>
    </row>
    <row r="428" spans="1:12" x14ac:dyDescent="0.25">
      <c r="A428" s="117" t="s">
        <v>14</v>
      </c>
      <c r="B428" s="118"/>
      <c r="C428" s="118"/>
      <c r="D428" s="118"/>
      <c r="E428" s="118"/>
      <c r="F428" s="118"/>
      <c r="G428" s="118"/>
      <c r="H428" s="118"/>
      <c r="I428" s="119"/>
      <c r="J428" s="16">
        <f>SUM(J415:J426)</f>
        <v>726000</v>
      </c>
      <c r="K428" s="16">
        <f>SUM(K415:K427)</f>
        <v>799000</v>
      </c>
      <c r="L428" s="16" t="s">
        <v>26</v>
      </c>
    </row>
    <row r="429" spans="1:12" x14ac:dyDescent="0.25">
      <c r="A429" s="120" t="s">
        <v>15</v>
      </c>
      <c r="B429" s="120"/>
      <c r="C429" s="120"/>
      <c r="D429" s="120"/>
      <c r="E429" s="120"/>
      <c r="F429" s="120"/>
      <c r="G429" s="120"/>
      <c r="H429" s="120"/>
      <c r="I429" s="120"/>
      <c r="J429" s="120"/>
      <c r="K429" s="8">
        <f>K428-J428</f>
        <v>73000</v>
      </c>
      <c r="L429" s="8" t="s">
        <v>15</v>
      </c>
    </row>
    <row r="430" spans="1:12" x14ac:dyDescent="0.25">
      <c r="K430" s="40">
        <v>799000</v>
      </c>
      <c r="L430" s="17" t="s">
        <v>27</v>
      </c>
    </row>
    <row r="431" spans="1:12" x14ac:dyDescent="0.25">
      <c r="K431" s="41">
        <f>K430-K428</f>
        <v>0</v>
      </c>
      <c r="L431" s="24" t="s">
        <v>29</v>
      </c>
    </row>
    <row r="433" spans="1:12" x14ac:dyDescent="0.25">
      <c r="A433" s="33"/>
      <c r="B433" s="33" t="s">
        <v>209</v>
      </c>
      <c r="C433" s="33"/>
      <c r="D433" s="33"/>
      <c r="E433" s="51"/>
      <c r="F433" s="33" t="s">
        <v>210</v>
      </c>
      <c r="G433" s="52"/>
      <c r="H433" s="33"/>
      <c r="I433" s="52"/>
      <c r="J433" s="53" t="s">
        <v>211</v>
      </c>
      <c r="K433" s="42"/>
      <c r="L433" s="33"/>
    </row>
    <row r="434" spans="1:12" x14ac:dyDescent="0.25">
      <c r="A434" s="33"/>
      <c r="B434" s="33" t="s">
        <v>164</v>
      </c>
      <c r="C434" s="33"/>
      <c r="D434" s="33"/>
      <c r="E434" s="51"/>
      <c r="F434" s="33" t="s">
        <v>165</v>
      </c>
      <c r="G434" s="52"/>
      <c r="H434" s="33"/>
      <c r="I434" s="52"/>
      <c r="J434" s="53" t="s">
        <v>166</v>
      </c>
      <c r="K434" s="42"/>
      <c r="L434" s="33"/>
    </row>
    <row r="435" spans="1:12" x14ac:dyDescent="0.25">
      <c r="A435" s="33"/>
      <c r="B435" s="33"/>
      <c r="C435" s="33"/>
      <c r="D435" s="33"/>
      <c r="E435" s="51"/>
      <c r="F435" s="33"/>
      <c r="G435" s="52"/>
      <c r="H435" s="33"/>
      <c r="I435" s="52"/>
      <c r="J435" s="53"/>
      <c r="K435" s="92"/>
      <c r="L435" s="33"/>
    </row>
    <row r="436" spans="1:12" x14ac:dyDescent="0.25">
      <c r="A436" s="33"/>
      <c r="B436" s="33"/>
      <c r="C436" s="33"/>
      <c r="D436" s="33"/>
      <c r="E436" s="51"/>
      <c r="F436" s="33"/>
      <c r="G436" s="52"/>
      <c r="H436" s="33"/>
      <c r="I436" s="52"/>
      <c r="J436" s="53"/>
      <c r="K436" s="42"/>
      <c r="L436" s="33"/>
    </row>
    <row r="437" spans="1:12" x14ac:dyDescent="0.25">
      <c r="A437" s="33"/>
      <c r="B437" s="33"/>
      <c r="C437" s="33"/>
      <c r="D437" s="33"/>
      <c r="E437" s="51"/>
      <c r="F437" s="33"/>
      <c r="G437" s="52"/>
      <c r="H437" s="33"/>
      <c r="I437" s="52"/>
      <c r="J437" s="53"/>
      <c r="K437" s="42"/>
      <c r="L437" s="33"/>
    </row>
    <row r="438" spans="1:12" x14ac:dyDescent="0.25">
      <c r="A438" s="33"/>
      <c r="B438" s="33" t="s">
        <v>50</v>
      </c>
      <c r="C438" s="33"/>
      <c r="D438" s="33"/>
      <c r="E438" s="51"/>
      <c r="F438" s="33" t="s">
        <v>51</v>
      </c>
      <c r="G438" s="52"/>
      <c r="H438" s="33"/>
      <c r="I438" s="52"/>
      <c r="J438" s="53" t="s">
        <v>47</v>
      </c>
      <c r="K438" s="42"/>
      <c r="L438" s="33"/>
    </row>
    <row r="439" spans="1:12" x14ac:dyDescent="0.25">
      <c r="A439" s="33"/>
      <c r="B439" s="33"/>
      <c r="C439" s="33"/>
      <c r="D439" s="33"/>
      <c r="E439" s="51"/>
      <c r="F439" s="33"/>
      <c r="G439" s="52"/>
      <c r="H439" s="33"/>
      <c r="I439" s="52"/>
      <c r="J439" s="53"/>
      <c r="K439" s="42"/>
      <c r="L439" s="33"/>
    </row>
    <row r="440" spans="1:12" ht="31.5" x14ac:dyDescent="0.5">
      <c r="A440" s="124" t="s">
        <v>1002</v>
      </c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</row>
    <row r="441" spans="1:12" x14ac:dyDescent="0.25">
      <c r="A441" s="103" t="s">
        <v>0</v>
      </c>
      <c r="B441" s="103" t="s">
        <v>31</v>
      </c>
      <c r="C441" s="103" t="s">
        <v>1</v>
      </c>
      <c r="D441" s="103" t="s">
        <v>4</v>
      </c>
      <c r="E441" s="103" t="s">
        <v>2</v>
      </c>
      <c r="F441" s="21" t="s">
        <v>3</v>
      </c>
      <c r="G441" s="103" t="s">
        <v>23</v>
      </c>
      <c r="H441" s="22" t="s">
        <v>5</v>
      </c>
      <c r="I441" s="103" t="s">
        <v>16</v>
      </c>
      <c r="J441" s="22" t="s">
        <v>13</v>
      </c>
      <c r="K441" s="22" t="s">
        <v>6</v>
      </c>
    </row>
    <row r="442" spans="1:12" x14ac:dyDescent="0.25">
      <c r="A442" s="15">
        <v>1</v>
      </c>
      <c r="B442" s="15" t="s">
        <v>32</v>
      </c>
      <c r="C442" s="5" t="str">
        <f>VLOOKUP(B442,'DATA BARANG'!$B$1:$E$114,2,0)</f>
        <v>GULA ROSE BRAND</v>
      </c>
      <c r="D442" s="26">
        <f>I415</f>
        <v>55</v>
      </c>
      <c r="E442" s="15">
        <v>0</v>
      </c>
      <c r="F442" s="7">
        <f>VLOOKUP(B442,'DATA BARANG'!$B$1:$E$15,3,0)</f>
        <v>12500</v>
      </c>
      <c r="G442" s="19">
        <f>COUNTIF('26012021'!$C:$C,'LAPORAN PENJUALAN'!B442)</f>
        <v>0</v>
      </c>
      <c r="H442" s="7">
        <f>VLOOKUP(B442,'DATA BARANG'!$B$1:$E$15,4,0)</f>
        <v>14000</v>
      </c>
      <c r="I442" s="35">
        <f t="shared" ref="I442:I454" si="68">(E442+D442)-G442</f>
        <v>55</v>
      </c>
      <c r="J442" s="7">
        <f>G442*F442</f>
        <v>0</v>
      </c>
      <c r="K442" s="7">
        <f>G442*H442</f>
        <v>0</v>
      </c>
    </row>
    <row r="443" spans="1:12" x14ac:dyDescent="0.25">
      <c r="A443" s="15">
        <v>2</v>
      </c>
      <c r="B443" s="15" t="s">
        <v>33</v>
      </c>
      <c r="C443" s="5" t="str">
        <f>VLOOKUP(B443,'DATA BARANG'!$B$1:$E$114,2,0)</f>
        <v>GULA PUTIH</v>
      </c>
      <c r="D443" s="26">
        <f t="shared" ref="D443:D454" si="69">I416</f>
        <v>1</v>
      </c>
      <c r="E443" s="15">
        <v>0</v>
      </c>
      <c r="F443" s="7">
        <f>VLOOKUP(B443,'DATA BARANG'!$B$1:$E$15,3,0)</f>
        <v>12000</v>
      </c>
      <c r="G443" s="19">
        <f>COUNTIF('26012021'!$C:$C,'LAPORAN PENJUALAN'!B443)</f>
        <v>1</v>
      </c>
      <c r="H443" s="7">
        <f>VLOOKUP(B443,'DATA BARANG'!$B$1:$E$15,4,0)</f>
        <v>13500</v>
      </c>
      <c r="I443" s="35">
        <f t="shared" si="68"/>
        <v>0</v>
      </c>
      <c r="J443" s="7">
        <f t="shared" ref="J443:J454" si="70">G443*F443</f>
        <v>12000</v>
      </c>
      <c r="K443" s="7">
        <f t="shared" ref="K443:K454" si="71">G443*H443</f>
        <v>13500</v>
      </c>
    </row>
    <row r="444" spans="1:12" x14ac:dyDescent="0.25">
      <c r="A444" s="15">
        <v>3</v>
      </c>
      <c r="B444" s="15" t="s">
        <v>34</v>
      </c>
      <c r="C444" s="5" t="str">
        <f>VLOOKUP(B444,'DATA BARANG'!$B$1:$E$114,2,0)</f>
        <v>MM ROSE BRAND</v>
      </c>
      <c r="D444" s="26">
        <f t="shared" si="69"/>
        <v>0</v>
      </c>
      <c r="E444" s="15">
        <v>0</v>
      </c>
      <c r="F444" s="7">
        <f>VLOOKUP(B444,'DATA BARANG'!$B$1:$E$15,3,0)</f>
        <v>13250</v>
      </c>
      <c r="G444" s="19">
        <f>COUNTIF('26012021'!$C:$C,'LAPORAN PENJUALAN'!B444)</f>
        <v>0</v>
      </c>
      <c r="H444" s="7">
        <f>VLOOKUP(B444,'DATA BARANG'!$B$1:$E$15,4,0)</f>
        <v>14500</v>
      </c>
      <c r="I444" s="35">
        <f t="shared" si="68"/>
        <v>0</v>
      </c>
      <c r="J444" s="7">
        <f t="shared" si="70"/>
        <v>0</v>
      </c>
      <c r="K444" s="7">
        <f t="shared" si="71"/>
        <v>0</v>
      </c>
    </row>
    <row r="445" spans="1:12" x14ac:dyDescent="0.25">
      <c r="A445" s="15">
        <v>4</v>
      </c>
      <c r="B445" s="15" t="s">
        <v>35</v>
      </c>
      <c r="C445" s="5" t="str">
        <f>VLOOKUP(B445,'DATA BARANG'!$B$1:$E$114,2,0)</f>
        <v>MM TAWON</v>
      </c>
      <c r="D445" s="26">
        <f t="shared" si="69"/>
        <v>3</v>
      </c>
      <c r="E445" s="15">
        <v>0</v>
      </c>
      <c r="F445" s="7">
        <f>VLOOKUP(B445,'DATA BARANG'!$B$1:$E$15,3,0)</f>
        <v>13000</v>
      </c>
      <c r="G445" s="19">
        <f>COUNTIF('26012021'!$C:$C,'LAPORAN PENJUALAN'!B445)</f>
        <v>0</v>
      </c>
      <c r="H445" s="7">
        <f>VLOOKUP(B445,'DATA BARANG'!$B$1:$E$15,4,0)</f>
        <v>14500</v>
      </c>
      <c r="I445" s="35">
        <f t="shared" si="68"/>
        <v>3</v>
      </c>
      <c r="J445" s="7">
        <f t="shared" si="70"/>
        <v>0</v>
      </c>
      <c r="K445" s="7">
        <f t="shared" si="71"/>
        <v>0</v>
      </c>
    </row>
    <row r="446" spans="1:12" x14ac:dyDescent="0.25">
      <c r="A446" s="15">
        <v>5</v>
      </c>
      <c r="B446" s="15" t="s">
        <v>39</v>
      </c>
      <c r="C446" s="5" t="str">
        <f>VLOOKUP(B446,'DATA BARANG'!$B$1:$E$114,2,0)</f>
        <v>MM SALVACO</v>
      </c>
      <c r="D446" s="26">
        <f t="shared" si="69"/>
        <v>2</v>
      </c>
      <c r="E446" s="15">
        <v>0</v>
      </c>
      <c r="F446" s="7">
        <f>VLOOKUP(B446,'DATA BARANG'!$B$1:$E$15,3,0)</f>
        <v>13000</v>
      </c>
      <c r="G446" s="19">
        <f>COUNTIF('26012021'!$C:$C,'LAPORAN PENJUALAN'!B446)</f>
        <v>1</v>
      </c>
      <c r="H446" s="7">
        <f>VLOOKUP(B446,'DATA BARANG'!$B$1:$E$15,4,0)</f>
        <v>14500</v>
      </c>
      <c r="I446" s="35">
        <f t="shared" si="68"/>
        <v>1</v>
      </c>
      <c r="J446" s="7">
        <f t="shared" si="70"/>
        <v>13000</v>
      </c>
      <c r="K446" s="7">
        <f t="shared" si="71"/>
        <v>14500</v>
      </c>
    </row>
    <row r="447" spans="1:12" x14ac:dyDescent="0.25">
      <c r="A447" s="15">
        <v>6</v>
      </c>
      <c r="B447" s="15" t="s">
        <v>40</v>
      </c>
      <c r="C447" s="5" t="str">
        <f>VLOOKUP(B447,'DATA BARANG'!$B$1:$E$114,2,0)</f>
        <v>MM BIMOLI</v>
      </c>
      <c r="D447" s="26">
        <f t="shared" si="69"/>
        <v>-2</v>
      </c>
      <c r="E447" s="15">
        <v>0</v>
      </c>
      <c r="F447" s="7">
        <f>VLOOKUP(B447,'DATA BARANG'!$B$1:$E$15,3,0)</f>
        <v>14000</v>
      </c>
      <c r="G447" s="19">
        <f>COUNTIF('26012021'!$C:$C,'LAPORAN PENJUALAN'!B447)</f>
        <v>1</v>
      </c>
      <c r="H447" s="7">
        <f>VLOOKUP(B447,'DATA BARANG'!$B$1:$E$15,4,0)</f>
        <v>15500</v>
      </c>
      <c r="I447" s="35">
        <f t="shared" si="68"/>
        <v>-3</v>
      </c>
      <c r="J447" s="7">
        <f t="shared" si="70"/>
        <v>14000</v>
      </c>
      <c r="K447" s="7">
        <f t="shared" si="71"/>
        <v>15500</v>
      </c>
    </row>
    <row r="448" spans="1:12" x14ac:dyDescent="0.25">
      <c r="A448" s="15">
        <v>7</v>
      </c>
      <c r="B448" s="15" t="s">
        <v>41</v>
      </c>
      <c r="C448" s="5" t="str">
        <f>VLOOKUP(B448,'DATA BARANG'!$B$1:$E$114,2,0)</f>
        <v>MM SIIP</v>
      </c>
      <c r="D448" s="26">
        <f t="shared" si="69"/>
        <v>0</v>
      </c>
      <c r="E448" s="15">
        <v>0</v>
      </c>
      <c r="F448" s="7">
        <f>VLOOKUP(B448,'DATA BARANG'!$B$1:$E$15,3,0)</f>
        <v>12000</v>
      </c>
      <c r="G448" s="19">
        <f>COUNTIF('26012021'!$C:$C,'LAPORAN PENJUALAN'!B448)</f>
        <v>0</v>
      </c>
      <c r="H448" s="7">
        <f>VLOOKUP(B448,'DATA BARANG'!$B$1:$E$15,4,0)</f>
        <v>13500</v>
      </c>
      <c r="I448" s="35">
        <f t="shared" si="68"/>
        <v>0</v>
      </c>
      <c r="J448" s="7">
        <f t="shared" si="70"/>
        <v>0</v>
      </c>
      <c r="K448" s="7">
        <f t="shared" si="71"/>
        <v>0</v>
      </c>
    </row>
    <row r="449" spans="1:12" x14ac:dyDescent="0.25">
      <c r="A449" s="15">
        <v>8</v>
      </c>
      <c r="B449" s="15" t="s">
        <v>42</v>
      </c>
      <c r="C449" s="5" t="str">
        <f>VLOOKUP(B449,'DATA BARANG'!$B$1:$E$114,2,0)</f>
        <v>GULA AREN</v>
      </c>
      <c r="D449" s="26">
        <f t="shared" si="69"/>
        <v>41.019999999999996</v>
      </c>
      <c r="E449" s="15">
        <v>0</v>
      </c>
      <c r="F449" s="7">
        <f>VLOOKUP(B449,'DATA BARANG'!$B$1:$E$15,3,0)</f>
        <v>22000</v>
      </c>
      <c r="G449" s="19">
        <v>3.7</v>
      </c>
      <c r="H449" s="7">
        <f>VLOOKUP(B449,'DATA BARANG'!$B$1:$E$15,4,0)</f>
        <v>25000</v>
      </c>
      <c r="I449" s="35">
        <f t="shared" si="68"/>
        <v>37.319999999999993</v>
      </c>
      <c r="J449" s="7">
        <f t="shared" si="70"/>
        <v>81400</v>
      </c>
      <c r="K449" s="7">
        <f t="shared" si="71"/>
        <v>92500</v>
      </c>
    </row>
    <row r="450" spans="1:12" x14ac:dyDescent="0.25">
      <c r="A450" s="15">
        <v>9</v>
      </c>
      <c r="B450" s="15" t="s">
        <v>37</v>
      </c>
      <c r="C450" s="5" t="str">
        <f>VLOOKUP(B450,'DATA BARANG'!$B$1:$E$114,2,0)</f>
        <v>BERAS IR 5 KG</v>
      </c>
      <c r="D450" s="26">
        <f t="shared" si="69"/>
        <v>34</v>
      </c>
      <c r="E450" s="15">
        <v>0</v>
      </c>
      <c r="F450" s="7">
        <f>VLOOKUP(B450,'DATA BARANG'!$B$1:$E$15,3,0)</f>
        <v>50000</v>
      </c>
      <c r="G450" s="19">
        <f>COUNTIF('26012021'!$C:$C,'LAPORAN PENJUALAN'!B450)</f>
        <v>1</v>
      </c>
      <c r="H450" s="7">
        <f>VLOOKUP(B450,'DATA BARANG'!$B$1:$E$15,4,0)</f>
        <v>55000</v>
      </c>
      <c r="I450" s="35">
        <f t="shared" si="68"/>
        <v>33</v>
      </c>
      <c r="J450" s="7">
        <f t="shared" si="70"/>
        <v>50000</v>
      </c>
      <c r="K450" s="7">
        <f t="shared" si="71"/>
        <v>55000</v>
      </c>
    </row>
    <row r="451" spans="1:12" x14ac:dyDescent="0.25">
      <c r="A451" s="15">
        <v>10</v>
      </c>
      <c r="B451" s="15" t="s">
        <v>36</v>
      </c>
      <c r="C451" s="5" t="str">
        <f>VLOOKUP(B451,'DATA BARANG'!$B$1:$E$114,2,0)</f>
        <v>BERAS IR 10 KG</v>
      </c>
      <c r="D451" s="26">
        <f t="shared" si="69"/>
        <v>15</v>
      </c>
      <c r="E451" s="15">
        <v>0</v>
      </c>
      <c r="F451" s="7">
        <f>VLOOKUP(B451,'DATA BARANG'!$B$1:$E$15,3,0)</f>
        <v>100000</v>
      </c>
      <c r="G451" s="19">
        <f>COUNTIF('26012021'!$C:$C,'LAPORAN PENJUALAN'!B451)</f>
        <v>2</v>
      </c>
      <c r="H451" s="7">
        <f>VLOOKUP(B451,'DATA BARANG'!$B$1:$E$15,4,0)</f>
        <v>110000</v>
      </c>
      <c r="I451" s="35">
        <f t="shared" si="68"/>
        <v>13</v>
      </c>
      <c r="J451" s="7">
        <f t="shared" si="70"/>
        <v>200000</v>
      </c>
      <c r="K451" s="7">
        <f t="shared" si="71"/>
        <v>220000</v>
      </c>
    </row>
    <row r="452" spans="1:12" x14ac:dyDescent="0.25">
      <c r="A452" s="15">
        <v>11</v>
      </c>
      <c r="B452" s="15" t="s">
        <v>91</v>
      </c>
      <c r="C452" s="5" t="str">
        <f>VLOOKUP(B452,'DATA BARANG'!$B$1:$E$114,2,0)</f>
        <v>MADU ASLI</v>
      </c>
      <c r="D452" s="26">
        <f t="shared" si="69"/>
        <v>3</v>
      </c>
      <c r="E452" s="15">
        <v>0</v>
      </c>
      <c r="F452" s="7">
        <f>VLOOKUP(B452,'DATA BARANG'!$B$1:$E$15,3,0)</f>
        <v>110000</v>
      </c>
      <c r="G452" s="19">
        <f>COUNTIF('26012021'!$C:$C,'LAPORAN PENJUALAN'!B452)</f>
        <v>0</v>
      </c>
      <c r="H452" s="7">
        <f>VLOOKUP(B452,'DATA BARANG'!$B$1:$E$15,4,0)</f>
        <v>120000</v>
      </c>
      <c r="I452" s="35">
        <f t="shared" si="68"/>
        <v>3</v>
      </c>
      <c r="J452" s="7">
        <f t="shared" si="70"/>
        <v>0</v>
      </c>
      <c r="K452" s="7">
        <f t="shared" si="71"/>
        <v>0</v>
      </c>
    </row>
    <row r="453" spans="1:12" x14ac:dyDescent="0.25">
      <c r="A453" s="15">
        <v>12</v>
      </c>
      <c r="B453" s="15" t="s">
        <v>92</v>
      </c>
      <c r="C453" s="5" t="str">
        <f>VLOOKUP(B453,'DATA BARANG'!$B$1:$E$114,2,0)</f>
        <v>PARFUM A&amp;M</v>
      </c>
      <c r="D453" s="26">
        <f t="shared" si="69"/>
        <v>50</v>
      </c>
      <c r="E453" s="15">
        <v>0</v>
      </c>
      <c r="F453" s="7">
        <f>VLOOKUP(B453,'DATA BARANG'!$B$1:$E$15,3,0)</f>
        <v>175000</v>
      </c>
      <c r="G453" s="19">
        <f>COUNTIF('26012021'!$C:$C,'LAPORAN PENJUALAN'!B453)</f>
        <v>0</v>
      </c>
      <c r="H453" s="7">
        <f>VLOOKUP(B453,'DATA BARANG'!$B$1:$E$15,4,0)</f>
        <v>225000</v>
      </c>
      <c r="I453" s="35">
        <f t="shared" si="68"/>
        <v>50</v>
      </c>
      <c r="J453" s="7">
        <f t="shared" si="70"/>
        <v>0</v>
      </c>
      <c r="K453" s="7">
        <f t="shared" si="71"/>
        <v>0</v>
      </c>
    </row>
    <row r="454" spans="1:12" x14ac:dyDescent="0.25">
      <c r="A454" s="15">
        <v>13</v>
      </c>
      <c r="B454" s="15" t="s">
        <v>160</v>
      </c>
      <c r="C454" s="5" t="str">
        <f>VLOOKUP(B454,'DATA BARANG'!$B$1:$E$114,2,0)</f>
        <v>GULAKU</v>
      </c>
      <c r="D454" s="26">
        <f t="shared" si="69"/>
        <v>0</v>
      </c>
      <c r="E454" s="15">
        <v>0</v>
      </c>
      <c r="F454" s="7">
        <f>VLOOKUP(B454,'DATA BARANG'!$B$1:$E$15,3,0)</f>
        <v>13200</v>
      </c>
      <c r="G454" s="19">
        <f>COUNTIF('26012021'!$C:$C,'LAPORAN PENJUALAN'!B454)</f>
        <v>0</v>
      </c>
      <c r="H454" s="7">
        <f>VLOOKUP(B454,'DATA BARANG'!$B$1:$E$15,4,0)</f>
        <v>14000</v>
      </c>
      <c r="I454" s="35">
        <f t="shared" si="68"/>
        <v>0</v>
      </c>
      <c r="J454" s="7">
        <f t="shared" si="70"/>
        <v>0</v>
      </c>
      <c r="K454" s="7">
        <f t="shared" si="71"/>
        <v>0</v>
      </c>
    </row>
    <row r="455" spans="1:12" x14ac:dyDescent="0.25">
      <c r="A455" s="117" t="s">
        <v>14</v>
      </c>
      <c r="B455" s="118"/>
      <c r="C455" s="118"/>
      <c r="D455" s="118"/>
      <c r="E455" s="118"/>
      <c r="F455" s="118"/>
      <c r="G455" s="118"/>
      <c r="H455" s="118"/>
      <c r="I455" s="119"/>
      <c r="J455" s="16">
        <f>SUM(J442:J453)</f>
        <v>370400</v>
      </c>
      <c r="K455" s="16">
        <f>SUM(K442:K454)</f>
        <v>411000</v>
      </c>
      <c r="L455" s="16" t="s">
        <v>26</v>
      </c>
    </row>
    <row r="456" spans="1:12" x14ac:dyDescent="0.25">
      <c r="A456" s="120" t="s">
        <v>15</v>
      </c>
      <c r="B456" s="120"/>
      <c r="C456" s="120"/>
      <c r="D456" s="120"/>
      <c r="E456" s="120"/>
      <c r="F456" s="120"/>
      <c r="G456" s="120"/>
      <c r="H456" s="120"/>
      <c r="I456" s="120"/>
      <c r="J456" s="120"/>
      <c r="K456" s="8">
        <f>K455-J455</f>
        <v>40600</v>
      </c>
      <c r="L456" s="8" t="s">
        <v>15</v>
      </c>
    </row>
    <row r="457" spans="1:12" x14ac:dyDescent="0.25">
      <c r="K457" s="40">
        <v>411000</v>
      </c>
      <c r="L457" s="17" t="s">
        <v>27</v>
      </c>
    </row>
    <row r="458" spans="1:12" x14ac:dyDescent="0.25">
      <c r="K458" s="41">
        <f>K457-K455</f>
        <v>0</v>
      </c>
      <c r="L458" s="24" t="s">
        <v>29</v>
      </c>
    </row>
    <row r="460" spans="1:12" x14ac:dyDescent="0.25">
      <c r="A460" s="33"/>
      <c r="B460" s="33" t="s">
        <v>209</v>
      </c>
      <c r="C460" s="33"/>
      <c r="D460" s="33"/>
      <c r="E460" s="51"/>
      <c r="F460" s="33" t="s">
        <v>210</v>
      </c>
      <c r="G460" s="52"/>
      <c r="H460" s="33"/>
      <c r="I460" s="52"/>
      <c r="J460" s="53" t="s">
        <v>211</v>
      </c>
      <c r="K460" s="42"/>
      <c r="L460" s="33"/>
    </row>
    <row r="461" spans="1:12" x14ac:dyDescent="0.25">
      <c r="A461" s="33"/>
      <c r="B461" s="33" t="s">
        <v>164</v>
      </c>
      <c r="C461" s="33"/>
      <c r="D461" s="33"/>
      <c r="E461" s="51"/>
      <c r="F461" s="33" t="s">
        <v>165</v>
      </c>
      <c r="G461" s="52"/>
      <c r="H461" s="33"/>
      <c r="I461" s="52"/>
      <c r="J461" s="53" t="s">
        <v>166</v>
      </c>
      <c r="K461" s="42"/>
      <c r="L461" s="33"/>
    </row>
    <row r="462" spans="1:12" x14ac:dyDescent="0.25">
      <c r="A462" s="33"/>
      <c r="B462" s="33"/>
      <c r="C462" s="33"/>
      <c r="D462" s="33"/>
      <c r="E462" s="51"/>
      <c r="F462" s="33"/>
      <c r="G462" s="52"/>
      <c r="H462" s="33"/>
      <c r="I462" s="52"/>
      <c r="J462" s="53"/>
      <c r="K462" s="92"/>
      <c r="L462" s="33"/>
    </row>
    <row r="463" spans="1:12" x14ac:dyDescent="0.25">
      <c r="A463" s="33"/>
      <c r="B463" s="33"/>
      <c r="C463" s="33"/>
      <c r="D463" s="33"/>
      <c r="E463" s="51"/>
      <c r="F463" s="33"/>
      <c r="G463" s="52"/>
      <c r="H463" s="33"/>
      <c r="I463" s="52"/>
      <c r="J463" s="53"/>
      <c r="K463" s="42"/>
      <c r="L463" s="33"/>
    </row>
    <row r="464" spans="1:12" x14ac:dyDescent="0.25">
      <c r="A464" s="33"/>
      <c r="B464" s="33"/>
      <c r="C464" s="33"/>
      <c r="D464" s="33"/>
      <c r="E464" s="51"/>
      <c r="F464" s="33"/>
      <c r="G464" s="52"/>
      <c r="H464" s="33"/>
      <c r="I464" s="52"/>
      <c r="J464" s="53"/>
      <c r="K464" s="42"/>
      <c r="L464" s="33"/>
    </row>
    <row r="465" spans="1:12" x14ac:dyDescent="0.25">
      <c r="A465" s="33"/>
      <c r="B465" s="33" t="s">
        <v>50</v>
      </c>
      <c r="C465" s="33"/>
      <c r="D465" s="33"/>
      <c r="E465" s="51"/>
      <c r="F465" s="33" t="s">
        <v>51</v>
      </c>
      <c r="G465" s="52"/>
      <c r="H465" s="33"/>
      <c r="I465" s="52"/>
      <c r="J465" s="53" t="s">
        <v>47</v>
      </c>
      <c r="K465" s="42"/>
      <c r="L465" s="33"/>
    </row>
    <row r="466" spans="1:12" x14ac:dyDescent="0.25">
      <c r="A466" s="33"/>
      <c r="B466" s="33"/>
      <c r="C466" s="33"/>
      <c r="D466" s="33"/>
      <c r="E466" s="51"/>
      <c r="F466" s="33"/>
      <c r="G466" s="52"/>
      <c r="H466" s="33"/>
      <c r="I466" s="52"/>
      <c r="J466" s="53"/>
      <c r="K466" s="42"/>
      <c r="L466" s="33"/>
    </row>
    <row r="468" spans="1:12" ht="31.5" x14ac:dyDescent="0.5">
      <c r="A468" s="124" t="s">
        <v>1003</v>
      </c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</row>
    <row r="469" spans="1:12" x14ac:dyDescent="0.25">
      <c r="A469" s="93" t="s">
        <v>0</v>
      </c>
      <c r="B469" s="93" t="s">
        <v>31</v>
      </c>
      <c r="C469" s="93" t="s">
        <v>1</v>
      </c>
      <c r="D469" s="93" t="s">
        <v>4</v>
      </c>
      <c r="E469" s="93" t="s">
        <v>2</v>
      </c>
      <c r="F469" s="21" t="s">
        <v>3</v>
      </c>
      <c r="G469" s="93" t="s">
        <v>23</v>
      </c>
      <c r="H469" s="22" t="s">
        <v>5</v>
      </c>
      <c r="I469" s="93" t="s">
        <v>16</v>
      </c>
      <c r="J469" s="22" t="s">
        <v>13</v>
      </c>
      <c r="K469" s="22" t="s">
        <v>6</v>
      </c>
    </row>
    <row r="470" spans="1:12" x14ac:dyDescent="0.25">
      <c r="A470" s="15">
        <v>1</v>
      </c>
      <c r="B470" s="15" t="s">
        <v>32</v>
      </c>
      <c r="C470" s="5" t="str">
        <f>VLOOKUP(B470,'DATA BARANG'!$B$1:$E$114,2,0)</f>
        <v>GULA ROSE BRAND</v>
      </c>
      <c r="D470" s="26">
        <f>I442</f>
        <v>55</v>
      </c>
      <c r="E470" s="15">
        <v>0</v>
      </c>
      <c r="F470" s="7">
        <f>VLOOKUP(B470,'DATA BARANG'!$B$1:$E$15,3,0)</f>
        <v>12500</v>
      </c>
      <c r="G470" s="19">
        <f>COUNTIF('27012021'!$C:$C,'LAPORAN PENJUALAN'!B470)</f>
        <v>1</v>
      </c>
      <c r="H470" s="7">
        <f>VLOOKUP(B470,'DATA BARANG'!$B$1:$E$15,4,0)</f>
        <v>14000</v>
      </c>
      <c r="I470" s="35">
        <f t="shared" ref="I470:I482" si="72">(E470+D470)-G470</f>
        <v>54</v>
      </c>
      <c r="J470" s="7">
        <f>G470*F470</f>
        <v>12500</v>
      </c>
      <c r="K470" s="7">
        <f>G470*H470</f>
        <v>14000</v>
      </c>
    </row>
    <row r="471" spans="1:12" x14ac:dyDescent="0.25">
      <c r="A471" s="15">
        <v>2</v>
      </c>
      <c r="B471" s="15" t="s">
        <v>33</v>
      </c>
      <c r="C471" s="5" t="str">
        <f>VLOOKUP(B471,'DATA BARANG'!$B$1:$E$114,2,0)</f>
        <v>GULA PUTIH</v>
      </c>
      <c r="D471" s="26">
        <f t="shared" ref="D471:D482" si="73">I443</f>
        <v>0</v>
      </c>
      <c r="E471" s="15">
        <v>0</v>
      </c>
      <c r="F471" s="7">
        <f>VLOOKUP(B471,'DATA BARANG'!$B$1:$E$15,3,0)</f>
        <v>12000</v>
      </c>
      <c r="G471" s="19">
        <f>COUNTIF('27012021'!$C:$C,'LAPORAN PENJUALAN'!B471)</f>
        <v>0</v>
      </c>
      <c r="H471" s="7">
        <f>VLOOKUP(B471,'DATA BARANG'!$B$1:$E$15,4,0)</f>
        <v>13500</v>
      </c>
      <c r="I471" s="35">
        <f t="shared" si="72"/>
        <v>0</v>
      </c>
      <c r="J471" s="7">
        <f t="shared" ref="J471:J482" si="74">G471*F471</f>
        <v>0</v>
      </c>
      <c r="K471" s="7">
        <f t="shared" ref="K471:K482" si="75">G471*H471</f>
        <v>0</v>
      </c>
    </row>
    <row r="472" spans="1:12" x14ac:dyDescent="0.25">
      <c r="A472" s="15">
        <v>3</v>
      </c>
      <c r="B472" s="15" t="s">
        <v>34</v>
      </c>
      <c r="C472" s="5" t="str">
        <f>VLOOKUP(B472,'DATA BARANG'!$B$1:$E$114,2,0)</f>
        <v>MM ROSE BRAND</v>
      </c>
      <c r="D472" s="26">
        <f t="shared" si="73"/>
        <v>0</v>
      </c>
      <c r="E472" s="15">
        <v>0</v>
      </c>
      <c r="F472" s="7">
        <f>VLOOKUP(B472,'DATA BARANG'!$B$1:$E$15,3,0)</f>
        <v>13250</v>
      </c>
      <c r="G472" s="19">
        <f>COUNTIF('27012021'!$C:$C,'LAPORAN PENJUALAN'!B472)</f>
        <v>0</v>
      </c>
      <c r="H472" s="7">
        <f>VLOOKUP(B472,'DATA BARANG'!$B$1:$E$15,4,0)</f>
        <v>14500</v>
      </c>
      <c r="I472" s="35">
        <f t="shared" si="72"/>
        <v>0</v>
      </c>
      <c r="J472" s="7">
        <f t="shared" si="74"/>
        <v>0</v>
      </c>
      <c r="K472" s="7">
        <f t="shared" si="75"/>
        <v>0</v>
      </c>
    </row>
    <row r="473" spans="1:12" x14ac:dyDescent="0.25">
      <c r="A473" s="15">
        <v>4</v>
      </c>
      <c r="B473" s="15" t="s">
        <v>35</v>
      </c>
      <c r="C473" s="5" t="str">
        <f>VLOOKUP(B473,'DATA BARANG'!$B$1:$E$114,2,0)</f>
        <v>MM TAWON</v>
      </c>
      <c r="D473" s="26">
        <f t="shared" si="73"/>
        <v>3</v>
      </c>
      <c r="E473" s="15">
        <v>0</v>
      </c>
      <c r="F473" s="7">
        <f>VLOOKUP(B473,'DATA BARANG'!$B$1:$E$15,3,0)</f>
        <v>13000</v>
      </c>
      <c r="G473" s="19">
        <f>COUNTIF('27012021'!$C:$C,'LAPORAN PENJUALAN'!B473)</f>
        <v>0</v>
      </c>
      <c r="H473" s="7">
        <f>VLOOKUP(B473,'DATA BARANG'!$B$1:$E$15,4,0)</f>
        <v>14500</v>
      </c>
      <c r="I473" s="35">
        <f t="shared" si="72"/>
        <v>3</v>
      </c>
      <c r="J473" s="7">
        <f t="shared" si="74"/>
        <v>0</v>
      </c>
      <c r="K473" s="7">
        <f t="shared" si="75"/>
        <v>0</v>
      </c>
    </row>
    <row r="474" spans="1:12" x14ac:dyDescent="0.25">
      <c r="A474" s="15">
        <v>5</v>
      </c>
      <c r="B474" s="15" t="s">
        <v>39</v>
      </c>
      <c r="C474" s="5" t="str">
        <f>VLOOKUP(B474,'DATA BARANG'!$B$1:$E$114,2,0)</f>
        <v>MM SALVACO</v>
      </c>
      <c r="D474" s="26">
        <f t="shared" si="73"/>
        <v>1</v>
      </c>
      <c r="E474" s="15">
        <v>0</v>
      </c>
      <c r="F474" s="7">
        <f>VLOOKUP(B474,'DATA BARANG'!$B$1:$E$15,3,0)</f>
        <v>13000</v>
      </c>
      <c r="G474" s="19">
        <f>COUNTIF('27012021'!$C:$C,'LAPORAN PENJUALAN'!B474)</f>
        <v>0</v>
      </c>
      <c r="H474" s="7">
        <f>VLOOKUP(B474,'DATA BARANG'!$B$1:$E$15,4,0)</f>
        <v>14500</v>
      </c>
      <c r="I474" s="35">
        <f t="shared" si="72"/>
        <v>1</v>
      </c>
      <c r="J474" s="7">
        <f t="shared" si="74"/>
        <v>0</v>
      </c>
      <c r="K474" s="7">
        <f t="shared" si="75"/>
        <v>0</v>
      </c>
    </row>
    <row r="475" spans="1:12" x14ac:dyDescent="0.25">
      <c r="A475" s="15">
        <v>6</v>
      </c>
      <c r="B475" s="15" t="s">
        <v>40</v>
      </c>
      <c r="C475" s="5" t="str">
        <f>VLOOKUP(B475,'DATA BARANG'!$B$1:$E$114,2,0)</f>
        <v>MM BIMOLI</v>
      </c>
      <c r="D475" s="26">
        <f t="shared" si="73"/>
        <v>-3</v>
      </c>
      <c r="E475" s="15">
        <v>0</v>
      </c>
      <c r="F475" s="7">
        <f>VLOOKUP(B475,'DATA BARANG'!$B$1:$E$15,3,0)</f>
        <v>14000</v>
      </c>
      <c r="G475" s="19">
        <f>COUNTIF('27012021'!$C:$C,'LAPORAN PENJUALAN'!B475)</f>
        <v>0</v>
      </c>
      <c r="H475" s="7">
        <f>VLOOKUP(B475,'DATA BARANG'!$B$1:$E$15,4,0)</f>
        <v>15500</v>
      </c>
      <c r="I475" s="35">
        <f t="shared" si="72"/>
        <v>-3</v>
      </c>
      <c r="J475" s="7">
        <f t="shared" si="74"/>
        <v>0</v>
      </c>
      <c r="K475" s="7">
        <f t="shared" si="75"/>
        <v>0</v>
      </c>
    </row>
    <row r="476" spans="1:12" x14ac:dyDescent="0.25">
      <c r="A476" s="15">
        <v>7</v>
      </c>
      <c r="B476" s="15" t="s">
        <v>41</v>
      </c>
      <c r="C476" s="5" t="str">
        <f>VLOOKUP(B476,'DATA BARANG'!$B$1:$E$114,2,0)</f>
        <v>MM SIIP</v>
      </c>
      <c r="D476" s="26">
        <f t="shared" si="73"/>
        <v>0</v>
      </c>
      <c r="E476" s="15">
        <v>0</v>
      </c>
      <c r="F476" s="7">
        <f>VLOOKUP(B476,'DATA BARANG'!$B$1:$E$15,3,0)</f>
        <v>12000</v>
      </c>
      <c r="G476" s="19">
        <f>COUNTIF('27012021'!$C:$C,'LAPORAN PENJUALAN'!B476)</f>
        <v>0</v>
      </c>
      <c r="H476" s="7">
        <f>VLOOKUP(B476,'DATA BARANG'!$B$1:$E$15,4,0)</f>
        <v>13500</v>
      </c>
      <c r="I476" s="35">
        <f t="shared" si="72"/>
        <v>0</v>
      </c>
      <c r="J476" s="7">
        <f t="shared" si="74"/>
        <v>0</v>
      </c>
      <c r="K476" s="7">
        <f t="shared" si="75"/>
        <v>0</v>
      </c>
    </row>
    <row r="477" spans="1:12" x14ac:dyDescent="0.25">
      <c r="A477" s="15">
        <v>8</v>
      </c>
      <c r="B477" s="15" t="s">
        <v>42</v>
      </c>
      <c r="C477" s="5" t="str">
        <f>VLOOKUP(B477,'DATA BARANG'!$B$1:$E$114,2,0)</f>
        <v>GULA AREN</v>
      </c>
      <c r="D477" s="26">
        <f t="shared" si="73"/>
        <v>37.319999999999993</v>
      </c>
      <c r="E477" s="15">
        <v>0</v>
      </c>
      <c r="F477" s="7">
        <f>VLOOKUP(B477,'DATA BARANG'!$B$1:$E$15,3,0)</f>
        <v>22000</v>
      </c>
      <c r="G477" s="19">
        <f>COUNTIF('27012021'!$C:$C,'LAPORAN PENJUALAN'!B477)</f>
        <v>0</v>
      </c>
      <c r="H477" s="7">
        <f>VLOOKUP(B477,'DATA BARANG'!$B$1:$E$15,4,0)</f>
        <v>25000</v>
      </c>
      <c r="I477" s="35">
        <f t="shared" si="72"/>
        <v>37.319999999999993</v>
      </c>
      <c r="J477" s="7">
        <f t="shared" si="74"/>
        <v>0</v>
      </c>
      <c r="K477" s="7">
        <f t="shared" si="75"/>
        <v>0</v>
      </c>
    </row>
    <row r="478" spans="1:12" x14ac:dyDescent="0.25">
      <c r="A478" s="15">
        <v>9</v>
      </c>
      <c r="B478" s="15" t="s">
        <v>37</v>
      </c>
      <c r="C478" s="5" t="str">
        <f>VLOOKUP(B478,'DATA BARANG'!$B$1:$E$114,2,0)</f>
        <v>BERAS IR 5 KG</v>
      </c>
      <c r="D478" s="26">
        <f t="shared" si="73"/>
        <v>33</v>
      </c>
      <c r="E478" s="15">
        <v>0</v>
      </c>
      <c r="F478" s="7">
        <f>VLOOKUP(B478,'DATA BARANG'!$B$1:$E$15,3,0)</f>
        <v>50000</v>
      </c>
      <c r="G478" s="19">
        <f>COUNTIF('27012021'!$C:$C,'LAPORAN PENJUALAN'!B478)</f>
        <v>0</v>
      </c>
      <c r="H478" s="7">
        <f>VLOOKUP(B478,'DATA BARANG'!$B$1:$E$15,4,0)</f>
        <v>55000</v>
      </c>
      <c r="I478" s="35">
        <f t="shared" si="72"/>
        <v>33</v>
      </c>
      <c r="J478" s="7">
        <f t="shared" si="74"/>
        <v>0</v>
      </c>
      <c r="K478" s="7">
        <f t="shared" si="75"/>
        <v>0</v>
      </c>
    </row>
    <row r="479" spans="1:12" x14ac:dyDescent="0.25">
      <c r="A479" s="15">
        <v>10</v>
      </c>
      <c r="B479" s="15" t="s">
        <v>36</v>
      </c>
      <c r="C479" s="5" t="str">
        <f>VLOOKUP(B479,'DATA BARANG'!$B$1:$E$114,2,0)</f>
        <v>BERAS IR 10 KG</v>
      </c>
      <c r="D479" s="26">
        <f t="shared" si="73"/>
        <v>13</v>
      </c>
      <c r="E479" s="15">
        <v>0</v>
      </c>
      <c r="F479" s="7">
        <f>VLOOKUP(B479,'DATA BARANG'!$B$1:$E$15,3,0)</f>
        <v>100000</v>
      </c>
      <c r="G479" s="19">
        <f>COUNTIF('27012021'!$C:$C,'LAPORAN PENJUALAN'!B479)</f>
        <v>0</v>
      </c>
      <c r="H479" s="7">
        <f>VLOOKUP(B479,'DATA BARANG'!$B$1:$E$15,4,0)</f>
        <v>110000</v>
      </c>
      <c r="I479" s="35">
        <f t="shared" si="72"/>
        <v>13</v>
      </c>
      <c r="J479" s="7">
        <f t="shared" si="74"/>
        <v>0</v>
      </c>
      <c r="K479" s="7">
        <f t="shared" si="75"/>
        <v>0</v>
      </c>
    </row>
    <row r="480" spans="1:12" x14ac:dyDescent="0.25">
      <c r="A480" s="15">
        <v>11</v>
      </c>
      <c r="B480" s="15" t="s">
        <v>91</v>
      </c>
      <c r="C480" s="5" t="str">
        <f>VLOOKUP(B480,'DATA BARANG'!$B$1:$E$114,2,0)</f>
        <v>MADU ASLI</v>
      </c>
      <c r="D480" s="26">
        <f t="shared" si="73"/>
        <v>3</v>
      </c>
      <c r="E480" s="15">
        <v>0</v>
      </c>
      <c r="F480" s="7">
        <f>VLOOKUP(B480,'DATA BARANG'!$B$1:$E$15,3,0)</f>
        <v>110000</v>
      </c>
      <c r="G480" s="19">
        <f>COUNTIF('27012021'!$C:$C,'LAPORAN PENJUALAN'!B480)</f>
        <v>0</v>
      </c>
      <c r="H480" s="7">
        <f>VLOOKUP(B480,'DATA BARANG'!$B$1:$E$15,4,0)</f>
        <v>120000</v>
      </c>
      <c r="I480" s="35">
        <f t="shared" si="72"/>
        <v>3</v>
      </c>
      <c r="J480" s="7">
        <f t="shared" si="74"/>
        <v>0</v>
      </c>
      <c r="K480" s="7">
        <f t="shared" si="75"/>
        <v>0</v>
      </c>
    </row>
    <row r="481" spans="1:12" x14ac:dyDescent="0.25">
      <c r="A481" s="15">
        <v>12</v>
      </c>
      <c r="B481" s="15" t="s">
        <v>92</v>
      </c>
      <c r="C481" s="5" t="str">
        <f>VLOOKUP(B481,'DATA BARANG'!$B$1:$E$114,2,0)</f>
        <v>PARFUM A&amp;M</v>
      </c>
      <c r="D481" s="26">
        <f t="shared" si="73"/>
        <v>50</v>
      </c>
      <c r="E481" s="15">
        <v>0</v>
      </c>
      <c r="F481" s="7">
        <f>VLOOKUP(B481,'DATA BARANG'!$B$1:$E$15,3,0)</f>
        <v>175000</v>
      </c>
      <c r="G481" s="19">
        <f>COUNTIF('27012021'!$C:$C,'LAPORAN PENJUALAN'!B481)</f>
        <v>0</v>
      </c>
      <c r="H481" s="7">
        <f>VLOOKUP(B481,'DATA BARANG'!$B$1:$E$15,4,0)</f>
        <v>225000</v>
      </c>
      <c r="I481" s="35">
        <f t="shared" si="72"/>
        <v>50</v>
      </c>
      <c r="J481" s="7">
        <f t="shared" si="74"/>
        <v>0</v>
      </c>
      <c r="K481" s="7">
        <f t="shared" si="75"/>
        <v>0</v>
      </c>
    </row>
    <row r="482" spans="1:12" x14ac:dyDescent="0.25">
      <c r="A482" s="15">
        <v>13</v>
      </c>
      <c r="B482" s="15" t="s">
        <v>160</v>
      </c>
      <c r="C482" s="5" t="str">
        <f>VLOOKUP(B482,'DATA BARANG'!$B$1:$E$114,2,0)</f>
        <v>GULAKU</v>
      </c>
      <c r="D482" s="26">
        <f t="shared" si="73"/>
        <v>0</v>
      </c>
      <c r="E482" s="15">
        <v>0</v>
      </c>
      <c r="F482" s="7">
        <f>VLOOKUP(B482,'DATA BARANG'!$B$1:$E$15,3,0)</f>
        <v>13200</v>
      </c>
      <c r="G482" s="19">
        <f>COUNTIF('27012021'!$C:$C,'LAPORAN PENJUALAN'!B482)</f>
        <v>0</v>
      </c>
      <c r="H482" s="7">
        <f>VLOOKUP(B482,'DATA BARANG'!$B$1:$E$15,4,0)</f>
        <v>14000</v>
      </c>
      <c r="I482" s="35">
        <f t="shared" si="72"/>
        <v>0</v>
      </c>
      <c r="J482" s="7">
        <f t="shared" si="74"/>
        <v>0</v>
      </c>
      <c r="K482" s="7">
        <f t="shared" si="75"/>
        <v>0</v>
      </c>
    </row>
    <row r="483" spans="1:12" x14ac:dyDescent="0.25">
      <c r="A483" s="117" t="s">
        <v>14</v>
      </c>
      <c r="B483" s="118"/>
      <c r="C483" s="118"/>
      <c r="D483" s="118"/>
      <c r="E483" s="118"/>
      <c r="F483" s="118"/>
      <c r="G483" s="118"/>
      <c r="H483" s="118"/>
      <c r="I483" s="119"/>
      <c r="J483" s="16">
        <f>SUM(J470:J481)</f>
        <v>12500</v>
      </c>
      <c r="K483" s="16">
        <f>SUM(K470:K482)</f>
        <v>14000</v>
      </c>
      <c r="L483" s="16" t="s">
        <v>26</v>
      </c>
    </row>
    <row r="484" spans="1:12" x14ac:dyDescent="0.25">
      <c r="A484" s="120" t="s">
        <v>15</v>
      </c>
      <c r="B484" s="120"/>
      <c r="C484" s="120"/>
      <c r="D484" s="120"/>
      <c r="E484" s="120"/>
      <c r="F484" s="120"/>
      <c r="G484" s="120"/>
      <c r="H484" s="120"/>
      <c r="I484" s="120"/>
      <c r="J484" s="120"/>
      <c r="K484" s="8">
        <f>K483-J483</f>
        <v>1500</v>
      </c>
      <c r="L484" s="8" t="s">
        <v>15</v>
      </c>
    </row>
    <row r="485" spans="1:12" x14ac:dyDescent="0.25">
      <c r="K485" s="40">
        <v>14000</v>
      </c>
      <c r="L485" s="17" t="s">
        <v>27</v>
      </c>
    </row>
    <row r="486" spans="1:12" x14ac:dyDescent="0.25">
      <c r="K486" s="41">
        <f>K485-K483</f>
        <v>0</v>
      </c>
      <c r="L486" s="24" t="s">
        <v>29</v>
      </c>
    </row>
    <row r="488" spans="1:12" x14ac:dyDescent="0.25">
      <c r="A488" s="33"/>
      <c r="B488" s="33" t="s">
        <v>209</v>
      </c>
      <c r="C488" s="33"/>
      <c r="D488" s="33"/>
      <c r="E488" s="51"/>
      <c r="F488" s="33" t="s">
        <v>210</v>
      </c>
      <c r="G488" s="52"/>
      <c r="H488" s="33"/>
      <c r="I488" s="52"/>
      <c r="J488" s="53" t="s">
        <v>211</v>
      </c>
      <c r="K488" s="42"/>
      <c r="L488" s="33"/>
    </row>
    <row r="489" spans="1:12" x14ac:dyDescent="0.25">
      <c r="A489" s="33"/>
      <c r="B489" s="33" t="s">
        <v>164</v>
      </c>
      <c r="C489" s="33"/>
      <c r="D489" s="33"/>
      <c r="E489" s="51"/>
      <c r="F489" s="33" t="s">
        <v>165</v>
      </c>
      <c r="G489" s="52"/>
      <c r="H489" s="33"/>
      <c r="I489" s="52"/>
      <c r="J489" s="53" t="s">
        <v>166</v>
      </c>
      <c r="K489" s="42"/>
      <c r="L489" s="33"/>
    </row>
    <row r="490" spans="1:12" x14ac:dyDescent="0.25">
      <c r="A490" s="33"/>
      <c r="B490" s="33"/>
      <c r="C490" s="33"/>
      <c r="D490" s="33"/>
      <c r="E490" s="51"/>
      <c r="F490" s="33"/>
      <c r="G490" s="52"/>
      <c r="H490" s="33"/>
      <c r="I490" s="52"/>
      <c r="J490" s="53"/>
      <c r="K490" s="92"/>
      <c r="L490" s="33"/>
    </row>
    <row r="491" spans="1:12" x14ac:dyDescent="0.25">
      <c r="A491" s="33"/>
      <c r="B491" s="33"/>
      <c r="C491" s="33"/>
      <c r="D491" s="33"/>
      <c r="E491" s="51"/>
      <c r="F491" s="33"/>
      <c r="G491" s="52"/>
      <c r="H491" s="33"/>
      <c r="I491" s="52"/>
      <c r="J491" s="53"/>
      <c r="K491" s="42"/>
      <c r="L491" s="33"/>
    </row>
    <row r="492" spans="1:12" x14ac:dyDescent="0.25">
      <c r="A492" s="33"/>
      <c r="B492" s="33"/>
      <c r="C492" s="33"/>
      <c r="D492" s="33"/>
      <c r="E492" s="51"/>
      <c r="F492" s="33"/>
      <c r="G492" s="52"/>
      <c r="H492" s="33"/>
      <c r="I492" s="52"/>
      <c r="J492" s="53"/>
      <c r="K492" s="42"/>
      <c r="L492" s="33"/>
    </row>
    <row r="493" spans="1:12" x14ac:dyDescent="0.25">
      <c r="A493" s="33"/>
      <c r="B493" s="33" t="s">
        <v>50</v>
      </c>
      <c r="C493" s="33"/>
      <c r="D493" s="33"/>
      <c r="E493" s="51"/>
      <c r="F493" s="33" t="s">
        <v>51</v>
      </c>
      <c r="G493" s="52"/>
      <c r="H493" s="33"/>
      <c r="I493" s="52"/>
      <c r="J493" s="53" t="s">
        <v>47</v>
      </c>
      <c r="K493" s="42"/>
      <c r="L493" s="33"/>
    </row>
    <row r="495" spans="1:12" ht="31.5" x14ac:dyDescent="0.5">
      <c r="A495" s="124" t="s">
        <v>748</v>
      </c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</row>
    <row r="496" spans="1:12" x14ac:dyDescent="0.25">
      <c r="A496" s="94" t="s">
        <v>0</v>
      </c>
      <c r="B496" s="94" t="s">
        <v>31</v>
      </c>
      <c r="C496" s="94" t="s">
        <v>1</v>
      </c>
      <c r="D496" s="94" t="s">
        <v>4</v>
      </c>
      <c r="E496" s="94" t="s">
        <v>2</v>
      </c>
      <c r="F496" s="21" t="s">
        <v>3</v>
      </c>
      <c r="G496" s="94" t="s">
        <v>23</v>
      </c>
      <c r="H496" s="22" t="s">
        <v>5</v>
      </c>
      <c r="I496" s="94" t="s">
        <v>16</v>
      </c>
      <c r="J496" s="22" t="s">
        <v>13</v>
      </c>
      <c r="K496" s="22" t="s">
        <v>6</v>
      </c>
    </row>
    <row r="497" spans="1:12" x14ac:dyDescent="0.25">
      <c r="A497" s="15">
        <v>1</v>
      </c>
      <c r="B497" s="15" t="s">
        <v>32</v>
      </c>
      <c r="C497" s="5" t="str">
        <f>VLOOKUP(B497,'DATA BARANG'!$B$1:$E$114,2,0)</f>
        <v>GULA ROSE BRAND</v>
      </c>
      <c r="D497" s="26">
        <f>I470</f>
        <v>54</v>
      </c>
      <c r="E497" s="15">
        <v>0</v>
      </c>
      <c r="F497" s="7">
        <f>VLOOKUP(B497,'DATA BARANG'!$B$1:$E$15,3,0)</f>
        <v>12500</v>
      </c>
      <c r="G497" s="19">
        <f>COUNTIF('28012021'!$C:$C,'LAPORAN PENJUALAN'!B497)</f>
        <v>0</v>
      </c>
      <c r="H497" s="7">
        <f>VLOOKUP(B497,'DATA BARANG'!$B$1:$E$15,4,0)</f>
        <v>14000</v>
      </c>
      <c r="I497" s="35">
        <f t="shared" ref="I497:I509" si="76">(E497+D497)-G497</f>
        <v>54</v>
      </c>
      <c r="J497" s="7">
        <f>G497*F497</f>
        <v>0</v>
      </c>
      <c r="K497" s="7">
        <f>G497*H497</f>
        <v>0</v>
      </c>
    </row>
    <row r="498" spans="1:12" x14ac:dyDescent="0.25">
      <c r="A498" s="15">
        <v>2</v>
      </c>
      <c r="B498" s="15" t="s">
        <v>33</v>
      </c>
      <c r="C498" s="5" t="str">
        <f>VLOOKUP(B498,'DATA BARANG'!$B$1:$E$114,2,0)</f>
        <v>GULA PUTIH</v>
      </c>
      <c r="D498" s="26">
        <f t="shared" ref="D498:D509" si="77">I471</f>
        <v>0</v>
      </c>
      <c r="E498" s="15">
        <v>0</v>
      </c>
      <c r="F498" s="7">
        <f>VLOOKUP(B498,'DATA BARANG'!$B$1:$E$15,3,0)</f>
        <v>12000</v>
      </c>
      <c r="G498" s="19">
        <f>COUNTIF('28012021'!$C:$C,'LAPORAN PENJUALAN'!B498)</f>
        <v>0</v>
      </c>
      <c r="H498" s="7">
        <f>VLOOKUP(B498,'DATA BARANG'!$B$1:$E$15,4,0)</f>
        <v>13500</v>
      </c>
      <c r="I498" s="35">
        <f t="shared" si="76"/>
        <v>0</v>
      </c>
      <c r="J498" s="7">
        <f t="shared" ref="J498:J509" si="78">G498*F498</f>
        <v>0</v>
      </c>
      <c r="K498" s="7">
        <f t="shared" ref="K498:K509" si="79">G498*H498</f>
        <v>0</v>
      </c>
    </row>
    <row r="499" spans="1:12" x14ac:dyDescent="0.25">
      <c r="A499" s="15">
        <v>3</v>
      </c>
      <c r="B499" s="15" t="s">
        <v>34</v>
      </c>
      <c r="C499" s="5" t="str">
        <f>VLOOKUP(B499,'DATA BARANG'!$B$1:$E$114,2,0)</f>
        <v>MM ROSE BRAND</v>
      </c>
      <c r="D499" s="26">
        <f t="shared" si="77"/>
        <v>0</v>
      </c>
      <c r="E499" s="15">
        <v>24</v>
      </c>
      <c r="F499" s="7">
        <f>VLOOKUP(B499,'DATA BARANG'!$B$1:$E$15,3,0)</f>
        <v>13250</v>
      </c>
      <c r="G499" s="19">
        <f>COUNTIF('28012021'!$C:$C,'LAPORAN PENJUALAN'!B499)</f>
        <v>0</v>
      </c>
      <c r="H499" s="7">
        <f>VLOOKUP(B499,'DATA BARANG'!$B$1:$E$15,4,0)</f>
        <v>14500</v>
      </c>
      <c r="I499" s="35">
        <f t="shared" si="76"/>
        <v>24</v>
      </c>
      <c r="J499" s="7">
        <f t="shared" si="78"/>
        <v>0</v>
      </c>
      <c r="K499" s="7">
        <f t="shared" si="79"/>
        <v>0</v>
      </c>
    </row>
    <row r="500" spans="1:12" x14ac:dyDescent="0.25">
      <c r="A500" s="15">
        <v>4</v>
      </c>
      <c r="B500" s="15" t="s">
        <v>35</v>
      </c>
      <c r="C500" s="5" t="str">
        <f>VLOOKUP(B500,'DATA BARANG'!$B$1:$E$114,2,0)</f>
        <v>MM TAWON</v>
      </c>
      <c r="D500" s="26">
        <f t="shared" si="77"/>
        <v>3</v>
      </c>
      <c r="E500" s="15">
        <v>24</v>
      </c>
      <c r="F500" s="7">
        <f>VLOOKUP(B500,'DATA BARANG'!$B$1:$E$15,3,0)</f>
        <v>13000</v>
      </c>
      <c r="G500" s="19">
        <f>COUNTIF('28012021'!$C:$C,'LAPORAN PENJUALAN'!B500)</f>
        <v>7</v>
      </c>
      <c r="H500" s="7">
        <v>14000</v>
      </c>
      <c r="I500" s="35">
        <f t="shared" si="76"/>
        <v>20</v>
      </c>
      <c r="J500" s="7">
        <f t="shared" si="78"/>
        <v>91000</v>
      </c>
      <c r="K500" s="7">
        <f t="shared" si="79"/>
        <v>98000</v>
      </c>
    </row>
    <row r="501" spans="1:12" x14ac:dyDescent="0.25">
      <c r="A501" s="15">
        <v>5</v>
      </c>
      <c r="B501" s="15" t="s">
        <v>39</v>
      </c>
      <c r="C501" s="5" t="str">
        <f>VLOOKUP(B501,'DATA BARANG'!$B$1:$E$114,2,0)</f>
        <v>MM SALVACO</v>
      </c>
      <c r="D501" s="26">
        <f t="shared" si="77"/>
        <v>1</v>
      </c>
      <c r="E501" s="15">
        <v>0</v>
      </c>
      <c r="F501" s="7">
        <f>VLOOKUP(B501,'DATA BARANG'!$B$1:$E$15,3,0)</f>
        <v>13000</v>
      </c>
      <c r="G501" s="19">
        <f>COUNTIF('28012021'!$C:$C,'LAPORAN PENJUALAN'!B501)</f>
        <v>0</v>
      </c>
      <c r="H501" s="7">
        <f>VLOOKUP(B501,'DATA BARANG'!$B$1:$E$15,4,0)</f>
        <v>14500</v>
      </c>
      <c r="I501" s="35">
        <f t="shared" si="76"/>
        <v>1</v>
      </c>
      <c r="J501" s="7">
        <f t="shared" si="78"/>
        <v>0</v>
      </c>
      <c r="K501" s="7">
        <f t="shared" si="79"/>
        <v>0</v>
      </c>
    </row>
    <row r="502" spans="1:12" x14ac:dyDescent="0.25">
      <c r="A502" s="15">
        <v>6</v>
      </c>
      <c r="B502" s="15" t="s">
        <v>40</v>
      </c>
      <c r="C502" s="5" t="str">
        <f>VLOOKUP(B502,'DATA BARANG'!$B$1:$E$114,2,0)</f>
        <v>MM BIMOLI</v>
      </c>
      <c r="D502" s="26">
        <f t="shared" si="77"/>
        <v>-3</v>
      </c>
      <c r="E502" s="15">
        <v>24</v>
      </c>
      <c r="F502" s="7">
        <f>VLOOKUP(B502,'DATA BARANG'!$B$1:$E$15,3,0)</f>
        <v>14000</v>
      </c>
      <c r="G502" s="19">
        <f>COUNTIF('28012021'!$C:$C,'LAPORAN PENJUALAN'!B502)</f>
        <v>0</v>
      </c>
      <c r="H502" s="7">
        <f>VLOOKUP(B502,'DATA BARANG'!$B$1:$E$15,4,0)</f>
        <v>15500</v>
      </c>
      <c r="I502" s="35">
        <f t="shared" si="76"/>
        <v>21</v>
      </c>
      <c r="J502" s="7">
        <f t="shared" si="78"/>
        <v>0</v>
      </c>
      <c r="K502" s="7">
        <f t="shared" si="79"/>
        <v>0</v>
      </c>
    </row>
    <row r="503" spans="1:12" x14ac:dyDescent="0.25">
      <c r="A503" s="15">
        <v>7</v>
      </c>
      <c r="B503" s="15" t="s">
        <v>41</v>
      </c>
      <c r="C503" s="5" t="str">
        <f>VLOOKUP(B503,'DATA BARANG'!$B$1:$E$114,2,0)</f>
        <v>MM SIIP</v>
      </c>
      <c r="D503" s="26">
        <f t="shared" si="77"/>
        <v>0</v>
      </c>
      <c r="E503" s="15">
        <v>24</v>
      </c>
      <c r="F503" s="7">
        <f>VLOOKUP(B503,'DATA BARANG'!$B$1:$E$15,3,0)</f>
        <v>12000</v>
      </c>
      <c r="G503" s="19">
        <f>COUNTIF('28012021'!$C:$C,'LAPORAN PENJUALAN'!B503)</f>
        <v>0</v>
      </c>
      <c r="H503" s="7">
        <f>VLOOKUP(B503,'DATA BARANG'!$B$1:$E$15,4,0)</f>
        <v>13500</v>
      </c>
      <c r="I503" s="35">
        <f t="shared" si="76"/>
        <v>24</v>
      </c>
      <c r="J503" s="7">
        <f t="shared" si="78"/>
        <v>0</v>
      </c>
      <c r="K503" s="7">
        <f t="shared" si="79"/>
        <v>0</v>
      </c>
    </row>
    <row r="504" spans="1:12" x14ac:dyDescent="0.25">
      <c r="A504" s="15">
        <v>8</v>
      </c>
      <c r="B504" s="15" t="s">
        <v>42</v>
      </c>
      <c r="C504" s="5" t="str">
        <f>VLOOKUP(B504,'DATA BARANG'!$B$1:$E$114,2,0)</f>
        <v>GULA AREN</v>
      </c>
      <c r="D504" s="26">
        <f t="shared" si="77"/>
        <v>37.319999999999993</v>
      </c>
      <c r="E504" s="15">
        <v>0</v>
      </c>
      <c r="F504" s="7">
        <f>VLOOKUP(B504,'DATA BARANG'!$B$1:$E$15,3,0)</f>
        <v>22000</v>
      </c>
      <c r="G504" s="19">
        <f>COUNTIF('28012021'!$C:$C,'LAPORAN PENJUALAN'!B504)</f>
        <v>0</v>
      </c>
      <c r="H504" s="7">
        <f>VLOOKUP(B504,'DATA BARANG'!$B$1:$E$15,4,0)</f>
        <v>25000</v>
      </c>
      <c r="I504" s="35">
        <f t="shared" si="76"/>
        <v>37.319999999999993</v>
      </c>
      <c r="J504" s="7">
        <f t="shared" si="78"/>
        <v>0</v>
      </c>
      <c r="K504" s="7">
        <f t="shared" si="79"/>
        <v>0</v>
      </c>
    </row>
    <row r="505" spans="1:12" x14ac:dyDescent="0.25">
      <c r="A505" s="15">
        <v>9</v>
      </c>
      <c r="B505" s="15" t="s">
        <v>37</v>
      </c>
      <c r="C505" s="5" t="str">
        <f>VLOOKUP(B505,'DATA BARANG'!$B$1:$E$114,2,0)</f>
        <v>BERAS IR 5 KG</v>
      </c>
      <c r="D505" s="26">
        <f t="shared" si="77"/>
        <v>33</v>
      </c>
      <c r="E505" s="15">
        <v>400</v>
      </c>
      <c r="F505" s="7">
        <f>VLOOKUP(B505,'DATA BARANG'!$B$1:$E$15,3,0)</f>
        <v>50000</v>
      </c>
      <c r="G505" s="19">
        <f>COUNTIF('28012021'!$C:$C,'LAPORAN PENJUALAN'!B505)</f>
        <v>400</v>
      </c>
      <c r="H505" s="7">
        <f>VLOOKUP(B505,'DATA BARANG'!$B$1:$E$15,4,0)</f>
        <v>55000</v>
      </c>
      <c r="I505" s="35">
        <f t="shared" si="76"/>
        <v>33</v>
      </c>
      <c r="J505" s="7">
        <f t="shared" si="78"/>
        <v>20000000</v>
      </c>
      <c r="K505" s="7">
        <f t="shared" si="79"/>
        <v>22000000</v>
      </c>
    </row>
    <row r="506" spans="1:12" x14ac:dyDescent="0.25">
      <c r="A506" s="15">
        <v>10</v>
      </c>
      <c r="B506" s="15" t="s">
        <v>36</v>
      </c>
      <c r="C506" s="5" t="str">
        <f>VLOOKUP(B506,'DATA BARANG'!$B$1:$E$114,2,0)</f>
        <v>BERAS IR 10 KG</v>
      </c>
      <c r="D506" s="26">
        <f t="shared" si="77"/>
        <v>13</v>
      </c>
      <c r="E506" s="15">
        <v>0</v>
      </c>
      <c r="F506" s="7">
        <f>VLOOKUP(B506,'DATA BARANG'!$B$1:$E$15,3,0)</f>
        <v>100000</v>
      </c>
      <c r="G506" s="19">
        <f>COUNTIF('28012021'!$C:$C,'LAPORAN PENJUALAN'!B506)</f>
        <v>0</v>
      </c>
      <c r="H506" s="7">
        <f>VLOOKUP(B506,'DATA BARANG'!$B$1:$E$15,4,0)</f>
        <v>110000</v>
      </c>
      <c r="I506" s="35">
        <f t="shared" si="76"/>
        <v>13</v>
      </c>
      <c r="J506" s="7">
        <f t="shared" si="78"/>
        <v>0</v>
      </c>
      <c r="K506" s="7">
        <f t="shared" si="79"/>
        <v>0</v>
      </c>
    </row>
    <row r="507" spans="1:12" x14ac:dyDescent="0.25">
      <c r="A507" s="15">
        <v>11</v>
      </c>
      <c r="B507" s="15" t="s">
        <v>91</v>
      </c>
      <c r="C507" s="5" t="str">
        <f>VLOOKUP(B507,'DATA BARANG'!$B$1:$E$114,2,0)</f>
        <v>MADU ASLI</v>
      </c>
      <c r="D507" s="26">
        <f t="shared" si="77"/>
        <v>3</v>
      </c>
      <c r="E507" s="15">
        <v>0</v>
      </c>
      <c r="F507" s="7">
        <f>VLOOKUP(B507,'DATA BARANG'!$B$1:$E$15,3,0)</f>
        <v>110000</v>
      </c>
      <c r="G507" s="19">
        <f>COUNTIF('28012021'!$C:$C,'LAPORAN PENJUALAN'!B507)</f>
        <v>0</v>
      </c>
      <c r="H507" s="7">
        <f>VLOOKUP(B507,'DATA BARANG'!$B$1:$E$15,4,0)</f>
        <v>120000</v>
      </c>
      <c r="I507" s="35">
        <f t="shared" si="76"/>
        <v>3</v>
      </c>
      <c r="J507" s="7">
        <f t="shared" si="78"/>
        <v>0</v>
      </c>
      <c r="K507" s="7">
        <f t="shared" si="79"/>
        <v>0</v>
      </c>
    </row>
    <row r="508" spans="1:12" x14ac:dyDescent="0.25">
      <c r="A508" s="15">
        <v>12</v>
      </c>
      <c r="B508" s="15" t="s">
        <v>92</v>
      </c>
      <c r="C508" s="5" t="str">
        <f>VLOOKUP(B508,'DATA BARANG'!$B$1:$E$114,2,0)</f>
        <v>PARFUM A&amp;M</v>
      </c>
      <c r="D508" s="26">
        <f t="shared" si="77"/>
        <v>50</v>
      </c>
      <c r="E508" s="15">
        <v>0</v>
      </c>
      <c r="F508" s="7">
        <f>VLOOKUP(B508,'DATA BARANG'!$B$1:$E$15,3,0)</f>
        <v>175000</v>
      </c>
      <c r="G508" s="19">
        <f>COUNTIF('28012021'!$C:$C,'LAPORAN PENJUALAN'!B508)</f>
        <v>0</v>
      </c>
      <c r="H508" s="7">
        <f>VLOOKUP(B508,'DATA BARANG'!$B$1:$E$15,4,0)</f>
        <v>225000</v>
      </c>
      <c r="I508" s="35">
        <f t="shared" si="76"/>
        <v>50</v>
      </c>
      <c r="J508" s="7">
        <f t="shared" si="78"/>
        <v>0</v>
      </c>
      <c r="K508" s="7">
        <f t="shared" si="79"/>
        <v>0</v>
      </c>
    </row>
    <row r="509" spans="1:12" x14ac:dyDescent="0.25">
      <c r="A509" s="15">
        <v>13</v>
      </c>
      <c r="B509" s="15" t="s">
        <v>160</v>
      </c>
      <c r="C509" s="5" t="str">
        <f>VLOOKUP(B509,'DATA BARANG'!$B$1:$E$114,2,0)</f>
        <v>GULAKU</v>
      </c>
      <c r="D509" s="26">
        <f t="shared" si="77"/>
        <v>0</v>
      </c>
      <c r="E509" s="15">
        <v>0</v>
      </c>
      <c r="F509" s="7">
        <f>VLOOKUP(B509,'DATA BARANG'!$B$1:$E$15,3,0)</f>
        <v>13200</v>
      </c>
      <c r="G509" s="19">
        <f>COUNTIF('28012021'!$C:$C,'LAPORAN PENJUALAN'!B509)</f>
        <v>0</v>
      </c>
      <c r="H509" s="7">
        <f>VLOOKUP(B509,'DATA BARANG'!$B$1:$E$15,4,0)</f>
        <v>14000</v>
      </c>
      <c r="I509" s="35">
        <f t="shared" si="76"/>
        <v>0</v>
      </c>
      <c r="J509" s="7">
        <f t="shared" si="78"/>
        <v>0</v>
      </c>
      <c r="K509" s="7">
        <f t="shared" si="79"/>
        <v>0</v>
      </c>
    </row>
    <row r="510" spans="1:12" x14ac:dyDescent="0.25">
      <c r="A510" s="117" t="s">
        <v>14</v>
      </c>
      <c r="B510" s="118"/>
      <c r="C510" s="118"/>
      <c r="D510" s="118"/>
      <c r="E510" s="118"/>
      <c r="F510" s="118"/>
      <c r="G510" s="118"/>
      <c r="H510" s="118"/>
      <c r="I510" s="119"/>
      <c r="J510" s="16">
        <f>SUM(J497:J508)</f>
        <v>20091000</v>
      </c>
      <c r="K510" s="16">
        <f>SUM(K497:K509)</f>
        <v>22098000</v>
      </c>
      <c r="L510" s="16" t="s">
        <v>26</v>
      </c>
    </row>
    <row r="511" spans="1:12" x14ac:dyDescent="0.25">
      <c r="A511" s="120" t="s">
        <v>15</v>
      </c>
      <c r="B511" s="120"/>
      <c r="C511" s="120"/>
      <c r="D511" s="120"/>
      <c r="E511" s="120"/>
      <c r="F511" s="120"/>
      <c r="G511" s="120"/>
      <c r="H511" s="120"/>
      <c r="I511" s="120"/>
      <c r="J511" s="120"/>
      <c r="K511" s="8">
        <f>K510-J510</f>
        <v>2007000</v>
      </c>
      <c r="L511" s="8" t="s">
        <v>15</v>
      </c>
    </row>
    <row r="512" spans="1:12" x14ac:dyDescent="0.25">
      <c r="K512" s="40">
        <v>22098000</v>
      </c>
      <c r="L512" s="17" t="s">
        <v>27</v>
      </c>
    </row>
    <row r="513" spans="1:12" x14ac:dyDescent="0.25">
      <c r="K513" s="41">
        <f>K512-K510</f>
        <v>0</v>
      </c>
      <c r="L513" s="24" t="s">
        <v>29</v>
      </c>
    </row>
    <row r="515" spans="1:12" x14ac:dyDescent="0.25">
      <c r="A515" s="33"/>
      <c r="B515" s="33" t="s">
        <v>209</v>
      </c>
      <c r="C515" s="33"/>
      <c r="D515" s="33"/>
      <c r="E515" s="51"/>
      <c r="F515" s="33" t="s">
        <v>210</v>
      </c>
      <c r="G515" s="52"/>
      <c r="H515" s="33"/>
      <c r="I515" s="52"/>
      <c r="J515" s="53" t="s">
        <v>211</v>
      </c>
      <c r="K515" s="42"/>
      <c r="L515" s="33"/>
    </row>
    <row r="516" spans="1:12" x14ac:dyDescent="0.25">
      <c r="A516" s="33"/>
      <c r="B516" s="33" t="s">
        <v>164</v>
      </c>
      <c r="C516" s="33"/>
      <c r="D516" s="33"/>
      <c r="E516" s="51"/>
      <c r="F516" s="33" t="s">
        <v>165</v>
      </c>
      <c r="G516" s="52"/>
      <c r="H516" s="33"/>
      <c r="I516" s="52"/>
      <c r="J516" s="53" t="s">
        <v>166</v>
      </c>
      <c r="K516" s="42"/>
      <c r="L516" s="33"/>
    </row>
    <row r="517" spans="1:12" x14ac:dyDescent="0.25">
      <c r="A517" s="33"/>
      <c r="B517" s="33"/>
      <c r="C517" s="33"/>
      <c r="D517" s="33"/>
      <c r="E517" s="51"/>
      <c r="F517" s="33"/>
      <c r="G517" s="52"/>
      <c r="H517" s="33"/>
      <c r="I517" s="52"/>
      <c r="J517" s="53"/>
      <c r="K517" s="92"/>
      <c r="L517" s="33"/>
    </row>
    <row r="518" spans="1:12" x14ac:dyDescent="0.25">
      <c r="A518" s="33"/>
      <c r="B518" s="33"/>
      <c r="C518" s="33"/>
      <c r="D518" s="33"/>
      <c r="E518" s="51"/>
      <c r="F518" s="33"/>
      <c r="G518" s="52"/>
      <c r="H518" s="33"/>
      <c r="I518" s="52"/>
      <c r="J518" s="53"/>
      <c r="K518" s="42"/>
      <c r="L518" s="33"/>
    </row>
    <row r="519" spans="1:12" x14ac:dyDescent="0.25">
      <c r="A519" s="33"/>
      <c r="B519" s="33"/>
      <c r="C519" s="33"/>
      <c r="D519" s="33"/>
      <c r="E519" s="51"/>
      <c r="F519" s="33"/>
      <c r="G519" s="52"/>
      <c r="H519" s="33"/>
      <c r="I519" s="52"/>
      <c r="J519" s="53"/>
      <c r="K519" s="42"/>
      <c r="L519" s="33"/>
    </row>
    <row r="520" spans="1:12" x14ac:dyDescent="0.25">
      <c r="A520" s="33"/>
      <c r="B520" s="33" t="s">
        <v>50</v>
      </c>
      <c r="C520" s="33"/>
      <c r="D520" s="33"/>
      <c r="E520" s="51"/>
      <c r="F520" s="33" t="s">
        <v>51</v>
      </c>
      <c r="G520" s="52"/>
      <c r="H520" s="33"/>
      <c r="I520" s="52"/>
      <c r="J520" s="53" t="s">
        <v>47</v>
      </c>
      <c r="K520" s="42"/>
      <c r="L520" s="33"/>
    </row>
    <row r="522" spans="1:12" ht="31.5" x14ac:dyDescent="0.5">
      <c r="A522" s="124" t="s">
        <v>1000</v>
      </c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</row>
    <row r="523" spans="1:12" x14ac:dyDescent="0.25">
      <c r="A523" s="103" t="s">
        <v>0</v>
      </c>
      <c r="B523" s="103" t="s">
        <v>31</v>
      </c>
      <c r="C523" s="103" t="s">
        <v>1</v>
      </c>
      <c r="D523" s="103" t="s">
        <v>4</v>
      </c>
      <c r="E523" s="103" t="s">
        <v>2</v>
      </c>
      <c r="F523" s="21" t="s">
        <v>3</v>
      </c>
      <c r="G523" s="103" t="s">
        <v>23</v>
      </c>
      <c r="H523" s="22" t="s">
        <v>5</v>
      </c>
      <c r="I523" s="103" t="s">
        <v>16</v>
      </c>
      <c r="J523" s="22" t="s">
        <v>13</v>
      </c>
      <c r="K523" s="22" t="s">
        <v>6</v>
      </c>
    </row>
    <row r="524" spans="1:12" x14ac:dyDescent="0.25">
      <c r="A524" s="15">
        <v>1</v>
      </c>
      <c r="B524" s="15" t="s">
        <v>32</v>
      </c>
      <c r="C524" s="5" t="str">
        <f>VLOOKUP(B524,'DATA BARANG'!$B$1:$E$114,2,0)</f>
        <v>GULA ROSE BRAND</v>
      </c>
      <c r="D524" s="26">
        <f>I497</f>
        <v>54</v>
      </c>
      <c r="E524" s="15">
        <v>0</v>
      </c>
      <c r="F524" s="7">
        <f>VLOOKUP(B524,'DATA BARANG'!$B$1:$E$15,3,0)</f>
        <v>12500</v>
      </c>
      <c r="G524" s="19">
        <f>COUNTIF('29012021'!$C:$C,'LAPORAN PENJUALAN'!B524)</f>
        <v>18</v>
      </c>
      <c r="H524" s="7">
        <f>VLOOKUP(B524,'DATA BARANG'!$B$1:$E$15,4,0)</f>
        <v>14000</v>
      </c>
      <c r="I524" s="35">
        <f t="shared" ref="I524:I536" si="80">(E524+D524)-G524</f>
        <v>36</v>
      </c>
      <c r="J524" s="7">
        <f>G524*F524</f>
        <v>225000</v>
      </c>
      <c r="K524" s="7">
        <f>G524*H524</f>
        <v>252000</v>
      </c>
    </row>
    <row r="525" spans="1:12" x14ac:dyDescent="0.25">
      <c r="A525" s="15">
        <v>2</v>
      </c>
      <c r="B525" s="15" t="s">
        <v>33</v>
      </c>
      <c r="C525" s="5" t="str">
        <f>VLOOKUP(B525,'DATA BARANG'!$B$1:$E$114,2,0)</f>
        <v>GULA PUTIH</v>
      </c>
      <c r="D525" s="26">
        <f t="shared" ref="D525:D536" si="81">I498</f>
        <v>0</v>
      </c>
      <c r="E525" s="15">
        <v>0</v>
      </c>
      <c r="F525" s="7">
        <f>VLOOKUP(B525,'DATA BARANG'!$B$1:$E$15,3,0)</f>
        <v>12000</v>
      </c>
      <c r="G525" s="19">
        <f>COUNTIF('29012021'!$C:$C,'LAPORAN PENJUALAN'!B525)</f>
        <v>0</v>
      </c>
      <c r="H525" s="7">
        <f>VLOOKUP(B525,'DATA BARANG'!$B$1:$E$15,4,0)</f>
        <v>13500</v>
      </c>
      <c r="I525" s="35">
        <f t="shared" si="80"/>
        <v>0</v>
      </c>
      <c r="J525" s="7">
        <f t="shared" ref="J525:J536" si="82">G525*F525</f>
        <v>0</v>
      </c>
      <c r="K525" s="7">
        <f t="shared" ref="K525:K536" si="83">G525*H525</f>
        <v>0</v>
      </c>
    </row>
    <row r="526" spans="1:12" x14ac:dyDescent="0.25">
      <c r="A526" s="15">
        <v>3</v>
      </c>
      <c r="B526" s="15" t="s">
        <v>34</v>
      </c>
      <c r="C526" s="5" t="str">
        <f>VLOOKUP(B526,'DATA BARANG'!$B$1:$E$114,2,0)</f>
        <v>MM ROSE BRAND</v>
      </c>
      <c r="D526" s="26">
        <f t="shared" si="81"/>
        <v>24</v>
      </c>
      <c r="E526" s="15">
        <v>0</v>
      </c>
      <c r="F526" s="7">
        <f>VLOOKUP(B526,'DATA BARANG'!$B$1:$E$15,3,0)</f>
        <v>13250</v>
      </c>
      <c r="G526" s="19">
        <f>COUNTIF('29012021'!$C:$C,'LAPORAN PENJUALAN'!B526)</f>
        <v>0</v>
      </c>
      <c r="H526" s="7">
        <f>VLOOKUP(B526,'DATA BARANG'!$B$1:$E$15,4,0)</f>
        <v>14500</v>
      </c>
      <c r="I526" s="35">
        <f t="shared" si="80"/>
        <v>24</v>
      </c>
      <c r="J526" s="7">
        <f t="shared" si="82"/>
        <v>0</v>
      </c>
      <c r="K526" s="7">
        <f t="shared" si="83"/>
        <v>0</v>
      </c>
    </row>
    <row r="527" spans="1:12" x14ac:dyDescent="0.25">
      <c r="A527" s="15">
        <v>4</v>
      </c>
      <c r="B527" s="15" t="s">
        <v>35</v>
      </c>
      <c r="C527" s="5" t="str">
        <f>VLOOKUP(B527,'DATA BARANG'!$B$1:$E$114,2,0)</f>
        <v>MM TAWON</v>
      </c>
      <c r="D527" s="26">
        <f t="shared" si="81"/>
        <v>20</v>
      </c>
      <c r="E527" s="15">
        <v>0</v>
      </c>
      <c r="F527" s="7">
        <f>VLOOKUP(B527,'DATA BARANG'!$B$1:$E$15,3,0)</f>
        <v>13000</v>
      </c>
      <c r="G527" s="19">
        <f>COUNTIF('29012021'!$C:$C,'LAPORAN PENJUALAN'!B527)</f>
        <v>0</v>
      </c>
      <c r="H527" s="7">
        <v>14000</v>
      </c>
      <c r="I527" s="35">
        <f t="shared" si="80"/>
        <v>20</v>
      </c>
      <c r="J527" s="7">
        <f t="shared" si="82"/>
        <v>0</v>
      </c>
      <c r="K527" s="7">
        <f t="shared" si="83"/>
        <v>0</v>
      </c>
    </row>
    <row r="528" spans="1:12" x14ac:dyDescent="0.25">
      <c r="A528" s="15">
        <v>5</v>
      </c>
      <c r="B528" s="15" t="s">
        <v>39</v>
      </c>
      <c r="C528" s="5" t="str">
        <f>VLOOKUP(B528,'DATA BARANG'!$B$1:$E$114,2,0)</f>
        <v>MM SALVACO</v>
      </c>
      <c r="D528" s="26">
        <f t="shared" si="81"/>
        <v>1</v>
      </c>
      <c r="E528" s="15">
        <v>0</v>
      </c>
      <c r="F528" s="7">
        <f>VLOOKUP(B528,'DATA BARANG'!$B$1:$E$15,3,0)</f>
        <v>13000</v>
      </c>
      <c r="G528" s="19">
        <f>COUNTIF('29012021'!$C:$C,'LAPORAN PENJUALAN'!B528)</f>
        <v>0</v>
      </c>
      <c r="H528" s="7">
        <f>VLOOKUP(B528,'DATA BARANG'!$B$1:$E$15,4,0)</f>
        <v>14500</v>
      </c>
      <c r="I528" s="35">
        <f t="shared" si="80"/>
        <v>1</v>
      </c>
      <c r="J528" s="7">
        <f t="shared" si="82"/>
        <v>0</v>
      </c>
      <c r="K528" s="7">
        <f t="shared" si="83"/>
        <v>0</v>
      </c>
    </row>
    <row r="529" spans="1:12" x14ac:dyDescent="0.25">
      <c r="A529" s="15">
        <v>6</v>
      </c>
      <c r="B529" s="15" t="s">
        <v>40</v>
      </c>
      <c r="C529" s="5" t="str">
        <f>VLOOKUP(B529,'DATA BARANG'!$B$1:$E$114,2,0)</f>
        <v>MM BIMOLI</v>
      </c>
      <c r="D529" s="26">
        <f t="shared" si="81"/>
        <v>21</v>
      </c>
      <c r="E529" s="15">
        <v>0</v>
      </c>
      <c r="F529" s="7">
        <f>VLOOKUP(B529,'DATA BARANG'!$B$1:$E$15,3,0)</f>
        <v>14000</v>
      </c>
      <c r="G529" s="19">
        <f>COUNTIF('29012021'!$C:$C,'LAPORAN PENJUALAN'!B529)</f>
        <v>3</v>
      </c>
      <c r="H529" s="7">
        <f>VLOOKUP(B529,'DATA BARANG'!$B$1:$E$15,4,0)</f>
        <v>15500</v>
      </c>
      <c r="I529" s="35">
        <f t="shared" si="80"/>
        <v>18</v>
      </c>
      <c r="J529" s="7">
        <f t="shared" si="82"/>
        <v>42000</v>
      </c>
      <c r="K529" s="7">
        <f t="shared" si="83"/>
        <v>46500</v>
      </c>
    </row>
    <row r="530" spans="1:12" x14ac:dyDescent="0.25">
      <c r="A530" s="15">
        <v>7</v>
      </c>
      <c r="B530" s="15" t="s">
        <v>41</v>
      </c>
      <c r="C530" s="5" t="str">
        <f>VLOOKUP(B530,'DATA BARANG'!$B$1:$E$114,2,0)</f>
        <v>MM SIIP</v>
      </c>
      <c r="D530" s="26">
        <f t="shared" si="81"/>
        <v>24</v>
      </c>
      <c r="E530" s="15">
        <v>0</v>
      </c>
      <c r="F530" s="7">
        <f>VLOOKUP(B530,'DATA BARANG'!$B$1:$E$15,3,0)</f>
        <v>12000</v>
      </c>
      <c r="G530" s="19">
        <f>COUNTIF('29012021'!$C:$C,'LAPORAN PENJUALAN'!B530)</f>
        <v>0</v>
      </c>
      <c r="H530" s="7">
        <f>VLOOKUP(B530,'DATA BARANG'!$B$1:$E$15,4,0)</f>
        <v>13500</v>
      </c>
      <c r="I530" s="35">
        <f t="shared" si="80"/>
        <v>24</v>
      </c>
      <c r="J530" s="7">
        <f t="shared" si="82"/>
        <v>0</v>
      </c>
      <c r="K530" s="7">
        <f t="shared" si="83"/>
        <v>0</v>
      </c>
    </row>
    <row r="531" spans="1:12" x14ac:dyDescent="0.25">
      <c r="A531" s="15">
        <v>8</v>
      </c>
      <c r="B531" s="15" t="s">
        <v>42</v>
      </c>
      <c r="C531" s="5" t="str">
        <f>VLOOKUP(B531,'DATA BARANG'!$B$1:$E$114,2,0)</f>
        <v>GULA AREN</v>
      </c>
      <c r="D531" s="26">
        <f t="shared" si="81"/>
        <v>37.319999999999993</v>
      </c>
      <c r="E531" s="15">
        <v>0</v>
      </c>
      <c r="F531" s="7">
        <f>VLOOKUP(B531,'DATA BARANG'!$B$1:$E$15,3,0)</f>
        <v>22000</v>
      </c>
      <c r="G531" s="19">
        <f>COUNTIF('29012021'!$C:$C,'LAPORAN PENJUALAN'!B531)</f>
        <v>0</v>
      </c>
      <c r="H531" s="7">
        <f>VLOOKUP(B531,'DATA BARANG'!$B$1:$E$15,4,0)</f>
        <v>25000</v>
      </c>
      <c r="I531" s="35">
        <f t="shared" si="80"/>
        <v>37.319999999999993</v>
      </c>
      <c r="J531" s="7">
        <f t="shared" si="82"/>
        <v>0</v>
      </c>
      <c r="K531" s="7">
        <f t="shared" si="83"/>
        <v>0</v>
      </c>
    </row>
    <row r="532" spans="1:12" x14ac:dyDescent="0.25">
      <c r="A532" s="15">
        <v>9</v>
      </c>
      <c r="B532" s="15" t="s">
        <v>37</v>
      </c>
      <c r="C532" s="5" t="str">
        <f>VLOOKUP(B532,'DATA BARANG'!$B$1:$E$114,2,0)</f>
        <v>BERAS IR 5 KG</v>
      </c>
      <c r="D532" s="26">
        <f t="shared" si="81"/>
        <v>33</v>
      </c>
      <c r="E532" s="15">
        <v>0</v>
      </c>
      <c r="F532" s="7">
        <f>VLOOKUP(B532,'DATA BARANG'!$B$1:$E$15,3,0)</f>
        <v>50000</v>
      </c>
      <c r="G532" s="19">
        <f>COUNTIF('29012021'!$C:$C,'LAPORAN PENJUALAN'!B532)</f>
        <v>0</v>
      </c>
      <c r="H532" s="7">
        <f>VLOOKUP(B532,'DATA BARANG'!$B$1:$E$15,4,0)</f>
        <v>55000</v>
      </c>
      <c r="I532" s="35">
        <f t="shared" si="80"/>
        <v>33</v>
      </c>
      <c r="J532" s="7">
        <f t="shared" si="82"/>
        <v>0</v>
      </c>
      <c r="K532" s="7">
        <f t="shared" si="83"/>
        <v>0</v>
      </c>
    </row>
    <row r="533" spans="1:12" x14ac:dyDescent="0.25">
      <c r="A533" s="15">
        <v>10</v>
      </c>
      <c r="B533" s="15" t="s">
        <v>36</v>
      </c>
      <c r="C533" s="5" t="str">
        <f>VLOOKUP(B533,'DATA BARANG'!$B$1:$E$114,2,0)</f>
        <v>BERAS IR 10 KG</v>
      </c>
      <c r="D533" s="26">
        <f t="shared" si="81"/>
        <v>13</v>
      </c>
      <c r="E533" s="15">
        <v>0</v>
      </c>
      <c r="F533" s="7">
        <f>VLOOKUP(B533,'DATA BARANG'!$B$1:$E$15,3,0)</f>
        <v>100000</v>
      </c>
      <c r="G533" s="19">
        <f>COUNTIF('29012021'!$C:$C,'LAPORAN PENJUALAN'!B533)</f>
        <v>0</v>
      </c>
      <c r="H533" s="7">
        <f>VLOOKUP(B533,'DATA BARANG'!$B$1:$E$15,4,0)</f>
        <v>110000</v>
      </c>
      <c r="I533" s="35">
        <f t="shared" si="80"/>
        <v>13</v>
      </c>
      <c r="J533" s="7">
        <f t="shared" si="82"/>
        <v>0</v>
      </c>
      <c r="K533" s="7">
        <f t="shared" si="83"/>
        <v>0</v>
      </c>
    </row>
    <row r="534" spans="1:12" x14ac:dyDescent="0.25">
      <c r="A534" s="15">
        <v>11</v>
      </c>
      <c r="B534" s="15" t="s">
        <v>91</v>
      </c>
      <c r="C534" s="5" t="str">
        <f>VLOOKUP(B534,'DATA BARANG'!$B$1:$E$114,2,0)</f>
        <v>MADU ASLI</v>
      </c>
      <c r="D534" s="26">
        <f t="shared" si="81"/>
        <v>3</v>
      </c>
      <c r="E534" s="15">
        <v>0</v>
      </c>
      <c r="F534" s="7">
        <f>VLOOKUP(B534,'DATA BARANG'!$B$1:$E$15,3,0)</f>
        <v>110000</v>
      </c>
      <c r="G534" s="19">
        <f>COUNTIF('29012021'!$C:$C,'LAPORAN PENJUALAN'!B534)</f>
        <v>0</v>
      </c>
      <c r="H534" s="7">
        <f>VLOOKUP(B534,'DATA BARANG'!$B$1:$E$15,4,0)</f>
        <v>120000</v>
      </c>
      <c r="I534" s="35">
        <f t="shared" si="80"/>
        <v>3</v>
      </c>
      <c r="J534" s="7">
        <f t="shared" si="82"/>
        <v>0</v>
      </c>
      <c r="K534" s="7">
        <f t="shared" si="83"/>
        <v>0</v>
      </c>
    </row>
    <row r="535" spans="1:12" x14ac:dyDescent="0.25">
      <c r="A535" s="15">
        <v>12</v>
      </c>
      <c r="B535" s="15" t="s">
        <v>92</v>
      </c>
      <c r="C535" s="5" t="str">
        <f>VLOOKUP(B535,'DATA BARANG'!$B$1:$E$114,2,0)</f>
        <v>PARFUM A&amp;M</v>
      </c>
      <c r="D535" s="26">
        <f t="shared" si="81"/>
        <v>50</v>
      </c>
      <c r="E535" s="15">
        <v>0</v>
      </c>
      <c r="F535" s="7">
        <f>VLOOKUP(B535,'DATA BARANG'!$B$1:$E$15,3,0)</f>
        <v>175000</v>
      </c>
      <c r="G535" s="19">
        <f>COUNTIF('29012021'!$C:$C,'LAPORAN PENJUALAN'!B535)</f>
        <v>0</v>
      </c>
      <c r="H535" s="7">
        <f>VLOOKUP(B535,'DATA BARANG'!$B$1:$E$15,4,0)</f>
        <v>225000</v>
      </c>
      <c r="I535" s="35">
        <f t="shared" si="80"/>
        <v>50</v>
      </c>
      <c r="J535" s="7">
        <f t="shared" si="82"/>
        <v>0</v>
      </c>
      <c r="K535" s="7">
        <f t="shared" si="83"/>
        <v>0</v>
      </c>
    </row>
    <row r="536" spans="1:12" x14ac:dyDescent="0.25">
      <c r="A536" s="15">
        <v>13</v>
      </c>
      <c r="B536" s="15" t="s">
        <v>160</v>
      </c>
      <c r="C536" s="5" t="str">
        <f>VLOOKUP(B536,'DATA BARANG'!$B$1:$E$114,2,0)</f>
        <v>GULAKU</v>
      </c>
      <c r="D536" s="26">
        <f t="shared" si="81"/>
        <v>0</v>
      </c>
      <c r="E536" s="15">
        <v>0</v>
      </c>
      <c r="F536" s="7">
        <f>VLOOKUP(B536,'DATA BARANG'!$B$1:$E$15,3,0)</f>
        <v>13200</v>
      </c>
      <c r="G536" s="19">
        <f>COUNTIF('29012021'!$C:$C,'LAPORAN PENJUALAN'!B536)</f>
        <v>0</v>
      </c>
      <c r="H536" s="7">
        <f>VLOOKUP(B536,'DATA BARANG'!$B$1:$E$15,4,0)</f>
        <v>14000</v>
      </c>
      <c r="I536" s="35">
        <f t="shared" si="80"/>
        <v>0</v>
      </c>
      <c r="J536" s="7">
        <f t="shared" si="82"/>
        <v>0</v>
      </c>
      <c r="K536" s="7">
        <f t="shared" si="83"/>
        <v>0</v>
      </c>
    </row>
    <row r="537" spans="1:12" x14ac:dyDescent="0.25">
      <c r="A537" s="117" t="s">
        <v>14</v>
      </c>
      <c r="B537" s="118"/>
      <c r="C537" s="118"/>
      <c r="D537" s="118"/>
      <c r="E537" s="118"/>
      <c r="F537" s="118"/>
      <c r="G537" s="118"/>
      <c r="H537" s="118"/>
      <c r="I537" s="119"/>
      <c r="J537" s="16">
        <f>SUM(J524:J535)</f>
        <v>267000</v>
      </c>
      <c r="K537" s="16">
        <f>SUM(K524:K536)</f>
        <v>298500</v>
      </c>
      <c r="L537" s="16" t="s">
        <v>26</v>
      </c>
    </row>
    <row r="538" spans="1:12" x14ac:dyDescent="0.25">
      <c r="A538" s="120" t="s">
        <v>15</v>
      </c>
      <c r="B538" s="120"/>
      <c r="C538" s="120"/>
      <c r="D538" s="120"/>
      <c r="E538" s="120"/>
      <c r="F538" s="120"/>
      <c r="G538" s="120"/>
      <c r="H538" s="120"/>
      <c r="I538" s="120"/>
      <c r="J538" s="120"/>
      <c r="K538" s="8">
        <f>K537-J537</f>
        <v>31500</v>
      </c>
      <c r="L538" s="8" t="s">
        <v>15</v>
      </c>
    </row>
    <row r="539" spans="1:12" x14ac:dyDescent="0.25">
      <c r="K539" s="40">
        <v>298500</v>
      </c>
      <c r="L539" s="17" t="s">
        <v>27</v>
      </c>
    </row>
    <row r="540" spans="1:12" x14ac:dyDescent="0.25">
      <c r="K540" s="41">
        <f>K539-K537</f>
        <v>0</v>
      </c>
      <c r="L540" s="24" t="s">
        <v>29</v>
      </c>
    </row>
    <row r="542" spans="1:12" x14ac:dyDescent="0.25">
      <c r="A542" s="33"/>
      <c r="B542" s="33" t="s">
        <v>209</v>
      </c>
      <c r="C542" s="33"/>
      <c r="D542" s="33"/>
      <c r="E542" s="51"/>
      <c r="F542" s="33" t="s">
        <v>210</v>
      </c>
      <c r="G542" s="52"/>
      <c r="H542" s="33"/>
      <c r="I542" s="52"/>
      <c r="J542" s="53" t="s">
        <v>211</v>
      </c>
      <c r="K542" s="42"/>
      <c r="L542" s="33"/>
    </row>
    <row r="543" spans="1:12" x14ac:dyDescent="0.25">
      <c r="A543" s="33"/>
      <c r="B543" s="33" t="s">
        <v>164</v>
      </c>
      <c r="C543" s="33"/>
      <c r="D543" s="33"/>
      <c r="E543" s="51"/>
      <c r="F543" s="33" t="s">
        <v>165</v>
      </c>
      <c r="G543" s="52"/>
      <c r="H543" s="33"/>
      <c r="I543" s="52"/>
      <c r="J543" s="53" t="s">
        <v>166</v>
      </c>
      <c r="K543" s="42"/>
      <c r="L543" s="33"/>
    </row>
    <row r="544" spans="1:12" x14ac:dyDescent="0.25">
      <c r="A544" s="33"/>
      <c r="B544" s="33"/>
      <c r="C544" s="33"/>
      <c r="D544" s="33"/>
      <c r="E544" s="51"/>
      <c r="F544" s="33"/>
      <c r="G544" s="52"/>
      <c r="H544" s="33"/>
      <c r="I544" s="52"/>
      <c r="J544" s="53"/>
      <c r="K544" s="92"/>
      <c r="L544" s="33"/>
    </row>
    <row r="545" spans="1:12" x14ac:dyDescent="0.25">
      <c r="A545" s="33"/>
      <c r="B545" s="33"/>
      <c r="C545" s="33"/>
      <c r="D545" s="33"/>
      <c r="E545" s="51"/>
      <c r="F545" s="33"/>
      <c r="G545" s="52"/>
      <c r="H545" s="33"/>
      <c r="I545" s="52"/>
      <c r="J545" s="53"/>
      <c r="K545" s="42"/>
      <c r="L545" s="33"/>
    </row>
    <row r="546" spans="1:12" x14ac:dyDescent="0.25">
      <c r="A546" s="33"/>
      <c r="B546" s="33"/>
      <c r="C546" s="33"/>
      <c r="D546" s="33"/>
      <c r="E546" s="51"/>
      <c r="F546" s="33"/>
      <c r="G546" s="52"/>
      <c r="H546" s="33"/>
      <c r="I546" s="52"/>
      <c r="J546" s="53"/>
      <c r="K546" s="42"/>
      <c r="L546" s="33"/>
    </row>
    <row r="547" spans="1:12" x14ac:dyDescent="0.25">
      <c r="A547" s="33"/>
      <c r="B547" s="33" t="s">
        <v>50</v>
      </c>
      <c r="C547" s="33"/>
      <c r="D547" s="33"/>
      <c r="E547" s="51"/>
      <c r="F547" s="33" t="s">
        <v>51</v>
      </c>
      <c r="G547" s="52"/>
      <c r="H547" s="33"/>
      <c r="I547" s="52"/>
      <c r="J547" s="53" t="s">
        <v>47</v>
      </c>
      <c r="K547" s="42"/>
      <c r="L547" s="33"/>
    </row>
    <row r="548" spans="1:12" x14ac:dyDescent="0.25">
      <c r="A548" s="33"/>
      <c r="B548" s="33"/>
      <c r="C548" s="33"/>
      <c r="D548" s="33"/>
      <c r="E548" s="51"/>
      <c r="F548" s="33"/>
      <c r="G548" s="52"/>
      <c r="H548" s="33"/>
      <c r="I548" s="52"/>
      <c r="J548" s="53"/>
      <c r="K548" s="42"/>
      <c r="L548" s="33"/>
    </row>
    <row r="549" spans="1:12" ht="31.5" x14ac:dyDescent="0.5">
      <c r="A549" s="124" t="s">
        <v>759</v>
      </c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</row>
    <row r="550" spans="1:12" x14ac:dyDescent="0.25">
      <c r="A550" s="94" t="s">
        <v>0</v>
      </c>
      <c r="B550" s="94" t="s">
        <v>31</v>
      </c>
      <c r="C550" s="94" t="s">
        <v>1</v>
      </c>
      <c r="D550" s="94" t="s">
        <v>4</v>
      </c>
      <c r="E550" s="94" t="s">
        <v>2</v>
      </c>
      <c r="F550" s="21" t="s">
        <v>3</v>
      </c>
      <c r="G550" s="94" t="s">
        <v>23</v>
      </c>
      <c r="H550" s="22" t="s">
        <v>5</v>
      </c>
      <c r="I550" s="94" t="s">
        <v>16</v>
      </c>
      <c r="J550" s="22" t="s">
        <v>13</v>
      </c>
      <c r="K550" s="22" t="s">
        <v>6</v>
      </c>
    </row>
    <row r="551" spans="1:12" x14ac:dyDescent="0.25">
      <c r="A551" s="15">
        <v>1</v>
      </c>
      <c r="B551" s="15" t="s">
        <v>32</v>
      </c>
      <c r="C551" s="5" t="str">
        <f>VLOOKUP(B551,'DATA BARANG'!$B$1:$E$114,2,0)</f>
        <v>GULA ROSE BRAND</v>
      </c>
      <c r="D551" s="26">
        <f>I524</f>
        <v>36</v>
      </c>
      <c r="E551" s="15">
        <v>0</v>
      </c>
      <c r="F551" s="7">
        <f>VLOOKUP(B551,'DATA BARANG'!$B$1:$E$20,3,0)</f>
        <v>12500</v>
      </c>
      <c r="G551" s="19">
        <f>COUNTIF('30012021'!$C:$C,'LAPORAN PENJUALAN'!B551)</f>
        <v>6</v>
      </c>
      <c r="H551" s="7">
        <f>VLOOKUP(B551,'DATA BARANG'!$B$1:$E$20,4,0)</f>
        <v>14000</v>
      </c>
      <c r="I551" s="35">
        <f t="shared" ref="I551:I567" si="84">(E551+D551)-G551</f>
        <v>30</v>
      </c>
      <c r="J551" s="7">
        <f>G551*F551</f>
        <v>75000</v>
      </c>
      <c r="K551" s="7">
        <f>G551*H551</f>
        <v>84000</v>
      </c>
    </row>
    <row r="552" spans="1:12" x14ac:dyDescent="0.25">
      <c r="A552" s="15">
        <v>2</v>
      </c>
      <c r="B552" s="15" t="s">
        <v>33</v>
      </c>
      <c r="C552" s="5" t="str">
        <f>VLOOKUP(B552,'DATA BARANG'!$B$1:$E$114,2,0)</f>
        <v>GULA PUTIH</v>
      </c>
      <c r="D552" s="26">
        <f t="shared" ref="D552:D563" si="85">I525</f>
        <v>0</v>
      </c>
      <c r="E552" s="15">
        <v>0</v>
      </c>
      <c r="F552" s="7">
        <f>VLOOKUP(B552,'DATA BARANG'!$B$1:$E$20,3,0)</f>
        <v>12000</v>
      </c>
      <c r="G552" s="19">
        <f>COUNTIF('30012021'!$C:$C,'LAPORAN PENJUALAN'!B552)</f>
        <v>0</v>
      </c>
      <c r="H552" s="7">
        <f>VLOOKUP(B552,'DATA BARANG'!$B$1:$E$20,4,0)</f>
        <v>13500</v>
      </c>
      <c r="I552" s="35">
        <f t="shared" si="84"/>
        <v>0</v>
      </c>
      <c r="J552" s="7">
        <f t="shared" ref="J552:J563" si="86">G552*F552</f>
        <v>0</v>
      </c>
      <c r="K552" s="7">
        <f t="shared" ref="K552:K563" si="87">G552*H552</f>
        <v>0</v>
      </c>
    </row>
    <row r="553" spans="1:12" x14ac:dyDescent="0.25">
      <c r="A553" s="15">
        <v>3</v>
      </c>
      <c r="B553" s="15" t="s">
        <v>34</v>
      </c>
      <c r="C553" s="5" t="str">
        <f>VLOOKUP(B553,'DATA BARANG'!$B$1:$E$114,2,0)</f>
        <v>MM ROSE BRAND</v>
      </c>
      <c r="D553" s="26">
        <f t="shared" si="85"/>
        <v>24</v>
      </c>
      <c r="E553" s="15">
        <v>0</v>
      </c>
      <c r="F553" s="7">
        <f>VLOOKUP(B553,'DATA BARANG'!$B$1:$E$20,3,0)</f>
        <v>13250</v>
      </c>
      <c r="G553" s="19">
        <f>COUNTIF('30012021'!$C:$C,'LAPORAN PENJUALAN'!B553)</f>
        <v>7</v>
      </c>
      <c r="H553" s="7">
        <f>VLOOKUP(B553,'DATA BARANG'!$B$1:$E$20,4,0)</f>
        <v>14500</v>
      </c>
      <c r="I553" s="35">
        <f t="shared" si="84"/>
        <v>17</v>
      </c>
      <c r="J553" s="7">
        <f t="shared" si="86"/>
        <v>92750</v>
      </c>
      <c r="K553" s="7">
        <f t="shared" si="87"/>
        <v>101500</v>
      </c>
    </row>
    <row r="554" spans="1:12" x14ac:dyDescent="0.25">
      <c r="A554" s="15">
        <v>4</v>
      </c>
      <c r="B554" s="15" t="s">
        <v>35</v>
      </c>
      <c r="C554" s="5" t="str">
        <f>VLOOKUP(B554,'DATA BARANG'!$B$1:$E$114,2,0)</f>
        <v>MM TAWON</v>
      </c>
      <c r="D554" s="26">
        <f t="shared" si="85"/>
        <v>20</v>
      </c>
      <c r="E554" s="15">
        <v>0</v>
      </c>
      <c r="F554" s="7">
        <f>VLOOKUP(B554,'DATA BARANG'!$B$1:$E$20,3,0)</f>
        <v>13000</v>
      </c>
      <c r="G554" s="19">
        <f>COUNTIF('30012021'!$C:$C,'LAPORAN PENJUALAN'!B554)</f>
        <v>2</v>
      </c>
      <c r="H554" s="7">
        <f>VLOOKUP(B554,'DATA BARANG'!$B$1:$E$20,4,0)</f>
        <v>14500</v>
      </c>
      <c r="I554" s="35">
        <f t="shared" si="84"/>
        <v>18</v>
      </c>
      <c r="J554" s="7">
        <f t="shared" si="86"/>
        <v>26000</v>
      </c>
      <c r="K554" s="7">
        <f t="shared" si="87"/>
        <v>29000</v>
      </c>
    </row>
    <row r="555" spans="1:12" x14ac:dyDescent="0.25">
      <c r="A555" s="15">
        <v>5</v>
      </c>
      <c r="B555" s="15" t="s">
        <v>39</v>
      </c>
      <c r="C555" s="5" t="str">
        <f>VLOOKUP(B555,'DATA BARANG'!$B$1:$E$114,2,0)</f>
        <v>MM SALVACO</v>
      </c>
      <c r="D555" s="26">
        <f t="shared" si="85"/>
        <v>1</v>
      </c>
      <c r="E555" s="15">
        <v>0</v>
      </c>
      <c r="F555" s="7">
        <f>VLOOKUP(B555,'DATA BARANG'!$B$1:$E$20,3,0)</f>
        <v>13000</v>
      </c>
      <c r="G555" s="19">
        <f>COUNTIF('30012021'!$C:$C,'LAPORAN PENJUALAN'!B555)</f>
        <v>1</v>
      </c>
      <c r="H555" s="7">
        <f>VLOOKUP(B555,'DATA BARANG'!$B$1:$E$20,4,0)</f>
        <v>14500</v>
      </c>
      <c r="I555" s="35">
        <f t="shared" si="84"/>
        <v>0</v>
      </c>
      <c r="J555" s="7">
        <f t="shared" si="86"/>
        <v>13000</v>
      </c>
      <c r="K555" s="7">
        <f t="shared" si="87"/>
        <v>14500</v>
      </c>
    </row>
    <row r="556" spans="1:12" x14ac:dyDescent="0.25">
      <c r="A556" s="15">
        <v>6</v>
      </c>
      <c r="B556" s="15" t="s">
        <v>40</v>
      </c>
      <c r="C556" s="5" t="str">
        <f>VLOOKUP(B556,'DATA BARANG'!$B$1:$E$114,2,0)</f>
        <v>MM BIMOLI</v>
      </c>
      <c r="D556" s="26">
        <f t="shared" si="85"/>
        <v>18</v>
      </c>
      <c r="E556" s="15">
        <v>0</v>
      </c>
      <c r="F556" s="7">
        <f>VLOOKUP(B556,'DATA BARANG'!$B$1:$E$20,3,0)</f>
        <v>14000</v>
      </c>
      <c r="G556" s="19">
        <f>COUNTIF('30012021'!$C:$C,'LAPORAN PENJUALAN'!B556)</f>
        <v>3</v>
      </c>
      <c r="H556" s="7">
        <f>VLOOKUP(B556,'DATA BARANG'!$B$1:$E$20,4,0)</f>
        <v>15500</v>
      </c>
      <c r="I556" s="35">
        <f t="shared" si="84"/>
        <v>15</v>
      </c>
      <c r="J556" s="7">
        <f t="shared" si="86"/>
        <v>42000</v>
      </c>
      <c r="K556" s="7">
        <f t="shared" si="87"/>
        <v>46500</v>
      </c>
    </row>
    <row r="557" spans="1:12" x14ac:dyDescent="0.25">
      <c r="A557" s="15">
        <v>7</v>
      </c>
      <c r="B557" s="15" t="s">
        <v>41</v>
      </c>
      <c r="C557" s="5" t="str">
        <f>VLOOKUP(B557,'DATA BARANG'!$B$1:$E$114,2,0)</f>
        <v>MM SIIP</v>
      </c>
      <c r="D557" s="26">
        <f t="shared" si="85"/>
        <v>24</v>
      </c>
      <c r="E557" s="15">
        <v>0</v>
      </c>
      <c r="F557" s="7">
        <f>VLOOKUP(B557,'DATA BARANG'!$B$1:$E$20,3,0)</f>
        <v>12000</v>
      </c>
      <c r="G557" s="19">
        <f>COUNTIF('30012021'!$C:$C,'LAPORAN PENJUALAN'!B557)</f>
        <v>0</v>
      </c>
      <c r="H557" s="7">
        <f>VLOOKUP(B557,'DATA BARANG'!$B$1:$E$20,4,0)</f>
        <v>13500</v>
      </c>
      <c r="I557" s="35">
        <f t="shared" si="84"/>
        <v>24</v>
      </c>
      <c r="J557" s="7">
        <f t="shared" si="86"/>
        <v>0</v>
      </c>
      <c r="K557" s="7">
        <f t="shared" si="87"/>
        <v>0</v>
      </c>
    </row>
    <row r="558" spans="1:12" x14ac:dyDescent="0.25">
      <c r="A558" s="15">
        <v>8</v>
      </c>
      <c r="B558" s="15" t="s">
        <v>42</v>
      </c>
      <c r="C558" s="5" t="str">
        <f>VLOOKUP(B558,'DATA BARANG'!$B$1:$E$114,2,0)</f>
        <v>GULA AREN</v>
      </c>
      <c r="D558" s="26">
        <f t="shared" si="85"/>
        <v>37.319999999999993</v>
      </c>
      <c r="E558" s="15">
        <v>0</v>
      </c>
      <c r="F558" s="7">
        <f>VLOOKUP(B558,'DATA BARANG'!$B$1:$E$20,3,0)</f>
        <v>22000</v>
      </c>
      <c r="G558" s="19">
        <v>3.36</v>
      </c>
      <c r="H558" s="7">
        <f>VLOOKUP(B558,'DATA BARANG'!$B$1:$E$20,4,0)</f>
        <v>25000</v>
      </c>
      <c r="I558" s="35">
        <f t="shared" si="84"/>
        <v>33.959999999999994</v>
      </c>
      <c r="J558" s="7">
        <f t="shared" si="86"/>
        <v>73920</v>
      </c>
      <c r="K558" s="7">
        <f t="shared" si="87"/>
        <v>84000</v>
      </c>
    </row>
    <row r="559" spans="1:12" x14ac:dyDescent="0.25">
      <c r="A559" s="15">
        <v>9</v>
      </c>
      <c r="B559" s="15" t="s">
        <v>37</v>
      </c>
      <c r="C559" s="5" t="str">
        <f>VLOOKUP(B559,'DATA BARANG'!$B$1:$E$114,2,0)</f>
        <v>BERAS IR 5 KG</v>
      </c>
      <c r="D559" s="26">
        <f t="shared" si="85"/>
        <v>33</v>
      </c>
      <c r="E559" s="15">
        <v>0</v>
      </c>
      <c r="F559" s="7">
        <f>VLOOKUP(B559,'DATA BARANG'!$B$1:$E$20,3,0)</f>
        <v>50000</v>
      </c>
      <c r="G559" s="19">
        <f>COUNTIF('30012021'!$C:$C,'LAPORAN PENJUALAN'!B559)</f>
        <v>11</v>
      </c>
      <c r="H559" s="7">
        <f>VLOOKUP(B559,'DATA BARANG'!$B$1:$E$20,4,0)</f>
        <v>55000</v>
      </c>
      <c r="I559" s="35">
        <f t="shared" si="84"/>
        <v>22</v>
      </c>
      <c r="J559" s="7">
        <f t="shared" si="86"/>
        <v>550000</v>
      </c>
      <c r="K559" s="7">
        <f t="shared" si="87"/>
        <v>605000</v>
      </c>
    </row>
    <row r="560" spans="1:12" x14ac:dyDescent="0.25">
      <c r="A560" s="15">
        <v>10</v>
      </c>
      <c r="B560" s="15" t="s">
        <v>36</v>
      </c>
      <c r="C560" s="5" t="str">
        <f>VLOOKUP(B560,'DATA BARANG'!$B$1:$E$114,2,0)</f>
        <v>BERAS IR 10 KG</v>
      </c>
      <c r="D560" s="26">
        <f t="shared" si="85"/>
        <v>13</v>
      </c>
      <c r="E560" s="15">
        <v>0</v>
      </c>
      <c r="F560" s="7">
        <f>VLOOKUP(B560,'DATA BARANG'!$B$1:$E$20,3,0)</f>
        <v>100000</v>
      </c>
      <c r="G560" s="19">
        <f>COUNTIF('30012021'!$C:$C,'LAPORAN PENJUALAN'!B560)</f>
        <v>6</v>
      </c>
      <c r="H560" s="7">
        <f>VLOOKUP(B560,'DATA BARANG'!$B$1:$E$20,4,0)</f>
        <v>110000</v>
      </c>
      <c r="I560" s="35">
        <f t="shared" si="84"/>
        <v>7</v>
      </c>
      <c r="J560" s="7">
        <f t="shared" si="86"/>
        <v>600000</v>
      </c>
      <c r="K560" s="7">
        <f t="shared" si="87"/>
        <v>660000</v>
      </c>
    </row>
    <row r="561" spans="1:12" x14ac:dyDescent="0.25">
      <c r="A561" s="15">
        <v>11</v>
      </c>
      <c r="B561" s="15" t="s">
        <v>91</v>
      </c>
      <c r="C561" s="5" t="str">
        <f>VLOOKUP(B561,'DATA BARANG'!$B$1:$E$114,2,0)</f>
        <v>MADU ASLI</v>
      </c>
      <c r="D561" s="26">
        <f t="shared" si="85"/>
        <v>3</v>
      </c>
      <c r="E561" s="15">
        <v>0</v>
      </c>
      <c r="F561" s="7">
        <f>VLOOKUP(B561,'DATA BARANG'!$B$1:$E$20,3,0)</f>
        <v>110000</v>
      </c>
      <c r="G561" s="19">
        <f>COUNTIF('30012021'!$C:$C,'LAPORAN PENJUALAN'!B561)</f>
        <v>2</v>
      </c>
      <c r="H561" s="7">
        <f>VLOOKUP(B561,'DATA BARANG'!$B$1:$E$20,4,0)</f>
        <v>120000</v>
      </c>
      <c r="I561" s="35">
        <f t="shared" si="84"/>
        <v>1</v>
      </c>
      <c r="J561" s="7">
        <f t="shared" si="86"/>
        <v>220000</v>
      </c>
      <c r="K561" s="7">
        <f t="shared" si="87"/>
        <v>240000</v>
      </c>
    </row>
    <row r="562" spans="1:12" x14ac:dyDescent="0.25">
      <c r="A562" s="15">
        <v>12</v>
      </c>
      <c r="B562" s="15" t="s">
        <v>92</v>
      </c>
      <c r="C562" s="5" t="str">
        <f>VLOOKUP(B562,'DATA BARANG'!$B$1:$E$114,2,0)</f>
        <v>PARFUM A&amp;M</v>
      </c>
      <c r="D562" s="26">
        <f t="shared" si="85"/>
        <v>50</v>
      </c>
      <c r="E562" s="15">
        <v>0</v>
      </c>
      <c r="F562" s="7">
        <f>VLOOKUP(B562,'DATA BARANG'!$B$1:$E$20,3,0)</f>
        <v>175000</v>
      </c>
      <c r="G562" s="19">
        <f>COUNTIF('30012021'!$C:$C,'LAPORAN PENJUALAN'!B562)</f>
        <v>0</v>
      </c>
      <c r="H562" s="7">
        <f>VLOOKUP(B562,'DATA BARANG'!$B$1:$E$20,4,0)</f>
        <v>225000</v>
      </c>
      <c r="I562" s="35">
        <f t="shared" si="84"/>
        <v>50</v>
      </c>
      <c r="J562" s="7">
        <f t="shared" si="86"/>
        <v>0</v>
      </c>
      <c r="K562" s="7">
        <f t="shared" si="87"/>
        <v>0</v>
      </c>
    </row>
    <row r="563" spans="1:12" x14ac:dyDescent="0.25">
      <c r="A563" s="15">
        <v>13</v>
      </c>
      <c r="B563" s="15" t="s">
        <v>160</v>
      </c>
      <c r="C563" s="5" t="str">
        <f>VLOOKUP(B563,'DATA BARANG'!$B$1:$E$114,2,0)</f>
        <v>GULAKU</v>
      </c>
      <c r="D563" s="26">
        <f t="shared" si="85"/>
        <v>0</v>
      </c>
      <c r="E563" s="15">
        <v>0</v>
      </c>
      <c r="F563" s="7">
        <f>VLOOKUP(B563,'DATA BARANG'!$B$1:$E$20,3,0)</f>
        <v>13200</v>
      </c>
      <c r="G563" s="19">
        <f>COUNTIF('30012021'!$C:$C,'LAPORAN PENJUALAN'!B563)</f>
        <v>0</v>
      </c>
      <c r="H563" s="7">
        <f>VLOOKUP(B563,'DATA BARANG'!$B$1:$E$20,4,0)</f>
        <v>14000</v>
      </c>
      <c r="I563" s="35">
        <f t="shared" si="84"/>
        <v>0</v>
      </c>
      <c r="J563" s="7">
        <f t="shared" si="86"/>
        <v>0</v>
      </c>
      <c r="K563" s="7">
        <f t="shared" si="87"/>
        <v>0</v>
      </c>
    </row>
    <row r="564" spans="1:12" x14ac:dyDescent="0.25">
      <c r="A564" s="15">
        <v>14</v>
      </c>
      <c r="B564" s="19" t="s">
        <v>695</v>
      </c>
      <c r="C564" s="5" t="str">
        <f>VLOOKUP(B564,'DATA BARANG'!$B$1:$E$114,2,0)</f>
        <v>BERAS IR 30 KG</v>
      </c>
      <c r="D564" s="26">
        <v>0</v>
      </c>
      <c r="E564" s="15">
        <v>0</v>
      </c>
      <c r="F564" s="7">
        <f>VLOOKUP(B564,'DATA BARANG'!$B$1:$E$20,3,0)</f>
        <v>290000</v>
      </c>
      <c r="G564" s="19">
        <f>COUNTIF('30012021'!$C:$C,'LAPORAN PENJUALAN'!B564)</f>
        <v>0</v>
      </c>
      <c r="H564" s="7">
        <f>VLOOKUP(B564,'DATA BARANG'!$B$1:$E$20,4,0)</f>
        <v>295000</v>
      </c>
      <c r="I564" s="35">
        <f t="shared" si="84"/>
        <v>0</v>
      </c>
      <c r="J564" s="7">
        <f t="shared" ref="J564:J567" si="88">G564*F564</f>
        <v>0</v>
      </c>
      <c r="K564" s="7">
        <f t="shared" ref="K564:K567" si="89">G564*H564</f>
        <v>0</v>
      </c>
    </row>
    <row r="565" spans="1:12" x14ac:dyDescent="0.25">
      <c r="A565" s="15">
        <v>15</v>
      </c>
      <c r="B565" s="19" t="s">
        <v>982</v>
      </c>
      <c r="C565" s="5" t="str">
        <f>VLOOKUP(B565,'DATA BARANG'!$B$1:$E$114,2,0)</f>
        <v xml:space="preserve">BOTOL JAMU JAHE </v>
      </c>
      <c r="D565" s="26">
        <v>0</v>
      </c>
      <c r="E565" s="15">
        <v>10</v>
      </c>
      <c r="F565" s="7">
        <f>VLOOKUP(B565,'DATA BARANG'!$B$1:$E$20,3,0)</f>
        <v>55000</v>
      </c>
      <c r="G565" s="19">
        <f>COUNTIF('30012021'!$C:$C,'LAPORAN PENJUALAN'!B565)</f>
        <v>0</v>
      </c>
      <c r="H565" s="7">
        <f>VLOOKUP(B565,'DATA BARANG'!$B$1:$E$20,4,0)</f>
        <v>60000</v>
      </c>
      <c r="I565" s="35">
        <f t="shared" si="84"/>
        <v>10</v>
      </c>
      <c r="J565" s="7">
        <f t="shared" si="88"/>
        <v>0</v>
      </c>
      <c r="K565" s="7">
        <f t="shared" si="89"/>
        <v>0</v>
      </c>
    </row>
    <row r="566" spans="1:12" x14ac:dyDescent="0.25">
      <c r="A566" s="15">
        <v>16</v>
      </c>
      <c r="B566" s="19" t="s">
        <v>984</v>
      </c>
      <c r="C566" s="5" t="str">
        <f>VLOOKUP(B566,'DATA BARANG'!$B$1:$E$114,2,0)</f>
        <v>BOTOL JAMU KUNYIT</v>
      </c>
      <c r="D566" s="26">
        <v>0</v>
      </c>
      <c r="E566" s="15">
        <v>10</v>
      </c>
      <c r="F566" s="7">
        <f>VLOOKUP(B566,'DATA BARANG'!$B$1:$E$20,3,0)</f>
        <v>45000</v>
      </c>
      <c r="G566" s="19">
        <f>COUNTIF('30012021'!$C:$C,'LAPORAN PENJUALAN'!B566)</f>
        <v>0</v>
      </c>
      <c r="H566" s="7">
        <f>VLOOKUP(B566,'DATA BARANG'!$B$1:$E$20,4,0)</f>
        <v>50000</v>
      </c>
      <c r="I566" s="35">
        <f t="shared" si="84"/>
        <v>10</v>
      </c>
      <c r="J566" s="7">
        <f t="shared" si="88"/>
        <v>0</v>
      </c>
      <c r="K566" s="7">
        <f t="shared" si="89"/>
        <v>0</v>
      </c>
    </row>
    <row r="567" spans="1:12" x14ac:dyDescent="0.25">
      <c r="A567" s="15">
        <v>17</v>
      </c>
      <c r="B567" s="19" t="s">
        <v>986</v>
      </c>
      <c r="C567" s="5" t="str">
        <f>VLOOKUP(B567,'DATA BARANG'!$B$1:$E$114,2,0)</f>
        <v>JAMU SACHET</v>
      </c>
      <c r="D567" s="26">
        <v>0</v>
      </c>
      <c r="E567" s="15">
        <v>13</v>
      </c>
      <c r="F567" s="7">
        <f>VLOOKUP(B567,'DATA BARANG'!$B$1:$E$20,3,0)</f>
        <v>3000</v>
      </c>
      <c r="G567" s="19">
        <f>COUNTIF('30012021'!$C:$C,'LAPORAN PENJUALAN'!B567)</f>
        <v>3</v>
      </c>
      <c r="H567" s="7">
        <f>VLOOKUP(B567,'DATA BARANG'!$B$1:$E$20,4,0)</f>
        <v>3500</v>
      </c>
      <c r="I567" s="35">
        <f t="shared" si="84"/>
        <v>10</v>
      </c>
      <c r="J567" s="7">
        <f t="shared" si="88"/>
        <v>9000</v>
      </c>
      <c r="K567" s="7">
        <f t="shared" si="89"/>
        <v>10500</v>
      </c>
    </row>
    <row r="568" spans="1:12" x14ac:dyDescent="0.25">
      <c r="A568" s="117" t="s">
        <v>14</v>
      </c>
      <c r="B568" s="118"/>
      <c r="C568" s="118"/>
      <c r="D568" s="118"/>
      <c r="E568" s="118"/>
      <c r="F568" s="118"/>
      <c r="G568" s="118"/>
      <c r="H568" s="118"/>
      <c r="I568" s="119"/>
      <c r="J568" s="16">
        <f>SUM(J551:J567)</f>
        <v>1701670</v>
      </c>
      <c r="K568" s="16">
        <f>SUM(K551:K567)</f>
        <v>1875000</v>
      </c>
      <c r="L568" s="16" t="s">
        <v>26</v>
      </c>
    </row>
    <row r="569" spans="1:12" x14ac:dyDescent="0.25">
      <c r="A569" s="120" t="s">
        <v>15</v>
      </c>
      <c r="B569" s="120"/>
      <c r="C569" s="120"/>
      <c r="D569" s="120"/>
      <c r="E569" s="120"/>
      <c r="F569" s="120"/>
      <c r="G569" s="120"/>
      <c r="H569" s="120"/>
      <c r="I569" s="120"/>
      <c r="J569" s="120"/>
      <c r="K569" s="8">
        <f>K568-J568</f>
        <v>173330</v>
      </c>
      <c r="L569" s="8" t="s">
        <v>15</v>
      </c>
    </row>
    <row r="570" spans="1:12" x14ac:dyDescent="0.25">
      <c r="K570" s="40">
        <v>1875000</v>
      </c>
      <c r="L570" s="17" t="s">
        <v>27</v>
      </c>
    </row>
    <row r="571" spans="1:12" x14ac:dyDescent="0.25">
      <c r="K571" s="41">
        <f>K570-K568</f>
        <v>0</v>
      </c>
      <c r="L571" s="24" t="s">
        <v>29</v>
      </c>
    </row>
    <row r="573" spans="1:12" x14ac:dyDescent="0.25">
      <c r="A573" s="33"/>
      <c r="B573" s="33" t="s">
        <v>209</v>
      </c>
      <c r="C573" s="33"/>
      <c r="D573" s="33"/>
      <c r="E573" s="51"/>
      <c r="F573" s="33" t="s">
        <v>210</v>
      </c>
      <c r="G573" s="52"/>
      <c r="H573" s="33"/>
      <c r="I573" s="52"/>
      <c r="J573" s="53" t="s">
        <v>211</v>
      </c>
      <c r="K573" s="42"/>
      <c r="L573" s="33"/>
    </row>
    <row r="574" spans="1:12" x14ac:dyDescent="0.25">
      <c r="A574" s="33"/>
      <c r="B574" s="33" t="s">
        <v>164</v>
      </c>
      <c r="C574" s="33"/>
      <c r="D574" s="33"/>
      <c r="E574" s="51"/>
      <c r="F574" s="33" t="s">
        <v>165</v>
      </c>
      <c r="G574" s="52"/>
      <c r="H574" s="33"/>
      <c r="I574" s="52"/>
      <c r="J574" s="53" t="s">
        <v>166</v>
      </c>
      <c r="K574" s="42"/>
      <c r="L574" s="33"/>
    </row>
    <row r="575" spans="1:12" x14ac:dyDescent="0.25">
      <c r="A575" s="33"/>
      <c r="B575" s="33"/>
      <c r="C575" s="33"/>
      <c r="D575" s="33"/>
      <c r="E575" s="51"/>
      <c r="F575" s="33"/>
      <c r="G575" s="52"/>
      <c r="H575" s="33"/>
      <c r="I575" s="52"/>
      <c r="J575" s="53"/>
      <c r="K575" s="92"/>
      <c r="L575" s="33"/>
    </row>
    <row r="576" spans="1:12" x14ac:dyDescent="0.25">
      <c r="A576" s="33"/>
      <c r="B576" s="33"/>
      <c r="C576" s="33"/>
      <c r="D576" s="33"/>
      <c r="E576" s="51"/>
      <c r="F576" s="33"/>
      <c r="G576" s="52"/>
      <c r="H576" s="33"/>
      <c r="I576" s="52"/>
      <c r="J576" s="53"/>
      <c r="K576" s="42"/>
      <c r="L576" s="33"/>
    </row>
    <row r="577" spans="1:12" x14ac:dyDescent="0.25">
      <c r="A577" s="33"/>
      <c r="B577" s="33"/>
      <c r="C577" s="33"/>
      <c r="D577" s="33"/>
      <c r="E577" s="51"/>
      <c r="F577" s="33"/>
      <c r="G577" s="52"/>
      <c r="H577" s="33"/>
      <c r="I577" s="52"/>
      <c r="J577" s="53"/>
      <c r="K577" s="42"/>
      <c r="L577" s="33"/>
    </row>
    <row r="578" spans="1:12" x14ac:dyDescent="0.25">
      <c r="A578" s="33"/>
      <c r="B578" s="33" t="s">
        <v>50</v>
      </c>
      <c r="C578" s="33"/>
      <c r="D578" s="33"/>
      <c r="E578" s="51"/>
      <c r="F578" s="33" t="s">
        <v>51</v>
      </c>
      <c r="G578" s="52"/>
      <c r="H578" s="33"/>
      <c r="I578" s="52"/>
      <c r="J578" s="53" t="s">
        <v>47</v>
      </c>
      <c r="K578" s="42"/>
      <c r="L578" s="33"/>
    </row>
    <row r="580" spans="1:12" ht="31.5" x14ac:dyDescent="0.5">
      <c r="A580" s="124" t="s">
        <v>966</v>
      </c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</row>
    <row r="581" spans="1:12" x14ac:dyDescent="0.25">
      <c r="A581" s="83" t="s">
        <v>0</v>
      </c>
      <c r="B581" s="83" t="s">
        <v>31</v>
      </c>
      <c r="C581" s="83" t="s">
        <v>1</v>
      </c>
      <c r="D581" s="83" t="s">
        <v>4</v>
      </c>
      <c r="E581" s="83" t="s">
        <v>2</v>
      </c>
      <c r="F581" s="21" t="s">
        <v>3</v>
      </c>
      <c r="G581" s="83" t="s">
        <v>23</v>
      </c>
      <c r="H581" s="22" t="s">
        <v>5</v>
      </c>
      <c r="I581" s="83" t="s">
        <v>16</v>
      </c>
      <c r="J581" s="22" t="s">
        <v>13</v>
      </c>
      <c r="K581" s="22" t="s">
        <v>6</v>
      </c>
    </row>
    <row r="582" spans="1:12" x14ac:dyDescent="0.25">
      <c r="A582" s="15">
        <v>1</v>
      </c>
      <c r="B582" s="15" t="s">
        <v>32</v>
      </c>
      <c r="C582" s="5" t="str">
        <f>VLOOKUP(B582,'DATA BARANG'!$B$1:$E$114,2,0)</f>
        <v>GULA ROSE BRAND</v>
      </c>
      <c r="D582" s="26">
        <f>I551</f>
        <v>30</v>
      </c>
      <c r="E582" s="15">
        <v>0</v>
      </c>
      <c r="F582" s="7">
        <f>VLOOKUP(B582,'DATA BARANG'!$B$1:$E$20,3,0)</f>
        <v>12500</v>
      </c>
      <c r="G582" s="19">
        <f>COUNTIF('31012021'!$C:$C,'LAPORAN PENJUALAN'!B582)</f>
        <v>0</v>
      </c>
      <c r="H582" s="7">
        <f>VLOOKUP(B582,'DATA BARANG'!$B$1:$E$20,4,0)</f>
        <v>14000</v>
      </c>
      <c r="I582" s="35">
        <f t="shared" ref="I582:I598" si="90">(E582+D582)-G582</f>
        <v>30</v>
      </c>
      <c r="J582" s="7">
        <f>G582*F582</f>
        <v>0</v>
      </c>
      <c r="K582" s="7">
        <f>G582*H582</f>
        <v>0</v>
      </c>
    </row>
    <row r="583" spans="1:12" x14ac:dyDescent="0.25">
      <c r="A583" s="15">
        <v>2</v>
      </c>
      <c r="B583" s="15" t="s">
        <v>33</v>
      </c>
      <c r="C583" s="5" t="str">
        <f>VLOOKUP(B583,'DATA BARANG'!$B$1:$E$114,2,0)</f>
        <v>GULA PUTIH</v>
      </c>
      <c r="D583" s="26">
        <f t="shared" ref="D583:D598" si="91">I552</f>
        <v>0</v>
      </c>
      <c r="E583" s="15">
        <v>0</v>
      </c>
      <c r="F583" s="7">
        <f>VLOOKUP(B583,'DATA BARANG'!$B$1:$E$20,3,0)</f>
        <v>12000</v>
      </c>
      <c r="G583" s="19">
        <f>COUNTIF('31012021'!$C:$C,'LAPORAN PENJUALAN'!B583)</f>
        <v>0</v>
      </c>
      <c r="H583" s="7">
        <f>VLOOKUP(B583,'DATA BARANG'!$B$1:$E$20,4,0)</f>
        <v>13500</v>
      </c>
      <c r="I583" s="35">
        <f t="shared" si="90"/>
        <v>0</v>
      </c>
      <c r="J583" s="7">
        <f t="shared" ref="J583:J594" si="92">G583*F583</f>
        <v>0</v>
      </c>
      <c r="K583" s="7">
        <f t="shared" ref="K583:K594" si="93">G583*H583</f>
        <v>0</v>
      </c>
    </row>
    <row r="584" spans="1:12" x14ac:dyDescent="0.25">
      <c r="A584" s="15">
        <v>3</v>
      </c>
      <c r="B584" s="15" t="s">
        <v>34</v>
      </c>
      <c r="C584" s="5" t="str">
        <f>VLOOKUP(B584,'DATA BARANG'!$B$1:$E$114,2,0)</f>
        <v>MM ROSE BRAND</v>
      </c>
      <c r="D584" s="26">
        <f t="shared" si="91"/>
        <v>17</v>
      </c>
      <c r="E584" s="15">
        <v>0</v>
      </c>
      <c r="F584" s="7">
        <f>VLOOKUP(B584,'DATA BARANG'!$B$1:$E$20,3,0)</f>
        <v>13250</v>
      </c>
      <c r="G584" s="19">
        <f>COUNTIF('31012021'!$C:$C,'LAPORAN PENJUALAN'!B584)</f>
        <v>0</v>
      </c>
      <c r="H584" s="7">
        <f>VLOOKUP(B584,'DATA BARANG'!$B$1:$E$20,4,0)</f>
        <v>14500</v>
      </c>
      <c r="I584" s="35">
        <f t="shared" si="90"/>
        <v>17</v>
      </c>
      <c r="J584" s="7">
        <f t="shared" si="92"/>
        <v>0</v>
      </c>
      <c r="K584" s="7">
        <f t="shared" si="93"/>
        <v>0</v>
      </c>
    </row>
    <row r="585" spans="1:12" x14ac:dyDescent="0.25">
      <c r="A585" s="15">
        <v>4</v>
      </c>
      <c r="B585" s="15" t="s">
        <v>35</v>
      </c>
      <c r="C585" s="5" t="str">
        <f>VLOOKUP(B585,'DATA BARANG'!$B$1:$E$114,2,0)</f>
        <v>MM TAWON</v>
      </c>
      <c r="D585" s="26">
        <f t="shared" si="91"/>
        <v>18</v>
      </c>
      <c r="E585" s="15">
        <v>0</v>
      </c>
      <c r="F585" s="7">
        <f>VLOOKUP(B585,'DATA BARANG'!$B$1:$E$20,3,0)</f>
        <v>13000</v>
      </c>
      <c r="G585" s="19">
        <f>COUNTIF('31012021'!$C:$C,'LAPORAN PENJUALAN'!B585)</f>
        <v>0</v>
      </c>
      <c r="H585" s="7">
        <f>VLOOKUP(B585,'DATA BARANG'!$B$1:$E$20,4,0)</f>
        <v>14500</v>
      </c>
      <c r="I585" s="35">
        <f t="shared" si="90"/>
        <v>18</v>
      </c>
      <c r="J585" s="7">
        <f t="shared" si="92"/>
        <v>0</v>
      </c>
      <c r="K585" s="7">
        <f t="shared" si="93"/>
        <v>0</v>
      </c>
    </row>
    <row r="586" spans="1:12" x14ac:dyDescent="0.25">
      <c r="A586" s="15">
        <v>5</v>
      </c>
      <c r="B586" s="15" t="s">
        <v>39</v>
      </c>
      <c r="C586" s="5" t="str">
        <f>VLOOKUP(B586,'DATA BARANG'!$B$1:$E$114,2,0)</f>
        <v>MM SALVACO</v>
      </c>
      <c r="D586" s="26">
        <f t="shared" si="91"/>
        <v>0</v>
      </c>
      <c r="E586" s="15">
        <v>0</v>
      </c>
      <c r="F586" s="7">
        <f>VLOOKUP(B586,'DATA BARANG'!$B$1:$E$20,3,0)</f>
        <v>13000</v>
      </c>
      <c r="G586" s="19">
        <f>COUNTIF('31012021'!$C:$C,'LAPORAN PENJUALAN'!B586)</f>
        <v>0</v>
      </c>
      <c r="H586" s="7">
        <f>VLOOKUP(B586,'DATA BARANG'!$B$1:$E$20,4,0)</f>
        <v>14500</v>
      </c>
      <c r="I586" s="35">
        <f t="shared" si="90"/>
        <v>0</v>
      </c>
      <c r="J586" s="7">
        <f t="shared" si="92"/>
        <v>0</v>
      </c>
      <c r="K586" s="7">
        <f t="shared" si="93"/>
        <v>0</v>
      </c>
    </row>
    <row r="587" spans="1:12" x14ac:dyDescent="0.25">
      <c r="A587" s="15">
        <v>6</v>
      </c>
      <c r="B587" s="15" t="s">
        <v>40</v>
      </c>
      <c r="C587" s="5" t="str">
        <f>VLOOKUP(B587,'DATA BARANG'!$B$1:$E$114,2,0)</f>
        <v>MM BIMOLI</v>
      </c>
      <c r="D587" s="26">
        <f t="shared" si="91"/>
        <v>15</v>
      </c>
      <c r="E587" s="15">
        <v>0</v>
      </c>
      <c r="F587" s="7">
        <f>VLOOKUP(B587,'DATA BARANG'!$B$1:$E$20,3,0)</f>
        <v>14000</v>
      </c>
      <c r="G587" s="19">
        <f>COUNTIF('31012021'!$C:$C,'LAPORAN PENJUALAN'!B587)</f>
        <v>0</v>
      </c>
      <c r="H587" s="7">
        <f>VLOOKUP(B587,'DATA BARANG'!$B$1:$E$20,4,0)</f>
        <v>15500</v>
      </c>
      <c r="I587" s="35">
        <f t="shared" si="90"/>
        <v>15</v>
      </c>
      <c r="J587" s="7">
        <f t="shared" si="92"/>
        <v>0</v>
      </c>
      <c r="K587" s="7">
        <f t="shared" si="93"/>
        <v>0</v>
      </c>
    </row>
    <row r="588" spans="1:12" x14ac:dyDescent="0.25">
      <c r="A588" s="15">
        <v>7</v>
      </c>
      <c r="B588" s="15" t="s">
        <v>41</v>
      </c>
      <c r="C588" s="5" t="str">
        <f>VLOOKUP(B588,'DATA BARANG'!$B$1:$E$114,2,0)</f>
        <v>MM SIIP</v>
      </c>
      <c r="D588" s="26">
        <f t="shared" si="91"/>
        <v>24</v>
      </c>
      <c r="E588" s="15">
        <v>0</v>
      </c>
      <c r="F588" s="7">
        <f>VLOOKUP(B588,'DATA BARANG'!$B$1:$E$20,3,0)</f>
        <v>12000</v>
      </c>
      <c r="G588" s="19">
        <f>COUNTIF('31012021'!$C:$C,'LAPORAN PENJUALAN'!B588)</f>
        <v>0</v>
      </c>
      <c r="H588" s="7">
        <f>VLOOKUP(B588,'DATA BARANG'!$B$1:$E$20,4,0)</f>
        <v>13500</v>
      </c>
      <c r="I588" s="35">
        <f t="shared" si="90"/>
        <v>24</v>
      </c>
      <c r="J588" s="7">
        <f t="shared" si="92"/>
        <v>0</v>
      </c>
      <c r="K588" s="7">
        <f t="shared" si="93"/>
        <v>0</v>
      </c>
    </row>
    <row r="589" spans="1:12" x14ac:dyDescent="0.25">
      <c r="A589" s="15">
        <v>8</v>
      </c>
      <c r="B589" s="15" t="s">
        <v>42</v>
      </c>
      <c r="C589" s="5" t="str">
        <f>VLOOKUP(B589,'DATA BARANG'!$B$1:$E$114,2,0)</f>
        <v>GULA AREN</v>
      </c>
      <c r="D589" s="26">
        <f t="shared" si="91"/>
        <v>33.959999999999994</v>
      </c>
      <c r="E589" s="15">
        <v>0</v>
      </c>
      <c r="F589" s="7">
        <f>VLOOKUP(B589,'DATA BARANG'!$B$1:$E$20,3,0)</f>
        <v>22000</v>
      </c>
      <c r="G589" s="19">
        <f>COUNTIF('31012021'!$C:$C,'LAPORAN PENJUALAN'!B589)</f>
        <v>1</v>
      </c>
      <c r="H589" s="7">
        <f>VLOOKUP(B589,'DATA BARANG'!$B$1:$E$20,4,0)</f>
        <v>25000</v>
      </c>
      <c r="I589" s="35">
        <f t="shared" si="90"/>
        <v>32.959999999999994</v>
      </c>
      <c r="J589" s="7">
        <f t="shared" si="92"/>
        <v>22000</v>
      </c>
      <c r="K589" s="7">
        <f t="shared" si="93"/>
        <v>25000</v>
      </c>
    </row>
    <row r="590" spans="1:12" x14ac:dyDescent="0.25">
      <c r="A590" s="15">
        <v>9</v>
      </c>
      <c r="B590" s="15" t="s">
        <v>37</v>
      </c>
      <c r="C590" s="5" t="str">
        <f>VLOOKUP(B590,'DATA BARANG'!$B$1:$E$114,2,0)</f>
        <v>BERAS IR 5 KG</v>
      </c>
      <c r="D590" s="26">
        <f t="shared" si="91"/>
        <v>22</v>
      </c>
      <c r="E590" s="15">
        <v>0</v>
      </c>
      <c r="F590" s="7">
        <f>VLOOKUP(B590,'DATA BARANG'!$B$1:$E$20,3,0)</f>
        <v>50000</v>
      </c>
      <c r="G590" s="19">
        <f>COUNTIF('31012021'!$C:$C,'LAPORAN PENJUALAN'!B590)</f>
        <v>0</v>
      </c>
      <c r="H590" s="7">
        <f>VLOOKUP(B590,'DATA BARANG'!$B$1:$E$20,4,0)</f>
        <v>55000</v>
      </c>
      <c r="I590" s="35">
        <f t="shared" si="90"/>
        <v>22</v>
      </c>
      <c r="J590" s="7">
        <f t="shared" si="92"/>
        <v>0</v>
      </c>
      <c r="K590" s="7">
        <f t="shared" si="93"/>
        <v>0</v>
      </c>
    </row>
    <row r="591" spans="1:12" x14ac:dyDescent="0.25">
      <c r="A591" s="15">
        <v>10</v>
      </c>
      <c r="B591" s="15" t="s">
        <v>36</v>
      </c>
      <c r="C591" s="5" t="str">
        <f>VLOOKUP(B591,'DATA BARANG'!$B$1:$E$114,2,0)</f>
        <v>BERAS IR 10 KG</v>
      </c>
      <c r="D591" s="26">
        <f t="shared" si="91"/>
        <v>7</v>
      </c>
      <c r="E591" s="15">
        <v>0</v>
      </c>
      <c r="F591" s="7">
        <f>VLOOKUP(B591,'DATA BARANG'!$B$1:$E$20,3,0)</f>
        <v>100000</v>
      </c>
      <c r="G591" s="19">
        <f>COUNTIF('31012021'!$C:$C,'LAPORAN PENJUALAN'!B591)</f>
        <v>0</v>
      </c>
      <c r="H591" s="7">
        <f>VLOOKUP(B591,'DATA BARANG'!$B$1:$E$20,4,0)</f>
        <v>110000</v>
      </c>
      <c r="I591" s="35">
        <f t="shared" si="90"/>
        <v>7</v>
      </c>
      <c r="J591" s="7">
        <f t="shared" si="92"/>
        <v>0</v>
      </c>
      <c r="K591" s="7">
        <f t="shared" si="93"/>
        <v>0</v>
      </c>
    </row>
    <row r="592" spans="1:12" x14ac:dyDescent="0.25">
      <c r="A592" s="15">
        <v>11</v>
      </c>
      <c r="B592" s="15" t="s">
        <v>91</v>
      </c>
      <c r="C592" s="5" t="str">
        <f>VLOOKUP(B592,'DATA BARANG'!$B$1:$E$114,2,0)</f>
        <v>MADU ASLI</v>
      </c>
      <c r="D592" s="26">
        <f t="shared" si="91"/>
        <v>1</v>
      </c>
      <c r="E592" s="15">
        <v>0</v>
      </c>
      <c r="F592" s="7">
        <f>VLOOKUP(B592,'DATA BARANG'!$B$1:$E$20,3,0)</f>
        <v>110000</v>
      </c>
      <c r="G592" s="19">
        <f>COUNTIF('31012021'!$C:$C,'LAPORAN PENJUALAN'!B592)</f>
        <v>0</v>
      </c>
      <c r="H592" s="7">
        <f>VLOOKUP(B592,'DATA BARANG'!$B$1:$E$20,4,0)</f>
        <v>120000</v>
      </c>
      <c r="I592" s="35">
        <f t="shared" si="90"/>
        <v>1</v>
      </c>
      <c r="J592" s="7">
        <f t="shared" si="92"/>
        <v>0</v>
      </c>
      <c r="K592" s="7">
        <f t="shared" si="93"/>
        <v>0</v>
      </c>
    </row>
    <row r="593" spans="1:12" x14ac:dyDescent="0.25">
      <c r="A593" s="15">
        <v>12</v>
      </c>
      <c r="B593" s="15" t="s">
        <v>92</v>
      </c>
      <c r="C593" s="5" t="str">
        <f>VLOOKUP(B593,'DATA BARANG'!$B$1:$E$114,2,0)</f>
        <v>PARFUM A&amp;M</v>
      </c>
      <c r="D593" s="26">
        <f t="shared" si="91"/>
        <v>50</v>
      </c>
      <c r="E593" s="15">
        <v>0</v>
      </c>
      <c r="F593" s="7">
        <f>VLOOKUP(B593,'DATA BARANG'!$B$1:$E$20,3,0)</f>
        <v>175000</v>
      </c>
      <c r="G593" s="19">
        <f>COUNTIF('31012021'!$C:$C,'LAPORAN PENJUALAN'!B593)</f>
        <v>0</v>
      </c>
      <c r="H593" s="7">
        <f>VLOOKUP(B593,'DATA BARANG'!$B$1:$E$20,4,0)</f>
        <v>225000</v>
      </c>
      <c r="I593" s="35">
        <f t="shared" si="90"/>
        <v>50</v>
      </c>
      <c r="J593" s="7">
        <f t="shared" si="92"/>
        <v>0</v>
      </c>
      <c r="K593" s="7">
        <f t="shared" si="93"/>
        <v>0</v>
      </c>
    </row>
    <row r="594" spans="1:12" x14ac:dyDescent="0.25">
      <c r="A594" s="15">
        <v>13</v>
      </c>
      <c r="B594" s="15" t="s">
        <v>160</v>
      </c>
      <c r="C594" s="5" t="str">
        <f>VLOOKUP(B594,'DATA BARANG'!$B$1:$E$114,2,0)</f>
        <v>GULAKU</v>
      </c>
      <c r="D594" s="26">
        <f t="shared" si="91"/>
        <v>0</v>
      </c>
      <c r="E594" s="15">
        <v>0</v>
      </c>
      <c r="F594" s="7">
        <f>VLOOKUP(B594,'DATA BARANG'!$B$1:$E$20,3,0)</f>
        <v>13200</v>
      </c>
      <c r="G594" s="19">
        <f>COUNTIF('31012021'!$C:$C,'LAPORAN PENJUALAN'!B594)</f>
        <v>0</v>
      </c>
      <c r="H594" s="7">
        <f>VLOOKUP(B594,'DATA BARANG'!$B$1:$E$20,4,0)</f>
        <v>14000</v>
      </c>
      <c r="I594" s="35">
        <f t="shared" si="90"/>
        <v>0</v>
      </c>
      <c r="J594" s="7">
        <f t="shared" si="92"/>
        <v>0</v>
      </c>
      <c r="K594" s="7">
        <f t="shared" si="93"/>
        <v>0</v>
      </c>
    </row>
    <row r="595" spans="1:12" x14ac:dyDescent="0.25">
      <c r="A595" s="15">
        <v>14</v>
      </c>
      <c r="B595" s="19" t="s">
        <v>695</v>
      </c>
      <c r="C595" s="5" t="str">
        <f>VLOOKUP(B595,'DATA BARANG'!$B$1:$E$114,2,0)</f>
        <v>BERAS IR 30 KG</v>
      </c>
      <c r="D595" s="26">
        <f t="shared" si="91"/>
        <v>0</v>
      </c>
      <c r="E595" s="15">
        <v>0</v>
      </c>
      <c r="F595" s="7">
        <f>VLOOKUP(B595,'DATA BARANG'!$B$1:$E$20,3,0)</f>
        <v>290000</v>
      </c>
      <c r="G595" s="19">
        <f>COUNTIF('31012021'!$C:$C,'LAPORAN PENJUALAN'!B595)</f>
        <v>0</v>
      </c>
      <c r="H595" s="7">
        <f>VLOOKUP(B595,'DATA BARANG'!$B$1:$E$20,4,0)</f>
        <v>295000</v>
      </c>
      <c r="I595" s="35">
        <f t="shared" si="90"/>
        <v>0</v>
      </c>
      <c r="J595" s="7">
        <f t="shared" ref="J595:J598" si="94">G595*F595</f>
        <v>0</v>
      </c>
      <c r="K595" s="7">
        <f t="shared" ref="K595:K598" si="95">G595*H595</f>
        <v>0</v>
      </c>
    </row>
    <row r="596" spans="1:12" x14ac:dyDescent="0.25">
      <c r="A596" s="15">
        <v>15</v>
      </c>
      <c r="B596" s="19" t="s">
        <v>982</v>
      </c>
      <c r="C596" s="5" t="str">
        <f>VLOOKUP(B596,'DATA BARANG'!$B$1:$E$114,2,0)</f>
        <v xml:space="preserve">BOTOL JAMU JAHE </v>
      </c>
      <c r="D596" s="26">
        <f t="shared" si="91"/>
        <v>10</v>
      </c>
      <c r="E596" s="15">
        <v>0</v>
      </c>
      <c r="F596" s="7">
        <f>VLOOKUP(B596,'DATA BARANG'!$B$1:$E$20,3,0)</f>
        <v>55000</v>
      </c>
      <c r="G596" s="19">
        <f>COUNTIF('31012021'!$C:$C,'LAPORAN PENJUALAN'!B596)</f>
        <v>0</v>
      </c>
      <c r="H596" s="7">
        <f>VLOOKUP(B596,'DATA BARANG'!$B$1:$E$20,4,0)</f>
        <v>60000</v>
      </c>
      <c r="I596" s="35">
        <f t="shared" si="90"/>
        <v>10</v>
      </c>
      <c r="J596" s="7">
        <f t="shared" si="94"/>
        <v>0</v>
      </c>
      <c r="K596" s="7">
        <f t="shared" si="95"/>
        <v>0</v>
      </c>
    </row>
    <row r="597" spans="1:12" x14ac:dyDescent="0.25">
      <c r="A597" s="15">
        <v>16</v>
      </c>
      <c r="B597" s="19" t="s">
        <v>984</v>
      </c>
      <c r="C597" s="5" t="str">
        <f>VLOOKUP(B597,'DATA BARANG'!$B$1:$E$114,2,0)</f>
        <v>BOTOL JAMU KUNYIT</v>
      </c>
      <c r="D597" s="26">
        <f t="shared" si="91"/>
        <v>10</v>
      </c>
      <c r="E597" s="15">
        <v>0</v>
      </c>
      <c r="F597" s="7">
        <f>VLOOKUP(B597,'DATA BARANG'!$B$1:$E$20,3,0)</f>
        <v>45000</v>
      </c>
      <c r="G597" s="19">
        <f>COUNTIF('31012021'!$C:$C,'LAPORAN PENJUALAN'!B597)</f>
        <v>0</v>
      </c>
      <c r="H597" s="7">
        <f>VLOOKUP(B597,'DATA BARANG'!$B$1:$E$20,4,0)</f>
        <v>50000</v>
      </c>
      <c r="I597" s="35">
        <f t="shared" si="90"/>
        <v>10</v>
      </c>
      <c r="J597" s="7">
        <f t="shared" si="94"/>
        <v>0</v>
      </c>
      <c r="K597" s="7">
        <f t="shared" si="95"/>
        <v>0</v>
      </c>
    </row>
    <row r="598" spans="1:12" x14ac:dyDescent="0.25">
      <c r="A598" s="15">
        <v>17</v>
      </c>
      <c r="B598" s="19" t="s">
        <v>986</v>
      </c>
      <c r="C598" s="5" t="str">
        <f>VLOOKUP(B598,'DATA BARANG'!$B$1:$E$114,2,0)</f>
        <v>JAMU SACHET</v>
      </c>
      <c r="D598" s="26">
        <f t="shared" si="91"/>
        <v>10</v>
      </c>
      <c r="E598" s="15">
        <v>0</v>
      </c>
      <c r="F598" s="7">
        <f>VLOOKUP(B598,'DATA BARANG'!$B$1:$E$20,3,0)</f>
        <v>3000</v>
      </c>
      <c r="G598" s="19">
        <f>COUNTIF('31012021'!$C:$C,'LAPORAN PENJUALAN'!B598)</f>
        <v>0</v>
      </c>
      <c r="H598" s="7">
        <f>VLOOKUP(B598,'DATA BARANG'!$B$1:$E$20,4,0)</f>
        <v>3500</v>
      </c>
      <c r="I598" s="35">
        <f t="shared" si="90"/>
        <v>10</v>
      </c>
      <c r="J598" s="7">
        <f t="shared" si="94"/>
        <v>0</v>
      </c>
      <c r="K598" s="7">
        <f t="shared" si="95"/>
        <v>0</v>
      </c>
    </row>
    <row r="599" spans="1:12" x14ac:dyDescent="0.25">
      <c r="A599" s="117" t="s">
        <v>14</v>
      </c>
      <c r="B599" s="118"/>
      <c r="C599" s="118"/>
      <c r="D599" s="118"/>
      <c r="E599" s="118"/>
      <c r="F599" s="118"/>
      <c r="G599" s="118"/>
      <c r="H599" s="118"/>
      <c r="I599" s="119"/>
      <c r="J599" s="16">
        <f>SUM(J582:J593)</f>
        <v>22000</v>
      </c>
      <c r="K599" s="16">
        <f>SUM(K582:K594)</f>
        <v>25000</v>
      </c>
      <c r="L599" s="16" t="s">
        <v>26</v>
      </c>
    </row>
    <row r="600" spans="1:12" x14ac:dyDescent="0.25">
      <c r="A600" s="120" t="s">
        <v>15</v>
      </c>
      <c r="B600" s="120"/>
      <c r="C600" s="120"/>
      <c r="D600" s="120"/>
      <c r="E600" s="120"/>
      <c r="F600" s="120"/>
      <c r="G600" s="120"/>
      <c r="H600" s="120"/>
      <c r="I600" s="120"/>
      <c r="J600" s="120"/>
      <c r="K600" s="8">
        <f>K599-J599</f>
        <v>3000</v>
      </c>
      <c r="L600" s="8" t="s">
        <v>15</v>
      </c>
    </row>
    <row r="601" spans="1:12" x14ac:dyDescent="0.25">
      <c r="K601" s="40">
        <v>25000</v>
      </c>
      <c r="L601" s="17" t="s">
        <v>27</v>
      </c>
    </row>
    <row r="602" spans="1:12" x14ac:dyDescent="0.25">
      <c r="K602" s="41">
        <f>K601-K599</f>
        <v>0</v>
      </c>
      <c r="L602" s="24" t="s">
        <v>29</v>
      </c>
    </row>
    <row r="604" spans="1:12" x14ac:dyDescent="0.25">
      <c r="A604" s="33"/>
      <c r="B604" s="33" t="s">
        <v>209</v>
      </c>
      <c r="C604" s="33"/>
      <c r="D604" s="33"/>
      <c r="E604" s="51"/>
      <c r="F604" s="33" t="s">
        <v>210</v>
      </c>
      <c r="G604" s="52"/>
      <c r="H604" s="33"/>
      <c r="I604" s="52"/>
      <c r="J604" s="53" t="s">
        <v>211</v>
      </c>
      <c r="K604" s="42"/>
      <c r="L604" s="33"/>
    </row>
    <row r="605" spans="1:12" x14ac:dyDescent="0.25">
      <c r="A605" s="33"/>
      <c r="B605" s="33" t="s">
        <v>164</v>
      </c>
      <c r="C605" s="33"/>
      <c r="D605" s="33"/>
      <c r="E605" s="51"/>
      <c r="F605" s="33" t="s">
        <v>165</v>
      </c>
      <c r="G605" s="52"/>
      <c r="H605" s="33"/>
      <c r="I605" s="52"/>
      <c r="J605" s="53" t="s">
        <v>166</v>
      </c>
      <c r="K605" s="42"/>
      <c r="L605" s="33"/>
    </row>
    <row r="606" spans="1:12" x14ac:dyDescent="0.25">
      <c r="A606" s="33"/>
      <c r="B606" s="33"/>
      <c r="C606" s="33"/>
      <c r="D606" s="33"/>
      <c r="E606" s="51"/>
      <c r="F606" s="33"/>
      <c r="G606" s="52"/>
      <c r="H606" s="33"/>
      <c r="I606" s="52"/>
      <c r="J606" s="53"/>
      <c r="K606" s="42"/>
      <c r="L606" s="33"/>
    </row>
    <row r="607" spans="1:12" x14ac:dyDescent="0.25">
      <c r="A607" s="33"/>
      <c r="B607" s="33"/>
      <c r="C607" s="33"/>
      <c r="D607" s="33"/>
      <c r="E607" s="51"/>
      <c r="F607" s="33"/>
      <c r="G607" s="52"/>
      <c r="H607" s="33"/>
      <c r="I607" s="52"/>
      <c r="J607" s="53"/>
      <c r="K607" s="42"/>
      <c r="L607" s="33"/>
    </row>
    <row r="608" spans="1:12" x14ac:dyDescent="0.25">
      <c r="A608" s="33"/>
      <c r="B608" s="33"/>
      <c r="C608" s="33"/>
      <c r="D608" s="33"/>
      <c r="E608" s="51"/>
      <c r="F608" s="33"/>
      <c r="G608" s="52"/>
      <c r="H608" s="33"/>
      <c r="I608" s="52"/>
      <c r="J608" s="53"/>
      <c r="K608" s="42"/>
      <c r="L608" s="33"/>
    </row>
    <row r="609" spans="1:12" x14ac:dyDescent="0.25">
      <c r="A609" s="33"/>
      <c r="B609" s="33" t="s">
        <v>50</v>
      </c>
      <c r="C609" s="33"/>
      <c r="D609" s="33"/>
      <c r="E609" s="51"/>
      <c r="F609" s="33" t="s">
        <v>51</v>
      </c>
      <c r="G609" s="52"/>
      <c r="H609" s="33"/>
      <c r="I609" s="52"/>
      <c r="J609" s="53" t="s">
        <v>47</v>
      </c>
      <c r="K609" s="42"/>
      <c r="L609" s="33"/>
    </row>
  </sheetData>
  <mergeCells count="69">
    <mergeCell ref="A440:L440"/>
    <mergeCell ref="A455:I455"/>
    <mergeCell ref="A456:J456"/>
    <mergeCell ref="A375:J375"/>
    <mergeCell ref="A569:J569"/>
    <mergeCell ref="A495:L495"/>
    <mergeCell ref="A510:I510"/>
    <mergeCell ref="A511:J511"/>
    <mergeCell ref="A549:L549"/>
    <mergeCell ref="A568:I568"/>
    <mergeCell ref="A522:L522"/>
    <mergeCell ref="A537:I537"/>
    <mergeCell ref="A538:J538"/>
    <mergeCell ref="A386:L386"/>
    <mergeCell ref="A401:I401"/>
    <mergeCell ref="A402:J402"/>
    <mergeCell ref="A413:L413"/>
    <mergeCell ref="A428:I428"/>
    <mergeCell ref="A429:J429"/>
    <mergeCell ref="A293:I293"/>
    <mergeCell ref="A294:J294"/>
    <mergeCell ref="A305:L305"/>
    <mergeCell ref="A320:I320"/>
    <mergeCell ref="A374:I374"/>
    <mergeCell ref="A239:I239"/>
    <mergeCell ref="A240:J240"/>
    <mergeCell ref="A251:L251"/>
    <mergeCell ref="A266:I266"/>
    <mergeCell ref="A278:L278"/>
    <mergeCell ref="A213:J213"/>
    <mergeCell ref="A580:L580"/>
    <mergeCell ref="A599:I599"/>
    <mergeCell ref="A600:J600"/>
    <mergeCell ref="A197:L197"/>
    <mergeCell ref="A212:I212"/>
    <mergeCell ref="A321:J321"/>
    <mergeCell ref="A332:L332"/>
    <mergeCell ref="A347:I347"/>
    <mergeCell ref="A348:J348"/>
    <mergeCell ref="A359:L359"/>
    <mergeCell ref="A468:L468"/>
    <mergeCell ref="A483:I483"/>
    <mergeCell ref="A484:J484"/>
    <mergeCell ref="A267:J267"/>
    <mergeCell ref="A224:L224"/>
    <mergeCell ref="A132:I132"/>
    <mergeCell ref="A133:J133"/>
    <mergeCell ref="A118:L118"/>
    <mergeCell ref="A186:J186"/>
    <mergeCell ref="A144:L144"/>
    <mergeCell ref="A158:I158"/>
    <mergeCell ref="A159:J159"/>
    <mergeCell ref="A170:L170"/>
    <mergeCell ref="A185:I185"/>
    <mergeCell ref="A81:I81"/>
    <mergeCell ref="A82:J82"/>
    <mergeCell ref="A93:L93"/>
    <mergeCell ref="A106:I106"/>
    <mergeCell ref="A107:J107"/>
    <mergeCell ref="A69:L69"/>
    <mergeCell ref="A34:J34"/>
    <mergeCell ref="A33:I33"/>
    <mergeCell ref="A9:H9"/>
    <mergeCell ref="A10:I10"/>
    <mergeCell ref="A1:K1"/>
    <mergeCell ref="A57:I57"/>
    <mergeCell ref="A58:J58"/>
    <mergeCell ref="A21:L21"/>
    <mergeCell ref="A45:L45"/>
  </mergeCells>
  <pageMargins left="0" right="0" top="0" bottom="0" header="0.39370078740157483" footer="0.39370078740157483"/>
  <pageSetup paperSize="9" scale="75" orientation="landscape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9"/>
  <sheetViews>
    <sheetView topLeftCell="A277" zoomScale="110" zoomScaleNormal="110" workbookViewId="0">
      <selection activeCell="F297" sqref="F297"/>
    </sheetView>
  </sheetViews>
  <sheetFormatPr defaultRowHeight="15" x14ac:dyDescent="0.25"/>
  <cols>
    <col min="1" max="1" width="4.42578125" bestFit="1" customWidth="1"/>
    <col min="2" max="2" width="14.140625" bestFit="1" customWidth="1"/>
    <col min="3" max="3" width="19.42578125" bestFit="1" customWidth="1"/>
    <col min="4" max="4" width="11.5703125" bestFit="1" customWidth="1"/>
    <col min="5" max="5" width="16.140625" bestFit="1" customWidth="1"/>
    <col min="6" max="6" width="13.7109375" bestFit="1" customWidth="1"/>
    <col min="7" max="7" width="11.28515625" bestFit="1" customWidth="1"/>
    <col min="8" max="9" width="4.42578125" bestFit="1" customWidth="1"/>
    <col min="10" max="10" width="14.140625" bestFit="1" customWidth="1"/>
    <col min="11" max="11" width="19.42578125" bestFit="1" customWidth="1"/>
    <col min="12" max="12" width="15.28515625" bestFit="1" customWidth="1"/>
    <col min="13" max="13" width="13.7109375" bestFit="1" customWidth="1"/>
    <col min="14" max="14" width="17.7109375" bestFit="1" customWidth="1"/>
    <col min="15" max="15" width="15.28515625" bestFit="1" customWidth="1"/>
    <col min="16" max="16" width="13.7109375" bestFit="1" customWidth="1"/>
  </cols>
  <sheetData>
    <row r="1" spans="1:7" ht="26.25" x14ac:dyDescent="0.4">
      <c r="A1" s="116" t="s">
        <v>158</v>
      </c>
      <c r="B1" s="116"/>
      <c r="C1" s="116"/>
      <c r="D1" s="116"/>
      <c r="E1" s="116"/>
      <c r="F1" s="116"/>
    </row>
    <row r="2" spans="1:7" x14ac:dyDescent="0.25">
      <c r="A2" s="32" t="s">
        <v>0</v>
      </c>
      <c r="B2" s="32" t="s">
        <v>31</v>
      </c>
      <c r="C2" s="32" t="s">
        <v>1</v>
      </c>
      <c r="D2" s="32" t="s">
        <v>38</v>
      </c>
      <c r="E2" s="21" t="s">
        <v>3</v>
      </c>
      <c r="F2" s="22" t="s">
        <v>5</v>
      </c>
      <c r="G2" s="38"/>
    </row>
    <row r="3" spans="1:7" x14ac:dyDescent="0.25">
      <c r="A3" s="15">
        <v>1</v>
      </c>
      <c r="B3" s="15" t="s">
        <v>32</v>
      </c>
      <c r="C3" s="5" t="str">
        <f>VLOOKUP(B3,'DATA BARANG'!$B$1:$E$14,2,0)</f>
        <v>GULA ROSE BRAND</v>
      </c>
      <c r="D3" s="55">
        <v>20</v>
      </c>
      <c r="E3" s="6">
        <v>12500</v>
      </c>
      <c r="F3" s="7">
        <v>14000</v>
      </c>
    </row>
    <row r="4" spans="1:7" x14ac:dyDescent="0.25">
      <c r="A4" s="15">
        <v>2</v>
      </c>
      <c r="B4" s="15" t="s">
        <v>33</v>
      </c>
      <c r="C4" s="5" t="str">
        <f>VLOOKUP(B4,'DATA BARANG'!$B$1:$E$14,2,0)</f>
        <v>GULA PUTIH</v>
      </c>
      <c r="D4" s="55">
        <v>25</v>
      </c>
      <c r="E4" s="6">
        <v>12000</v>
      </c>
      <c r="F4" s="7">
        <v>13500</v>
      </c>
    </row>
    <row r="5" spans="1:7" x14ac:dyDescent="0.25">
      <c r="A5" s="15">
        <v>3</v>
      </c>
      <c r="B5" s="15" t="s">
        <v>34</v>
      </c>
      <c r="C5" s="5" t="str">
        <f>VLOOKUP(B5,'DATA BARANG'!$B$1:$E$14,2,0)</f>
        <v>MM ROSE BRAND</v>
      </c>
      <c r="D5" s="55">
        <v>12</v>
      </c>
      <c r="E5" s="6">
        <v>13250</v>
      </c>
      <c r="F5" s="7">
        <v>14500</v>
      </c>
    </row>
    <row r="6" spans="1:7" x14ac:dyDescent="0.25">
      <c r="A6" s="15">
        <v>4</v>
      </c>
      <c r="B6" s="15" t="s">
        <v>35</v>
      </c>
      <c r="C6" s="5" t="str">
        <f>VLOOKUP(B6,'DATA BARANG'!$B$1:$E$14,2,0)</f>
        <v>MM TAWON</v>
      </c>
      <c r="D6" s="55">
        <v>12</v>
      </c>
      <c r="E6" s="6">
        <v>13000</v>
      </c>
      <c r="F6" s="7">
        <v>14500</v>
      </c>
    </row>
    <row r="7" spans="1:7" x14ac:dyDescent="0.25">
      <c r="A7" s="15">
        <v>5</v>
      </c>
      <c r="B7" s="15" t="s">
        <v>36</v>
      </c>
      <c r="C7" s="5" t="str">
        <f>VLOOKUP(B7,'DATA BARANG'!$B$1:$E$14,2,0)</f>
        <v>BERAS IR 10 KG</v>
      </c>
      <c r="D7" s="55">
        <v>10</v>
      </c>
      <c r="E7" s="6">
        <v>100000</v>
      </c>
      <c r="F7" s="7">
        <v>110000</v>
      </c>
    </row>
    <row r="8" spans="1:7" x14ac:dyDescent="0.25">
      <c r="A8" s="15">
        <v>6</v>
      </c>
      <c r="B8" s="15" t="s">
        <v>37</v>
      </c>
      <c r="C8" s="5" t="str">
        <f>VLOOKUP(B8,'DATA BARANG'!$B$1:$E$14,2,0)</f>
        <v>BERAS IR 5 KG</v>
      </c>
      <c r="D8" s="55">
        <v>10</v>
      </c>
      <c r="E8" s="6">
        <v>50000</v>
      </c>
      <c r="F8" s="7">
        <v>55000</v>
      </c>
    </row>
    <row r="9" spans="1:7" x14ac:dyDescent="0.25">
      <c r="A9" s="15">
        <v>7</v>
      </c>
      <c r="B9" s="19" t="s">
        <v>39</v>
      </c>
      <c r="C9" s="5" t="str">
        <f>VLOOKUP(B9,'DATA BARANG'!$B$1:$E$14,2,0)</f>
        <v>MM SALVACO</v>
      </c>
      <c r="D9" s="55">
        <v>24</v>
      </c>
      <c r="E9" s="6">
        <v>13000</v>
      </c>
      <c r="F9" s="7">
        <v>14500</v>
      </c>
    </row>
    <row r="10" spans="1:7" x14ac:dyDescent="0.25">
      <c r="A10" s="15">
        <v>8</v>
      </c>
      <c r="B10" s="19" t="s">
        <v>40</v>
      </c>
      <c r="C10" s="5" t="str">
        <f>VLOOKUP(B10,'DATA BARANG'!$B$1:$E$14,2,0)</f>
        <v>MM BIMOLI</v>
      </c>
      <c r="D10" s="55">
        <v>24</v>
      </c>
      <c r="E10" s="6">
        <v>14000</v>
      </c>
      <c r="F10" s="7">
        <v>15500</v>
      </c>
    </row>
    <row r="11" spans="1:7" x14ac:dyDescent="0.25">
      <c r="A11" s="15">
        <v>9</v>
      </c>
      <c r="B11" s="19" t="s">
        <v>41</v>
      </c>
      <c r="C11" s="5" t="str">
        <f>VLOOKUP(B11,'DATA BARANG'!$B$1:$E$14,2,0)</f>
        <v>MM SIIP</v>
      </c>
      <c r="D11" s="55">
        <v>12</v>
      </c>
      <c r="E11" s="6">
        <v>12000</v>
      </c>
      <c r="F11" s="7">
        <v>13500</v>
      </c>
    </row>
    <row r="12" spans="1:7" x14ac:dyDescent="0.25">
      <c r="A12" s="15">
        <v>10</v>
      </c>
      <c r="B12" s="19" t="s">
        <v>42</v>
      </c>
      <c r="C12" s="5" t="str">
        <f>VLOOKUP(B12,'DATA BARANG'!$B$1:$E$14,2,0)</f>
        <v>GULA AREN</v>
      </c>
      <c r="D12" s="56">
        <v>31.4</v>
      </c>
      <c r="E12" s="6">
        <v>22000</v>
      </c>
      <c r="F12" s="7">
        <v>25000</v>
      </c>
    </row>
    <row r="13" spans="1:7" x14ac:dyDescent="0.25">
      <c r="A13" s="15">
        <v>11</v>
      </c>
      <c r="B13" s="19" t="s">
        <v>91</v>
      </c>
      <c r="C13" s="5" t="str">
        <f>VLOOKUP(B13,'DATA BARANG'!$B$1:$E$14,2,0)</f>
        <v>MADU ASLI</v>
      </c>
      <c r="D13" s="65">
        <v>6</v>
      </c>
      <c r="E13" s="34">
        <v>110000</v>
      </c>
      <c r="F13" s="31">
        <v>120000</v>
      </c>
    </row>
    <row r="14" spans="1:7" x14ac:dyDescent="0.25">
      <c r="A14" s="15">
        <v>12</v>
      </c>
      <c r="B14" s="19" t="s">
        <v>92</v>
      </c>
      <c r="C14" s="5" t="str">
        <f>VLOOKUP(B14,'DATA BARANG'!$B$1:$E$14,2,0)</f>
        <v>PARFUM A&amp;M</v>
      </c>
      <c r="D14" s="65">
        <v>4</v>
      </c>
      <c r="E14" s="34">
        <v>175000</v>
      </c>
      <c r="F14" s="31">
        <v>225000</v>
      </c>
    </row>
    <row r="15" spans="1:7" x14ac:dyDescent="0.25">
      <c r="A15" s="19">
        <v>13</v>
      </c>
      <c r="B15" s="19" t="s">
        <v>160</v>
      </c>
      <c r="C15" s="5" t="str">
        <f>VLOOKUP(B15,'DATA BARANG'!$B$1:$E$14,2,0)</f>
        <v>GULAKU</v>
      </c>
      <c r="D15" s="55">
        <v>10</v>
      </c>
      <c r="E15" s="34">
        <v>13200</v>
      </c>
      <c r="F15" s="31">
        <v>15000</v>
      </c>
    </row>
    <row r="17" spans="1:13" ht="21" x14ac:dyDescent="0.35">
      <c r="A17" s="128" t="s">
        <v>163</v>
      </c>
      <c r="B17" s="128"/>
      <c r="C17" s="128"/>
      <c r="D17" s="128"/>
      <c r="E17" s="128"/>
      <c r="F17" s="128"/>
      <c r="I17" s="126" t="s">
        <v>161</v>
      </c>
      <c r="J17" s="126"/>
      <c r="K17" s="126"/>
      <c r="L17" s="126"/>
      <c r="M17" s="126"/>
    </row>
    <row r="18" spans="1:13" x14ac:dyDescent="0.25">
      <c r="A18" s="32" t="s">
        <v>0</v>
      </c>
      <c r="B18" s="32" t="s">
        <v>31</v>
      </c>
      <c r="C18" s="32" t="s">
        <v>1</v>
      </c>
      <c r="D18" s="28" t="s">
        <v>38</v>
      </c>
      <c r="E18" s="28" t="s">
        <v>26</v>
      </c>
      <c r="F18" s="32" t="s">
        <v>16</v>
      </c>
      <c r="I18" s="84" t="s">
        <v>0</v>
      </c>
      <c r="J18" s="84" t="s">
        <v>31</v>
      </c>
      <c r="K18" s="84" t="s">
        <v>1</v>
      </c>
      <c r="L18" s="84" t="s">
        <v>4</v>
      </c>
      <c r="M18" s="28" t="s">
        <v>5</v>
      </c>
    </row>
    <row r="19" spans="1:13" x14ac:dyDescent="0.25">
      <c r="A19" s="15">
        <v>1</v>
      </c>
      <c r="B19" s="15" t="s">
        <v>32</v>
      </c>
      <c r="C19" s="5" t="str">
        <f>VLOOKUP(B19,'DATA BARANG'!$B$1:$E$11,2,0)</f>
        <v>GULA ROSE BRAND</v>
      </c>
      <c r="D19" s="55">
        <v>20</v>
      </c>
      <c r="E19" s="15">
        <f>VLOOKUP(B19,'LAPORAN PENJUALAN'!$B$2:$F$8,5,0)</f>
        <v>7</v>
      </c>
      <c r="F19" s="26">
        <f>D19-E19</f>
        <v>13</v>
      </c>
      <c r="I19" s="15">
        <v>1</v>
      </c>
      <c r="J19" s="15" t="s">
        <v>32</v>
      </c>
      <c r="K19" s="5" t="str">
        <f>VLOOKUP(J19,'DATA BARANG'!$B$1:$E$11,2,0)</f>
        <v>GULA ROSE BRAND</v>
      </c>
      <c r="L19" s="26">
        <f t="shared" ref="L19:L28" si="0">F19</f>
        <v>13</v>
      </c>
      <c r="M19" s="7">
        <f>VLOOKUP('STOK BARANG'!J19,'DATA BARANG'!$B$1:$E$14,4,0)</f>
        <v>14000</v>
      </c>
    </row>
    <row r="20" spans="1:13" x14ac:dyDescent="0.25">
      <c r="A20" s="15">
        <v>2</v>
      </c>
      <c r="B20" s="15" t="s">
        <v>33</v>
      </c>
      <c r="C20" s="5" t="str">
        <f>VLOOKUP(B20,'DATA BARANG'!$B$1:$E$11,2,0)</f>
        <v>GULA PUTIH</v>
      </c>
      <c r="D20" s="55">
        <v>25</v>
      </c>
      <c r="E20" s="15">
        <f>VLOOKUP(B20,'LAPORAN PENJUALAN'!$B$2:$F$8,5,0)</f>
        <v>8</v>
      </c>
      <c r="F20" s="26">
        <f t="shared" ref="F20:F28" si="1">D20-E20</f>
        <v>17</v>
      </c>
      <c r="I20" s="15">
        <v>2</v>
      </c>
      <c r="J20" s="15" t="s">
        <v>33</v>
      </c>
      <c r="K20" s="5" t="str">
        <f>VLOOKUP(J20,'DATA BARANG'!$B$1:$E$11,2,0)</f>
        <v>GULA PUTIH</v>
      </c>
      <c r="L20" s="26">
        <f t="shared" si="0"/>
        <v>17</v>
      </c>
      <c r="M20" s="7">
        <f>VLOOKUP('STOK BARANG'!J20,'DATA BARANG'!$B$1:$E$14,4,0)</f>
        <v>13500</v>
      </c>
    </row>
    <row r="21" spans="1:13" x14ac:dyDescent="0.25">
      <c r="A21" s="15">
        <v>3</v>
      </c>
      <c r="B21" s="15" t="s">
        <v>34</v>
      </c>
      <c r="C21" s="5" t="str">
        <f>VLOOKUP(B21,'DATA BARANG'!$B$1:$E$11,2,0)</f>
        <v>MM ROSE BRAND</v>
      </c>
      <c r="D21" s="55">
        <v>12</v>
      </c>
      <c r="E21" s="15">
        <f>VLOOKUP(B21,'LAPORAN PENJUALAN'!$B$2:$F$8,5,0)</f>
        <v>9</v>
      </c>
      <c r="F21" s="26">
        <f t="shared" si="1"/>
        <v>3</v>
      </c>
      <c r="I21" s="15">
        <v>3</v>
      </c>
      <c r="J21" s="15" t="s">
        <v>34</v>
      </c>
      <c r="K21" s="5" t="str">
        <f>VLOOKUP(J21,'DATA BARANG'!$B$1:$E$11,2,0)</f>
        <v>MM ROSE BRAND</v>
      </c>
      <c r="L21" s="26">
        <f t="shared" si="0"/>
        <v>3</v>
      </c>
      <c r="M21" s="7">
        <f>VLOOKUP('STOK BARANG'!J21,'DATA BARANG'!$B$1:$E$14,4,0)</f>
        <v>14500</v>
      </c>
    </row>
    <row r="22" spans="1:13" x14ac:dyDescent="0.25">
      <c r="A22" s="15">
        <v>4</v>
      </c>
      <c r="B22" s="15" t="s">
        <v>35</v>
      </c>
      <c r="C22" s="5" t="str">
        <f>VLOOKUP(B22,'DATA BARANG'!$B$1:$E$11,2,0)</f>
        <v>MM TAWON</v>
      </c>
      <c r="D22" s="55">
        <v>12</v>
      </c>
      <c r="E22" s="15">
        <f>VLOOKUP(B22,'LAPORAN PENJUALAN'!$B$2:$F$8,5,0)</f>
        <v>6</v>
      </c>
      <c r="F22" s="26">
        <f t="shared" si="1"/>
        <v>6</v>
      </c>
      <c r="I22" s="15">
        <v>4</v>
      </c>
      <c r="J22" s="15" t="s">
        <v>35</v>
      </c>
      <c r="K22" s="5" t="str">
        <f>VLOOKUP(J22,'DATA BARANG'!$B$1:$E$11,2,0)</f>
        <v>MM TAWON</v>
      </c>
      <c r="L22" s="26">
        <f t="shared" si="0"/>
        <v>6</v>
      </c>
      <c r="M22" s="7">
        <f>VLOOKUP('STOK BARANG'!J22,'DATA BARANG'!$B$1:$E$14,4,0)</f>
        <v>14500</v>
      </c>
    </row>
    <row r="23" spans="1:13" x14ac:dyDescent="0.25">
      <c r="A23" s="15">
        <v>5</v>
      </c>
      <c r="B23" s="15" t="s">
        <v>39</v>
      </c>
      <c r="C23" s="5" t="str">
        <f>VLOOKUP(B23,'DATA BARANG'!$B$1:$E$11,2,0)</f>
        <v>MM SALVACO</v>
      </c>
      <c r="D23" s="55">
        <v>0</v>
      </c>
      <c r="E23" s="15">
        <v>0</v>
      </c>
      <c r="F23" s="26">
        <f t="shared" si="1"/>
        <v>0</v>
      </c>
      <c r="I23" s="15">
        <v>5</v>
      </c>
      <c r="J23" s="15" t="s">
        <v>39</v>
      </c>
      <c r="K23" s="5" t="str">
        <f>VLOOKUP(J23,'DATA BARANG'!$B$1:$E$11,2,0)</f>
        <v>MM SALVACO</v>
      </c>
      <c r="L23" s="26">
        <f t="shared" si="0"/>
        <v>0</v>
      </c>
      <c r="M23" s="7">
        <f>VLOOKUP('STOK BARANG'!J23,'DATA BARANG'!$B$1:$E$14,4,0)</f>
        <v>14500</v>
      </c>
    </row>
    <row r="24" spans="1:13" x14ac:dyDescent="0.25">
      <c r="A24" s="15">
        <v>6</v>
      </c>
      <c r="B24" s="15" t="s">
        <v>40</v>
      </c>
      <c r="C24" s="5" t="str">
        <f>VLOOKUP(B24,'DATA BARANG'!$B$1:$E$11,2,0)</f>
        <v>MM BIMOLI</v>
      </c>
      <c r="D24" s="55">
        <v>0</v>
      </c>
      <c r="E24" s="15">
        <v>0</v>
      </c>
      <c r="F24" s="26">
        <f t="shared" si="1"/>
        <v>0</v>
      </c>
      <c r="I24" s="15">
        <v>6</v>
      </c>
      <c r="J24" s="15" t="s">
        <v>40</v>
      </c>
      <c r="K24" s="5" t="str">
        <f>VLOOKUP(J24,'DATA BARANG'!$B$1:$E$11,2,0)</f>
        <v>MM BIMOLI</v>
      </c>
      <c r="L24" s="26">
        <f t="shared" si="0"/>
        <v>0</v>
      </c>
      <c r="M24" s="7">
        <f>VLOOKUP('STOK BARANG'!J24,'DATA BARANG'!$B$1:$E$14,4,0)</f>
        <v>15500</v>
      </c>
    </row>
    <row r="25" spans="1:13" x14ac:dyDescent="0.25">
      <c r="A25" s="15">
        <v>7</v>
      </c>
      <c r="B25" s="15" t="s">
        <v>41</v>
      </c>
      <c r="C25" s="5" t="str">
        <f>VLOOKUP(B25,'DATA BARANG'!$B$1:$E$11,2,0)</f>
        <v>MM SIIP</v>
      </c>
      <c r="D25" s="55">
        <v>0</v>
      </c>
      <c r="E25" s="15">
        <v>0</v>
      </c>
      <c r="F25" s="26">
        <f t="shared" si="1"/>
        <v>0</v>
      </c>
      <c r="I25" s="15">
        <v>7</v>
      </c>
      <c r="J25" s="15" t="s">
        <v>41</v>
      </c>
      <c r="K25" s="5" t="str">
        <f>VLOOKUP(J25,'DATA BARANG'!$B$1:$E$11,2,0)</f>
        <v>MM SIIP</v>
      </c>
      <c r="L25" s="26">
        <f t="shared" si="0"/>
        <v>0</v>
      </c>
      <c r="M25" s="7">
        <f>VLOOKUP('STOK BARANG'!J25,'DATA BARANG'!$B$1:$E$14,4,0)</f>
        <v>13500</v>
      </c>
    </row>
    <row r="26" spans="1:13" x14ac:dyDescent="0.25">
      <c r="A26" s="15">
        <v>8</v>
      </c>
      <c r="B26" s="15" t="s">
        <v>42</v>
      </c>
      <c r="C26" s="5" t="str">
        <f>VLOOKUP(B26,'DATA BARANG'!$B$1:$E$11,2,0)</f>
        <v>GULA AREN</v>
      </c>
      <c r="D26" s="55">
        <v>0</v>
      </c>
      <c r="E26" s="15">
        <v>0</v>
      </c>
      <c r="F26" s="26">
        <f>D26-E26</f>
        <v>0</v>
      </c>
      <c r="I26" s="15">
        <v>8</v>
      </c>
      <c r="J26" s="15" t="s">
        <v>42</v>
      </c>
      <c r="K26" s="5" t="str">
        <f>VLOOKUP(J26,'DATA BARANG'!$B$1:$E$11,2,0)</f>
        <v>GULA AREN</v>
      </c>
      <c r="L26" s="26">
        <f t="shared" si="0"/>
        <v>0</v>
      </c>
      <c r="M26" s="7">
        <f>VLOOKUP('STOK BARANG'!J26,'DATA BARANG'!$B$1:$E$14,4,0)</f>
        <v>25000</v>
      </c>
    </row>
    <row r="27" spans="1:13" x14ac:dyDescent="0.25">
      <c r="A27" s="15">
        <v>9</v>
      </c>
      <c r="B27" s="15" t="s">
        <v>37</v>
      </c>
      <c r="C27" s="5" t="str">
        <f>VLOOKUP(B27,'DATA BARANG'!$B$1:$E$11,2,0)</f>
        <v>BERAS IR 5 KG</v>
      </c>
      <c r="D27" s="55">
        <f t="shared" ref="D27:D28" si="2">VLOOKUP(B27,$B$2:$D$15,3,0)</f>
        <v>10</v>
      </c>
      <c r="E27" s="15">
        <f>VLOOKUP(B27,'LAPORAN PENJUALAN'!$B$2:$F$8,5,0)</f>
        <v>10</v>
      </c>
      <c r="F27" s="26">
        <f t="shared" si="1"/>
        <v>0</v>
      </c>
      <c r="I27" s="15">
        <v>9</v>
      </c>
      <c r="J27" s="15" t="s">
        <v>37</v>
      </c>
      <c r="K27" s="5" t="str">
        <f>VLOOKUP(J27,'DATA BARANG'!$B$1:$E$11,2,0)</f>
        <v>BERAS IR 5 KG</v>
      </c>
      <c r="L27" s="26">
        <f t="shared" si="0"/>
        <v>0</v>
      </c>
      <c r="M27" s="7">
        <f>VLOOKUP('STOK BARANG'!J27,'DATA BARANG'!$B$1:$E$14,4,0)</f>
        <v>55000</v>
      </c>
    </row>
    <row r="28" spans="1:13" x14ac:dyDescent="0.25">
      <c r="A28" s="15">
        <v>10</v>
      </c>
      <c r="B28" s="15" t="s">
        <v>36</v>
      </c>
      <c r="C28" s="5" t="str">
        <f>VLOOKUP(B28,'DATA BARANG'!$B$1:$E$11,2,0)</f>
        <v>BERAS IR 10 KG</v>
      </c>
      <c r="D28" s="55">
        <f t="shared" si="2"/>
        <v>10</v>
      </c>
      <c r="E28" s="15">
        <f>VLOOKUP(B28,'LAPORAN PENJUALAN'!$B$2:$F$8,5,0)</f>
        <v>9</v>
      </c>
      <c r="F28" s="26">
        <f t="shared" si="1"/>
        <v>1</v>
      </c>
      <c r="I28" s="15">
        <v>10</v>
      </c>
      <c r="J28" s="15" t="s">
        <v>36</v>
      </c>
      <c r="K28" s="5" t="str">
        <f>VLOOKUP(J28,'DATA BARANG'!$B$1:$E$11,2,0)</f>
        <v>BERAS IR 10 KG</v>
      </c>
      <c r="L28" s="26">
        <f t="shared" si="0"/>
        <v>1</v>
      </c>
      <c r="M28" s="7">
        <f>VLOOKUP('STOK BARANG'!J28,'DATA BARANG'!$B$1:$E$14,4,0)</f>
        <v>110000</v>
      </c>
    </row>
    <row r="30" spans="1:13" ht="26.25" x14ac:dyDescent="0.4">
      <c r="A30" s="116" t="s">
        <v>162</v>
      </c>
      <c r="B30" s="116"/>
      <c r="C30" s="116"/>
      <c r="D30" s="116"/>
      <c r="E30" s="116"/>
      <c r="F30" s="116"/>
      <c r="G30" s="116"/>
      <c r="I30" s="126" t="s">
        <v>252</v>
      </c>
      <c r="J30" s="126"/>
      <c r="K30" s="126"/>
      <c r="L30" s="126"/>
      <c r="M30" s="126"/>
    </row>
    <row r="31" spans="1:13" s="46" customFormat="1" x14ac:dyDescent="0.25">
      <c r="A31" s="84" t="s">
        <v>0</v>
      </c>
      <c r="B31" s="84" t="s">
        <v>31</v>
      </c>
      <c r="C31" s="84" t="s">
        <v>1</v>
      </c>
      <c r="D31" s="84" t="s">
        <v>251</v>
      </c>
      <c r="E31" s="84" t="s">
        <v>38</v>
      </c>
      <c r="F31" s="84" t="s">
        <v>26</v>
      </c>
      <c r="G31" s="84" t="s">
        <v>16</v>
      </c>
      <c r="I31" s="84" t="s">
        <v>0</v>
      </c>
      <c r="J31" s="84" t="s">
        <v>31</v>
      </c>
      <c r="K31" s="84" t="s">
        <v>1</v>
      </c>
      <c r="L31" s="45" t="s">
        <v>4</v>
      </c>
      <c r="M31" s="22" t="s">
        <v>5</v>
      </c>
    </row>
    <row r="32" spans="1:13" x14ac:dyDescent="0.25">
      <c r="A32" s="15">
        <v>1</v>
      </c>
      <c r="B32" s="15" t="s">
        <v>32</v>
      </c>
      <c r="C32" s="5" t="str">
        <f>VLOOKUP('STOK BARANG'!B32,'DATA BARANG'!$B$1:$E$14,2,0)</f>
        <v>GULA ROSE BRAND</v>
      </c>
      <c r="D32" s="29">
        <f t="shared" ref="D32:D41" si="3">L19</f>
        <v>13</v>
      </c>
      <c r="E32" s="15">
        <f>VLOOKUP(B32,'LAPORAN PENJUALAN'!$B$22:$E$32,4,0)</f>
        <v>0</v>
      </c>
      <c r="F32" s="15">
        <f>VLOOKUP(B32,'LAPORAN PENJUALAN'!$B$22:$G$32,6,0)</f>
        <v>4</v>
      </c>
      <c r="G32" s="26">
        <f>(D32+E32)-F32</f>
        <v>9</v>
      </c>
      <c r="I32" s="15">
        <v>1</v>
      </c>
      <c r="J32" s="15" t="s">
        <v>32</v>
      </c>
      <c r="K32" s="5" t="str">
        <f>VLOOKUP('STOK BARANG'!J32,'DATA BARANG'!$B$1:$E$14,2,0)</f>
        <v>GULA ROSE BRAND</v>
      </c>
      <c r="L32" s="26">
        <f t="shared" ref="L32:L41" si="4">G32</f>
        <v>9</v>
      </c>
      <c r="M32" s="7">
        <f>VLOOKUP(J32,'DATA BARANG'!$B$1:$E$14,4,0)</f>
        <v>14000</v>
      </c>
    </row>
    <row r="33" spans="1:13" x14ac:dyDescent="0.25">
      <c r="A33" s="15">
        <v>2</v>
      </c>
      <c r="B33" s="15" t="s">
        <v>33</v>
      </c>
      <c r="C33" s="5" t="str">
        <f>VLOOKUP('STOK BARANG'!B33,'DATA BARANG'!$B$1:$E$14,2,0)</f>
        <v>GULA PUTIH</v>
      </c>
      <c r="D33" s="29">
        <f t="shared" si="3"/>
        <v>17</v>
      </c>
      <c r="E33" s="15">
        <f>VLOOKUP(B33,'LAPORAN PENJUALAN'!$B$22:$E$32,4,0)</f>
        <v>0</v>
      </c>
      <c r="F33" s="15">
        <f>VLOOKUP(B33,'LAPORAN PENJUALAN'!$B$22:$G$32,6,0)</f>
        <v>1</v>
      </c>
      <c r="G33" s="26">
        <f t="shared" ref="G33:G41" si="5">(D33+E33)-F33</f>
        <v>16</v>
      </c>
      <c r="I33" s="15">
        <v>2</v>
      </c>
      <c r="J33" s="15" t="s">
        <v>33</v>
      </c>
      <c r="K33" s="5" t="str">
        <f>VLOOKUP('STOK BARANG'!J33,'DATA BARANG'!$B$1:$E$14,2,0)</f>
        <v>GULA PUTIH</v>
      </c>
      <c r="L33" s="26">
        <f t="shared" si="4"/>
        <v>16</v>
      </c>
      <c r="M33" s="7">
        <f>VLOOKUP(J33,'DATA BARANG'!$B$1:$E$14,4,0)</f>
        <v>13500</v>
      </c>
    </row>
    <row r="34" spans="1:13" x14ac:dyDescent="0.25">
      <c r="A34" s="15">
        <v>3</v>
      </c>
      <c r="B34" s="15" t="s">
        <v>34</v>
      </c>
      <c r="C34" s="5" t="str">
        <f>VLOOKUP('STOK BARANG'!B34,'DATA BARANG'!$B$1:$E$14,2,0)</f>
        <v>MM ROSE BRAND</v>
      </c>
      <c r="D34" s="29">
        <f t="shared" si="3"/>
        <v>3</v>
      </c>
      <c r="E34" s="15">
        <f>VLOOKUP(B34,'LAPORAN PENJUALAN'!$B$22:$E$32,4,0)</f>
        <v>0</v>
      </c>
      <c r="F34" s="15">
        <f>VLOOKUP(B34,'LAPORAN PENJUALAN'!$B$22:$G$32,6,0)</f>
        <v>0</v>
      </c>
      <c r="G34" s="26">
        <f t="shared" si="5"/>
        <v>3</v>
      </c>
      <c r="I34" s="15">
        <v>3</v>
      </c>
      <c r="J34" s="15" t="s">
        <v>34</v>
      </c>
      <c r="K34" s="5" t="str">
        <f>VLOOKUP('STOK BARANG'!J34,'DATA BARANG'!$B$1:$E$14,2,0)</f>
        <v>MM ROSE BRAND</v>
      </c>
      <c r="L34" s="26">
        <f t="shared" si="4"/>
        <v>3</v>
      </c>
      <c r="M34" s="7">
        <f>VLOOKUP(J34,'DATA BARANG'!$B$1:$E$14,4,0)</f>
        <v>14500</v>
      </c>
    </row>
    <row r="35" spans="1:13" x14ac:dyDescent="0.25">
      <c r="A35" s="15">
        <v>4</v>
      </c>
      <c r="B35" s="15" t="s">
        <v>35</v>
      </c>
      <c r="C35" s="5" t="str">
        <f>VLOOKUP('STOK BARANG'!B35,'DATA BARANG'!$B$1:$E$14,2,0)</f>
        <v>MM TAWON</v>
      </c>
      <c r="D35" s="29">
        <f t="shared" si="3"/>
        <v>6</v>
      </c>
      <c r="E35" s="15">
        <f>VLOOKUP(B35,'LAPORAN PENJUALAN'!$B$22:$E$32,4,0)</f>
        <v>0</v>
      </c>
      <c r="F35" s="15">
        <f>VLOOKUP(B35,'LAPORAN PENJUALAN'!$B$22:$G$32,6,0)</f>
        <v>2</v>
      </c>
      <c r="G35" s="26">
        <f t="shared" si="5"/>
        <v>4</v>
      </c>
      <c r="I35" s="15">
        <v>4</v>
      </c>
      <c r="J35" s="15" t="s">
        <v>35</v>
      </c>
      <c r="K35" s="5" t="str">
        <f>VLOOKUP('STOK BARANG'!J35,'DATA BARANG'!$B$1:$E$14,2,0)</f>
        <v>MM TAWON</v>
      </c>
      <c r="L35" s="26">
        <f t="shared" si="4"/>
        <v>4</v>
      </c>
      <c r="M35" s="7">
        <f>VLOOKUP(J35,'DATA BARANG'!$B$1:$E$14,4,0)</f>
        <v>14500</v>
      </c>
    </row>
    <row r="36" spans="1:13" x14ac:dyDescent="0.25">
      <c r="A36" s="15">
        <v>5</v>
      </c>
      <c r="B36" s="15" t="s">
        <v>39</v>
      </c>
      <c r="C36" s="5" t="str">
        <f>VLOOKUP('STOK BARANG'!B36,'DATA BARANG'!$B$1:$E$14,2,0)</f>
        <v>MM SALVACO</v>
      </c>
      <c r="D36" s="29">
        <f t="shared" si="3"/>
        <v>0</v>
      </c>
      <c r="E36" s="15">
        <f>VLOOKUP(B36,'LAPORAN PENJUALAN'!$B$22:$E$32,4,0)</f>
        <v>24</v>
      </c>
      <c r="F36" s="15">
        <f>VLOOKUP(B36,'LAPORAN PENJUALAN'!$B$22:$G$32,6,0)</f>
        <v>0</v>
      </c>
      <c r="G36" s="26">
        <f t="shared" si="5"/>
        <v>24</v>
      </c>
      <c r="I36" s="15">
        <v>5</v>
      </c>
      <c r="J36" s="15" t="s">
        <v>39</v>
      </c>
      <c r="K36" s="5" t="str">
        <f>VLOOKUP('STOK BARANG'!J36,'DATA BARANG'!$B$1:$E$14,2,0)</f>
        <v>MM SALVACO</v>
      </c>
      <c r="L36" s="26">
        <f t="shared" si="4"/>
        <v>24</v>
      </c>
      <c r="M36" s="7">
        <f>VLOOKUP(J36,'DATA BARANG'!$B$1:$E$14,4,0)</f>
        <v>14500</v>
      </c>
    </row>
    <row r="37" spans="1:13" x14ac:dyDescent="0.25">
      <c r="A37" s="15">
        <v>6</v>
      </c>
      <c r="B37" s="15" t="s">
        <v>40</v>
      </c>
      <c r="C37" s="5" t="str">
        <f>VLOOKUP('STOK BARANG'!B37,'DATA BARANG'!$B$1:$E$14,2,0)</f>
        <v>MM BIMOLI</v>
      </c>
      <c r="D37" s="29">
        <f t="shared" si="3"/>
        <v>0</v>
      </c>
      <c r="E37" s="15">
        <f>VLOOKUP(B37,'LAPORAN PENJUALAN'!$B$22:$E$32,4,0)</f>
        <v>24</v>
      </c>
      <c r="F37" s="15">
        <f>VLOOKUP(B37,'LAPORAN PENJUALAN'!$B$22:$G$32,6,0)</f>
        <v>3</v>
      </c>
      <c r="G37" s="26">
        <f t="shared" si="5"/>
        <v>21</v>
      </c>
      <c r="I37" s="15">
        <v>6</v>
      </c>
      <c r="J37" s="15" t="s">
        <v>40</v>
      </c>
      <c r="K37" s="5" t="str">
        <f>VLOOKUP('STOK BARANG'!J37,'DATA BARANG'!$B$1:$E$14,2,0)</f>
        <v>MM BIMOLI</v>
      </c>
      <c r="L37" s="26">
        <f t="shared" si="4"/>
        <v>21</v>
      </c>
      <c r="M37" s="7">
        <f>VLOOKUP(J37,'DATA BARANG'!$B$1:$E$14,4,0)</f>
        <v>15500</v>
      </c>
    </row>
    <row r="38" spans="1:13" x14ac:dyDescent="0.25">
      <c r="A38" s="15">
        <v>7</v>
      </c>
      <c r="B38" s="15" t="s">
        <v>41</v>
      </c>
      <c r="C38" s="5" t="str">
        <f>VLOOKUP('STOK BARANG'!B38,'DATA BARANG'!$B$1:$E$14,2,0)</f>
        <v>MM SIIP</v>
      </c>
      <c r="D38" s="29">
        <f t="shared" si="3"/>
        <v>0</v>
      </c>
      <c r="E38" s="15">
        <f>VLOOKUP(B38,'LAPORAN PENJUALAN'!$B$22:$E$32,4,0)</f>
        <v>12</v>
      </c>
      <c r="F38" s="15">
        <f>VLOOKUP(B38,'LAPORAN PENJUALAN'!$B$22:$G$32,6,0)</f>
        <v>0</v>
      </c>
      <c r="G38" s="26">
        <f t="shared" si="5"/>
        <v>12</v>
      </c>
      <c r="I38" s="15">
        <v>7</v>
      </c>
      <c r="J38" s="15" t="s">
        <v>41</v>
      </c>
      <c r="K38" s="5" t="str">
        <f>VLOOKUP('STOK BARANG'!J38,'DATA BARANG'!$B$1:$E$14,2,0)</f>
        <v>MM SIIP</v>
      </c>
      <c r="L38" s="26">
        <f t="shared" si="4"/>
        <v>12</v>
      </c>
      <c r="M38" s="7">
        <f>VLOOKUP(J38,'DATA BARANG'!$B$1:$E$14,4,0)</f>
        <v>13500</v>
      </c>
    </row>
    <row r="39" spans="1:13" x14ac:dyDescent="0.25">
      <c r="A39" s="15">
        <v>8</v>
      </c>
      <c r="B39" s="15" t="s">
        <v>42</v>
      </c>
      <c r="C39" s="5" t="str">
        <f>VLOOKUP('STOK BARANG'!B39,'DATA BARANG'!$B$1:$E$14,2,0)</f>
        <v>GULA AREN</v>
      </c>
      <c r="D39" s="29">
        <f t="shared" si="3"/>
        <v>0</v>
      </c>
      <c r="E39" s="15">
        <f>VLOOKUP(B39,'LAPORAN PENJUALAN'!$B$22:$E$32,4,0)</f>
        <v>31.4</v>
      </c>
      <c r="F39" s="15">
        <f>VLOOKUP(B39,'LAPORAN PENJUALAN'!$B$22:$G$32,6,0)</f>
        <v>9.98</v>
      </c>
      <c r="G39" s="26">
        <f t="shared" si="5"/>
        <v>21.419999999999998</v>
      </c>
      <c r="I39" s="15">
        <v>8</v>
      </c>
      <c r="J39" s="15" t="s">
        <v>42</v>
      </c>
      <c r="K39" s="5" t="str">
        <f>VLOOKUP('STOK BARANG'!J39,'DATA BARANG'!$B$1:$E$14,2,0)</f>
        <v>GULA AREN</v>
      </c>
      <c r="L39" s="26">
        <f t="shared" si="4"/>
        <v>21.419999999999998</v>
      </c>
      <c r="M39" s="7">
        <f>VLOOKUP(J39,'DATA BARANG'!$B$1:$E$14,4,0)</f>
        <v>25000</v>
      </c>
    </row>
    <row r="40" spans="1:13" x14ac:dyDescent="0.25">
      <c r="A40" s="15">
        <v>9</v>
      </c>
      <c r="B40" s="15" t="s">
        <v>37</v>
      </c>
      <c r="C40" s="5" t="str">
        <f>VLOOKUP('STOK BARANG'!B40,'DATA BARANG'!$B$1:$E$14,2,0)</f>
        <v>BERAS IR 5 KG</v>
      </c>
      <c r="D40" s="29">
        <f t="shared" si="3"/>
        <v>0</v>
      </c>
      <c r="E40" s="15">
        <f>VLOOKUP(B40,'LAPORAN PENJUALAN'!$B$22:$E$32,4,0)</f>
        <v>50</v>
      </c>
      <c r="F40" s="15">
        <f>VLOOKUP(B40,'LAPORAN PENJUALAN'!$B$22:$G$32,6,0)</f>
        <v>23</v>
      </c>
      <c r="G40" s="26">
        <f t="shared" si="5"/>
        <v>27</v>
      </c>
      <c r="I40" s="15">
        <v>9</v>
      </c>
      <c r="J40" s="15" t="s">
        <v>37</v>
      </c>
      <c r="K40" s="5" t="str">
        <f>VLOOKUP('STOK BARANG'!J40,'DATA BARANG'!$B$1:$E$14,2,0)</f>
        <v>BERAS IR 5 KG</v>
      </c>
      <c r="L40" s="26">
        <f t="shared" si="4"/>
        <v>27</v>
      </c>
      <c r="M40" s="7">
        <f>VLOOKUP(J40,'DATA BARANG'!$B$1:$E$14,4,0)</f>
        <v>55000</v>
      </c>
    </row>
    <row r="41" spans="1:13" x14ac:dyDescent="0.25">
      <c r="A41" s="15">
        <v>10</v>
      </c>
      <c r="B41" s="15" t="s">
        <v>36</v>
      </c>
      <c r="C41" s="5" t="str">
        <f>VLOOKUP('STOK BARANG'!B41,'DATA BARANG'!$B$1:$E$14,2,0)</f>
        <v>BERAS IR 10 KG</v>
      </c>
      <c r="D41" s="29">
        <f t="shared" si="3"/>
        <v>1</v>
      </c>
      <c r="E41" s="15">
        <f>VLOOKUP(B41,'LAPORAN PENJUALAN'!$B$22:$E$32,4,0)</f>
        <v>30</v>
      </c>
      <c r="F41" s="15">
        <f>VLOOKUP(B41,'LAPORAN PENJUALAN'!$B$22:$G$32,6,0)</f>
        <v>4</v>
      </c>
      <c r="G41" s="26">
        <f t="shared" si="5"/>
        <v>27</v>
      </c>
      <c r="I41" s="15">
        <v>10</v>
      </c>
      <c r="J41" s="15" t="s">
        <v>36</v>
      </c>
      <c r="K41" s="5" t="str">
        <f>VLOOKUP('STOK BARANG'!J41,'DATA BARANG'!$B$1:$E$14,2,0)</f>
        <v>BERAS IR 10 KG</v>
      </c>
      <c r="L41" s="26">
        <f t="shared" si="4"/>
        <v>27</v>
      </c>
      <c r="M41" s="7">
        <f>VLOOKUP(J41,'DATA BARANG'!$B$1:$E$14,4,0)</f>
        <v>110000</v>
      </c>
    </row>
    <row r="43" spans="1:13" ht="26.25" x14ac:dyDescent="0.4">
      <c r="A43" s="116" t="s">
        <v>253</v>
      </c>
      <c r="B43" s="116"/>
      <c r="C43" s="116"/>
      <c r="D43" s="116"/>
      <c r="E43" s="116"/>
      <c r="F43" s="116"/>
      <c r="G43" s="116"/>
      <c r="I43" s="126" t="s">
        <v>254</v>
      </c>
      <c r="J43" s="126"/>
      <c r="K43" s="126"/>
      <c r="L43" s="126"/>
      <c r="M43" s="126"/>
    </row>
    <row r="44" spans="1:13" x14ac:dyDescent="0.25">
      <c r="A44" s="84" t="s">
        <v>0</v>
      </c>
      <c r="B44" s="84" t="s">
        <v>31</v>
      </c>
      <c r="C44" s="84" t="s">
        <v>1</v>
      </c>
      <c r="D44" s="84" t="s">
        <v>251</v>
      </c>
      <c r="E44" s="84" t="s">
        <v>38</v>
      </c>
      <c r="F44" s="84" t="s">
        <v>26</v>
      </c>
      <c r="G44" s="84" t="s">
        <v>16</v>
      </c>
      <c r="I44" s="84" t="s">
        <v>0</v>
      </c>
      <c r="J44" s="84" t="s">
        <v>31</v>
      </c>
      <c r="K44" s="84" t="s">
        <v>1</v>
      </c>
      <c r="L44" s="45" t="s">
        <v>4</v>
      </c>
      <c r="M44" s="22" t="s">
        <v>5</v>
      </c>
    </row>
    <row r="45" spans="1:13" x14ac:dyDescent="0.25">
      <c r="A45" s="15">
        <v>1</v>
      </c>
      <c r="B45" s="15" t="s">
        <v>32</v>
      </c>
      <c r="C45" s="5" t="str">
        <f>VLOOKUP('STOK BARANG'!B45,'DATA BARANG'!$B$1:$E$14,2,0)</f>
        <v>GULA ROSE BRAND</v>
      </c>
      <c r="D45" s="29">
        <f>L32</f>
        <v>9</v>
      </c>
      <c r="E45" s="15">
        <f>VLOOKUP(B45,'LAPORAN PENJUALAN'!$B$46:$E$56,4,)</f>
        <v>0</v>
      </c>
      <c r="F45" s="15">
        <f>VLOOKUP(B45,'LAPORAN PENJUALAN'!$B$46:$G$56,6,0)</f>
        <v>0</v>
      </c>
      <c r="G45" s="26">
        <f>(D45+E45)-F45</f>
        <v>9</v>
      </c>
      <c r="I45" s="15">
        <v>1</v>
      </c>
      <c r="J45" s="15" t="s">
        <v>32</v>
      </c>
      <c r="K45" s="5" t="str">
        <f>VLOOKUP('STOK BARANG'!J45,'DATA BARANG'!$B$1:$E$14,2,0)</f>
        <v>GULA ROSE BRAND</v>
      </c>
      <c r="L45" s="26">
        <f>G45</f>
        <v>9</v>
      </c>
      <c r="M45" s="7">
        <f>VLOOKUP(J45,'DATA BARANG'!$B$1:$E$14,4,0)</f>
        <v>14000</v>
      </c>
    </row>
    <row r="46" spans="1:13" x14ac:dyDescent="0.25">
      <c r="A46" s="15">
        <v>2</v>
      </c>
      <c r="B46" s="15" t="s">
        <v>33</v>
      </c>
      <c r="C46" s="5" t="str">
        <f>VLOOKUP('STOK BARANG'!B46,'DATA BARANG'!$B$1:$E$14,2,0)</f>
        <v>GULA PUTIH</v>
      </c>
      <c r="D46" s="29">
        <f t="shared" ref="D46:D54" si="6">L33</f>
        <v>16</v>
      </c>
      <c r="E46" s="15">
        <f>VLOOKUP(B46,'LAPORAN PENJUALAN'!$B$46:$E$56,4,)</f>
        <v>0</v>
      </c>
      <c r="F46" s="15">
        <f>VLOOKUP(B46,'LAPORAN PENJUALAN'!$B$46:$G$56,6,0)</f>
        <v>8</v>
      </c>
      <c r="G46" s="26">
        <f t="shared" ref="G46:G54" si="7">(D46+E46)-F46</f>
        <v>8</v>
      </c>
      <c r="I46" s="15">
        <v>2</v>
      </c>
      <c r="J46" s="15" t="s">
        <v>33</v>
      </c>
      <c r="K46" s="5" t="str">
        <f>VLOOKUP('STOK BARANG'!J46,'DATA BARANG'!$B$1:$E$14,2,0)</f>
        <v>GULA PUTIH</v>
      </c>
      <c r="L46" s="26">
        <f t="shared" ref="L46:L54" si="8">G46</f>
        <v>8</v>
      </c>
      <c r="M46" s="7">
        <f>VLOOKUP(J46,'DATA BARANG'!$B$1:$E$14,4,0)</f>
        <v>13500</v>
      </c>
    </row>
    <row r="47" spans="1:13" x14ac:dyDescent="0.25">
      <c r="A47" s="15">
        <v>3</v>
      </c>
      <c r="B47" s="15" t="s">
        <v>34</v>
      </c>
      <c r="C47" s="5" t="str">
        <f>VLOOKUP('STOK BARANG'!B47,'DATA BARANG'!$B$1:$E$14,2,0)</f>
        <v>MM ROSE BRAND</v>
      </c>
      <c r="D47" s="29">
        <f t="shared" si="6"/>
        <v>3</v>
      </c>
      <c r="E47" s="15">
        <f>VLOOKUP(B47,'LAPORAN PENJUALAN'!$B$46:$E$56,4,)</f>
        <v>0</v>
      </c>
      <c r="F47" s="15">
        <f>VLOOKUP(B47,'LAPORAN PENJUALAN'!$B$46:$G$56,6,0)</f>
        <v>0</v>
      </c>
      <c r="G47" s="26">
        <f t="shared" si="7"/>
        <v>3</v>
      </c>
      <c r="I47" s="15">
        <v>3</v>
      </c>
      <c r="J47" s="15" t="s">
        <v>34</v>
      </c>
      <c r="K47" s="5" t="str">
        <f>VLOOKUP('STOK BARANG'!J47,'DATA BARANG'!$B$1:$E$14,2,0)</f>
        <v>MM ROSE BRAND</v>
      </c>
      <c r="L47" s="26">
        <f t="shared" si="8"/>
        <v>3</v>
      </c>
      <c r="M47" s="7">
        <f>VLOOKUP(J47,'DATA BARANG'!$B$1:$E$14,4,0)</f>
        <v>14500</v>
      </c>
    </row>
    <row r="48" spans="1:13" x14ac:dyDescent="0.25">
      <c r="A48" s="15">
        <v>4</v>
      </c>
      <c r="B48" s="15" t="s">
        <v>35</v>
      </c>
      <c r="C48" s="5" t="str">
        <f>VLOOKUP('STOK BARANG'!B48,'DATA BARANG'!$B$1:$E$14,2,0)</f>
        <v>MM TAWON</v>
      </c>
      <c r="D48" s="29">
        <f t="shared" si="6"/>
        <v>4</v>
      </c>
      <c r="E48" s="15">
        <f>VLOOKUP(B48,'LAPORAN PENJUALAN'!$B$46:$E$56,4,)</f>
        <v>0</v>
      </c>
      <c r="F48" s="15">
        <f>VLOOKUP(B48,'LAPORAN PENJUALAN'!$B$46:$G$56,6,0)</f>
        <v>0</v>
      </c>
      <c r="G48" s="26">
        <f t="shared" si="7"/>
        <v>4</v>
      </c>
      <c r="I48" s="15">
        <v>4</v>
      </c>
      <c r="J48" s="15" t="s">
        <v>35</v>
      </c>
      <c r="K48" s="5" t="str">
        <f>VLOOKUP('STOK BARANG'!J48,'DATA BARANG'!$B$1:$E$14,2,0)</f>
        <v>MM TAWON</v>
      </c>
      <c r="L48" s="26">
        <f t="shared" si="8"/>
        <v>4</v>
      </c>
      <c r="M48" s="7">
        <f>VLOOKUP(J48,'DATA BARANG'!$B$1:$E$14,4,0)</f>
        <v>14500</v>
      </c>
    </row>
    <row r="49" spans="1:13" x14ac:dyDescent="0.25">
      <c r="A49" s="15">
        <v>5</v>
      </c>
      <c r="B49" s="15" t="s">
        <v>39</v>
      </c>
      <c r="C49" s="5" t="str">
        <f>VLOOKUP('STOK BARANG'!B49,'DATA BARANG'!$B$1:$E$14,2,0)</f>
        <v>MM SALVACO</v>
      </c>
      <c r="D49" s="29">
        <f t="shared" si="6"/>
        <v>24</v>
      </c>
      <c r="E49" s="15">
        <f>VLOOKUP(B49,'LAPORAN PENJUALAN'!$B$46:$E$56,4,)</f>
        <v>0</v>
      </c>
      <c r="F49" s="15">
        <f>VLOOKUP(B49,'LAPORAN PENJUALAN'!$B$46:$G$56,6,0)</f>
        <v>0</v>
      </c>
      <c r="G49" s="26">
        <f t="shared" si="7"/>
        <v>24</v>
      </c>
      <c r="I49" s="15">
        <v>5</v>
      </c>
      <c r="J49" s="15" t="s">
        <v>39</v>
      </c>
      <c r="K49" s="5" t="str">
        <f>VLOOKUP('STOK BARANG'!J49,'DATA BARANG'!$B$1:$E$14,2,0)</f>
        <v>MM SALVACO</v>
      </c>
      <c r="L49" s="26">
        <f t="shared" si="8"/>
        <v>24</v>
      </c>
      <c r="M49" s="7">
        <f>VLOOKUP(J49,'DATA BARANG'!$B$1:$E$14,4,0)</f>
        <v>14500</v>
      </c>
    </row>
    <row r="50" spans="1:13" x14ac:dyDescent="0.25">
      <c r="A50" s="15">
        <v>6</v>
      </c>
      <c r="B50" s="15" t="s">
        <v>40</v>
      </c>
      <c r="C50" s="5" t="str">
        <f>VLOOKUP('STOK BARANG'!B50,'DATA BARANG'!$B$1:$E$14,2,0)</f>
        <v>MM BIMOLI</v>
      </c>
      <c r="D50" s="29">
        <f t="shared" si="6"/>
        <v>21</v>
      </c>
      <c r="E50" s="15">
        <f>VLOOKUP(B50,'LAPORAN PENJUALAN'!$B$46:$E$56,4,)</f>
        <v>0</v>
      </c>
      <c r="F50" s="15">
        <f>VLOOKUP(B50,'LAPORAN PENJUALAN'!$B$46:$G$56,6,0)</f>
        <v>0</v>
      </c>
      <c r="G50" s="26">
        <f t="shared" si="7"/>
        <v>21</v>
      </c>
      <c r="I50" s="15">
        <v>6</v>
      </c>
      <c r="J50" s="15" t="s">
        <v>40</v>
      </c>
      <c r="K50" s="5" t="str">
        <f>VLOOKUP('STOK BARANG'!J50,'DATA BARANG'!$B$1:$E$14,2,0)</f>
        <v>MM BIMOLI</v>
      </c>
      <c r="L50" s="26">
        <f t="shared" si="8"/>
        <v>21</v>
      </c>
      <c r="M50" s="7">
        <f>VLOOKUP(J50,'DATA BARANG'!$B$1:$E$14,4,0)</f>
        <v>15500</v>
      </c>
    </row>
    <row r="51" spans="1:13" x14ac:dyDescent="0.25">
      <c r="A51" s="15">
        <v>7</v>
      </c>
      <c r="B51" s="15" t="s">
        <v>41</v>
      </c>
      <c r="C51" s="5" t="str">
        <f>VLOOKUP('STOK BARANG'!B51,'DATA BARANG'!$B$1:$E$14,2,0)</f>
        <v>MM SIIP</v>
      </c>
      <c r="D51" s="29">
        <f t="shared" si="6"/>
        <v>12</v>
      </c>
      <c r="E51" s="15">
        <f>VLOOKUP(B51,'LAPORAN PENJUALAN'!$B$46:$E$56,4,)</f>
        <v>0</v>
      </c>
      <c r="F51" s="15">
        <f>VLOOKUP(B51,'LAPORAN PENJUALAN'!$B$46:$G$56,6,0)</f>
        <v>0</v>
      </c>
      <c r="G51" s="26">
        <f t="shared" si="7"/>
        <v>12</v>
      </c>
      <c r="I51" s="15">
        <v>7</v>
      </c>
      <c r="J51" s="15" t="s">
        <v>41</v>
      </c>
      <c r="K51" s="5" t="str">
        <f>VLOOKUP('STOK BARANG'!J51,'DATA BARANG'!$B$1:$E$14,2,0)</f>
        <v>MM SIIP</v>
      </c>
      <c r="L51" s="26">
        <f t="shared" si="8"/>
        <v>12</v>
      </c>
      <c r="M51" s="7">
        <f>VLOOKUP(J51,'DATA BARANG'!$B$1:$E$14,4,0)</f>
        <v>13500</v>
      </c>
    </row>
    <row r="52" spans="1:13" x14ac:dyDescent="0.25">
      <c r="A52" s="15">
        <v>8</v>
      </c>
      <c r="B52" s="15" t="s">
        <v>42</v>
      </c>
      <c r="C52" s="5" t="str">
        <f>VLOOKUP('STOK BARANG'!B52,'DATA BARANG'!$B$1:$E$14,2,0)</f>
        <v>GULA AREN</v>
      </c>
      <c r="D52" s="29">
        <f t="shared" si="6"/>
        <v>21.419999999999998</v>
      </c>
      <c r="E52" s="15">
        <f>VLOOKUP(B52,'LAPORAN PENJUALAN'!$B$46:$E$56,4,)</f>
        <v>0</v>
      </c>
      <c r="F52" s="15">
        <f>VLOOKUP(B52,'LAPORAN PENJUALAN'!$B$46:$G$56,6,0)</f>
        <v>0</v>
      </c>
      <c r="G52" s="26">
        <f t="shared" si="7"/>
        <v>21.419999999999998</v>
      </c>
      <c r="I52" s="15">
        <v>8</v>
      </c>
      <c r="J52" s="15" t="s">
        <v>42</v>
      </c>
      <c r="K52" s="5" t="str">
        <f>VLOOKUP('STOK BARANG'!J52,'DATA BARANG'!$B$1:$E$14,2,0)</f>
        <v>GULA AREN</v>
      </c>
      <c r="L52" s="26">
        <f t="shared" si="8"/>
        <v>21.419999999999998</v>
      </c>
      <c r="M52" s="7">
        <f>VLOOKUP(J52,'DATA BARANG'!$B$1:$E$14,4,0)</f>
        <v>25000</v>
      </c>
    </row>
    <row r="53" spans="1:13" x14ac:dyDescent="0.25">
      <c r="A53" s="15">
        <v>9</v>
      </c>
      <c r="B53" s="15" t="s">
        <v>37</v>
      </c>
      <c r="C53" s="5" t="str">
        <f>VLOOKUP('STOK BARANG'!B53,'DATA BARANG'!$B$1:$E$14,2,0)</f>
        <v>BERAS IR 5 KG</v>
      </c>
      <c r="D53" s="29">
        <f t="shared" si="6"/>
        <v>27</v>
      </c>
      <c r="E53" s="15">
        <f>VLOOKUP(B53,'LAPORAN PENJUALAN'!$B$46:$E$56,4,)</f>
        <v>0</v>
      </c>
      <c r="F53" s="15">
        <f>VLOOKUP(B53,'LAPORAN PENJUALAN'!$B$46:$G$56,6,0)</f>
        <v>0</v>
      </c>
      <c r="G53" s="26">
        <f t="shared" si="7"/>
        <v>27</v>
      </c>
      <c r="I53" s="15">
        <v>9</v>
      </c>
      <c r="J53" s="15" t="s">
        <v>37</v>
      </c>
      <c r="K53" s="5" t="str">
        <f>VLOOKUP('STOK BARANG'!J53,'DATA BARANG'!$B$1:$E$14,2,0)</f>
        <v>BERAS IR 5 KG</v>
      </c>
      <c r="L53" s="26">
        <f t="shared" si="8"/>
        <v>27</v>
      </c>
      <c r="M53" s="7">
        <f>VLOOKUP(J53,'DATA BARANG'!$B$1:$E$14,4,0)</f>
        <v>55000</v>
      </c>
    </row>
    <row r="54" spans="1:13" x14ac:dyDescent="0.25">
      <c r="A54" s="15">
        <v>10</v>
      </c>
      <c r="B54" s="15" t="s">
        <v>36</v>
      </c>
      <c r="C54" s="5" t="str">
        <f>VLOOKUP('STOK BARANG'!B54,'DATA BARANG'!$B$1:$E$14,2,0)</f>
        <v>BERAS IR 10 KG</v>
      </c>
      <c r="D54" s="29">
        <f t="shared" si="6"/>
        <v>27</v>
      </c>
      <c r="E54" s="15">
        <f>VLOOKUP(B54,'LAPORAN PENJUALAN'!$B$46:$E$56,4,)</f>
        <v>0</v>
      </c>
      <c r="F54" s="15">
        <f>VLOOKUP(B54,'LAPORAN PENJUALAN'!$B$46:$G$56,6,0)</f>
        <v>0</v>
      </c>
      <c r="G54" s="26">
        <f t="shared" si="7"/>
        <v>27</v>
      </c>
      <c r="I54" s="15">
        <v>10</v>
      </c>
      <c r="J54" s="15" t="s">
        <v>36</v>
      </c>
      <c r="K54" s="5" t="str">
        <f>VLOOKUP('STOK BARANG'!J54,'DATA BARANG'!$B$1:$E$14,2,0)</f>
        <v>BERAS IR 10 KG</v>
      </c>
      <c r="L54" s="26">
        <f t="shared" si="8"/>
        <v>27</v>
      </c>
      <c r="M54" s="7">
        <f>VLOOKUP(J54,'DATA BARANG'!$B$1:$E$14,4,0)</f>
        <v>110000</v>
      </c>
    </row>
    <row r="56" spans="1:13" ht="23.25" x14ac:dyDescent="0.35">
      <c r="A56" s="127" t="s">
        <v>255</v>
      </c>
      <c r="B56" s="127"/>
      <c r="C56" s="127"/>
      <c r="D56" s="127"/>
      <c r="E56" s="127"/>
      <c r="F56" s="127"/>
      <c r="G56" s="127"/>
      <c r="I56" s="126" t="s">
        <v>157</v>
      </c>
      <c r="J56" s="126"/>
      <c r="K56" s="126"/>
      <c r="L56" s="126"/>
      <c r="M56" s="126"/>
    </row>
    <row r="57" spans="1:13" x14ac:dyDescent="0.25">
      <c r="A57" s="84" t="s">
        <v>0</v>
      </c>
      <c r="B57" s="84" t="s">
        <v>31</v>
      </c>
      <c r="C57" s="84" t="s">
        <v>1</v>
      </c>
      <c r="D57" s="84" t="s">
        <v>251</v>
      </c>
      <c r="E57" s="84" t="s">
        <v>38</v>
      </c>
      <c r="F57" s="84" t="s">
        <v>26</v>
      </c>
      <c r="G57" s="84" t="s">
        <v>16</v>
      </c>
      <c r="I57" s="84" t="s">
        <v>0</v>
      </c>
      <c r="J57" s="84" t="s">
        <v>31</v>
      </c>
      <c r="K57" s="84" t="s">
        <v>1</v>
      </c>
      <c r="L57" s="45" t="s">
        <v>4</v>
      </c>
      <c r="M57" s="22" t="s">
        <v>5</v>
      </c>
    </row>
    <row r="58" spans="1:13" x14ac:dyDescent="0.25">
      <c r="A58" s="15">
        <v>1</v>
      </c>
      <c r="B58" s="15" t="s">
        <v>32</v>
      </c>
      <c r="C58" s="5" t="str">
        <f>VLOOKUP('STOK BARANG'!B58,'DATA BARANG'!$B$1:$E$14,2,0)</f>
        <v>GULA ROSE BRAND</v>
      </c>
      <c r="D58" s="29">
        <f>L45</f>
        <v>9</v>
      </c>
      <c r="E58" s="15">
        <f>VLOOKUP(B58,'LAPORAN PENJUALAN'!$B$70:$E$80,4,0)</f>
        <v>0</v>
      </c>
      <c r="F58" s="15">
        <f>VLOOKUP(B58,'LAPORAN PENJUALAN'!$B$70:$G$80,6,0)</f>
        <v>7</v>
      </c>
      <c r="G58" s="26">
        <f>(D58+E58)-F58</f>
        <v>2</v>
      </c>
      <c r="I58" s="15">
        <v>1</v>
      </c>
      <c r="J58" s="15" t="s">
        <v>32</v>
      </c>
      <c r="K58" s="5" t="str">
        <f>VLOOKUP('STOK BARANG'!J58,'DATA BARANG'!$B$1:$E$14,2,0)</f>
        <v>GULA ROSE BRAND</v>
      </c>
      <c r="L58" s="26">
        <f>G58</f>
        <v>2</v>
      </c>
      <c r="M58" s="7">
        <f>VLOOKUP(J58,'DATA BARANG'!$B$1:$E$14,4,0)</f>
        <v>14000</v>
      </c>
    </row>
    <row r="59" spans="1:13" x14ac:dyDescent="0.25">
      <c r="A59" s="15">
        <v>2</v>
      </c>
      <c r="B59" s="15" t="s">
        <v>33</v>
      </c>
      <c r="C59" s="5" t="str">
        <f>VLOOKUP('STOK BARANG'!B59,'DATA BARANG'!$B$1:$E$14,2,0)</f>
        <v>GULA PUTIH</v>
      </c>
      <c r="D59" s="29">
        <f t="shared" ref="D59:D67" si="9">L46</f>
        <v>8</v>
      </c>
      <c r="E59" s="15">
        <f>VLOOKUP(B59,'LAPORAN PENJUALAN'!$B$70:$E$80,4,0)</f>
        <v>0</v>
      </c>
      <c r="F59" s="15">
        <f>VLOOKUP(B59,'LAPORAN PENJUALAN'!$B$70:$G$80,6,0)</f>
        <v>0</v>
      </c>
      <c r="G59" s="26">
        <f t="shared" ref="G59:G67" si="10">(D59+E59)-F59</f>
        <v>8</v>
      </c>
      <c r="I59" s="15">
        <v>2</v>
      </c>
      <c r="J59" s="15" t="s">
        <v>33</v>
      </c>
      <c r="K59" s="5" t="str">
        <f>VLOOKUP('STOK BARANG'!J59,'DATA BARANG'!$B$1:$E$14,2,0)</f>
        <v>GULA PUTIH</v>
      </c>
      <c r="L59" s="26">
        <f t="shared" ref="L59:L67" si="11">G59</f>
        <v>8</v>
      </c>
      <c r="M59" s="7">
        <f>VLOOKUP(J59,'DATA BARANG'!$B$1:$E$14,4,0)</f>
        <v>13500</v>
      </c>
    </row>
    <row r="60" spans="1:13" x14ac:dyDescent="0.25">
      <c r="A60" s="15">
        <v>3</v>
      </c>
      <c r="B60" s="15" t="s">
        <v>34</v>
      </c>
      <c r="C60" s="5" t="str">
        <f>VLOOKUP('STOK BARANG'!B60,'DATA BARANG'!$B$1:$E$14,2,0)</f>
        <v>MM ROSE BRAND</v>
      </c>
      <c r="D60" s="29">
        <f t="shared" si="9"/>
        <v>3</v>
      </c>
      <c r="E60" s="15">
        <f>VLOOKUP(B60,'LAPORAN PENJUALAN'!$B$70:$E$80,4,0)</f>
        <v>0</v>
      </c>
      <c r="F60" s="15">
        <f>VLOOKUP(B60,'LAPORAN PENJUALAN'!$B$70:$G$80,6,0)</f>
        <v>0</v>
      </c>
      <c r="G60" s="26">
        <f t="shared" si="10"/>
        <v>3</v>
      </c>
      <c r="I60" s="15">
        <v>3</v>
      </c>
      <c r="J60" s="15" t="s">
        <v>34</v>
      </c>
      <c r="K60" s="5" t="str">
        <f>VLOOKUP('STOK BARANG'!J60,'DATA BARANG'!$B$1:$E$14,2,0)</f>
        <v>MM ROSE BRAND</v>
      </c>
      <c r="L60" s="26">
        <f t="shared" si="11"/>
        <v>3</v>
      </c>
      <c r="M60" s="7">
        <f>VLOOKUP(J60,'DATA BARANG'!$B$1:$E$14,4,0)</f>
        <v>14500</v>
      </c>
    </row>
    <row r="61" spans="1:13" x14ac:dyDescent="0.25">
      <c r="A61" s="15">
        <v>4</v>
      </c>
      <c r="B61" s="15" t="s">
        <v>35</v>
      </c>
      <c r="C61" s="5" t="str">
        <f>VLOOKUP('STOK BARANG'!B61,'DATA BARANG'!$B$1:$E$14,2,0)</f>
        <v>MM TAWON</v>
      </c>
      <c r="D61" s="29">
        <f t="shared" si="9"/>
        <v>4</v>
      </c>
      <c r="E61" s="15">
        <f>VLOOKUP(B61,'LAPORAN PENJUALAN'!$B$70:$E$80,4,0)</f>
        <v>0</v>
      </c>
      <c r="F61" s="15">
        <f>VLOOKUP(B61,'LAPORAN PENJUALAN'!$B$70:$G$80,6,0)</f>
        <v>0</v>
      </c>
      <c r="G61" s="26">
        <f t="shared" si="10"/>
        <v>4</v>
      </c>
      <c r="I61" s="15">
        <v>4</v>
      </c>
      <c r="J61" s="15" t="s">
        <v>35</v>
      </c>
      <c r="K61" s="5" t="str">
        <f>VLOOKUP('STOK BARANG'!J61,'DATA BARANG'!$B$1:$E$14,2,0)</f>
        <v>MM TAWON</v>
      </c>
      <c r="L61" s="26">
        <f t="shared" si="11"/>
        <v>4</v>
      </c>
      <c r="M61" s="7">
        <f>VLOOKUP(J61,'DATA BARANG'!$B$1:$E$14,4,0)</f>
        <v>14500</v>
      </c>
    </row>
    <row r="62" spans="1:13" x14ac:dyDescent="0.25">
      <c r="A62" s="15">
        <v>5</v>
      </c>
      <c r="B62" s="15" t="s">
        <v>39</v>
      </c>
      <c r="C62" s="5" t="str">
        <f>VLOOKUP('STOK BARANG'!B62,'DATA BARANG'!$B$1:$E$14,2,0)</f>
        <v>MM SALVACO</v>
      </c>
      <c r="D62" s="29">
        <f t="shared" si="9"/>
        <v>24</v>
      </c>
      <c r="E62" s="15">
        <f>VLOOKUP(B62,'LAPORAN PENJUALAN'!$B$70:$E$80,4,0)</f>
        <v>0</v>
      </c>
      <c r="F62" s="15">
        <f>VLOOKUP(B62,'LAPORAN PENJUALAN'!$B$70:$G$80,6,0)</f>
        <v>0</v>
      </c>
      <c r="G62" s="26">
        <f t="shared" si="10"/>
        <v>24</v>
      </c>
      <c r="I62" s="15">
        <v>5</v>
      </c>
      <c r="J62" s="15" t="s">
        <v>39</v>
      </c>
      <c r="K62" s="5" t="str">
        <f>VLOOKUP('STOK BARANG'!J62,'DATA BARANG'!$B$1:$E$14,2,0)</f>
        <v>MM SALVACO</v>
      </c>
      <c r="L62" s="26">
        <f t="shared" si="11"/>
        <v>24</v>
      </c>
      <c r="M62" s="7">
        <f>VLOOKUP(J62,'DATA BARANG'!$B$1:$E$14,4,0)</f>
        <v>14500</v>
      </c>
    </row>
    <row r="63" spans="1:13" x14ac:dyDescent="0.25">
      <c r="A63" s="15">
        <v>6</v>
      </c>
      <c r="B63" s="15" t="s">
        <v>40</v>
      </c>
      <c r="C63" s="5" t="str">
        <f>VLOOKUP('STOK BARANG'!B63,'DATA BARANG'!$B$1:$E$14,2,0)</f>
        <v>MM BIMOLI</v>
      </c>
      <c r="D63" s="29">
        <f t="shared" si="9"/>
        <v>21</v>
      </c>
      <c r="E63" s="15">
        <f>VLOOKUP(B63,'LAPORAN PENJUALAN'!$B$70:$E$80,4,0)</f>
        <v>0</v>
      </c>
      <c r="F63" s="15">
        <f>VLOOKUP(B63,'LAPORAN PENJUALAN'!$B$70:$G$80,6,0)</f>
        <v>0</v>
      </c>
      <c r="G63" s="26">
        <f t="shared" si="10"/>
        <v>21</v>
      </c>
      <c r="I63" s="15">
        <v>6</v>
      </c>
      <c r="J63" s="15" t="s">
        <v>40</v>
      </c>
      <c r="K63" s="5" t="str">
        <f>VLOOKUP('STOK BARANG'!J63,'DATA BARANG'!$B$1:$E$14,2,0)</f>
        <v>MM BIMOLI</v>
      </c>
      <c r="L63" s="26">
        <f t="shared" si="11"/>
        <v>21</v>
      </c>
      <c r="M63" s="7">
        <f>VLOOKUP(J63,'DATA BARANG'!$B$1:$E$14,4,0)</f>
        <v>15500</v>
      </c>
    </row>
    <row r="64" spans="1:13" x14ac:dyDescent="0.25">
      <c r="A64" s="15">
        <v>7</v>
      </c>
      <c r="B64" s="15" t="s">
        <v>41</v>
      </c>
      <c r="C64" s="5" t="str">
        <f>VLOOKUP('STOK BARANG'!B64,'DATA BARANG'!$B$1:$E$14,2,0)</f>
        <v>MM SIIP</v>
      </c>
      <c r="D64" s="29">
        <f t="shared" si="9"/>
        <v>12</v>
      </c>
      <c r="E64" s="15">
        <f>VLOOKUP(B64,'LAPORAN PENJUALAN'!$B$70:$E$80,4,0)</f>
        <v>0</v>
      </c>
      <c r="F64" s="15">
        <f>VLOOKUP(B64,'LAPORAN PENJUALAN'!$B$70:$G$80,6,0)</f>
        <v>0</v>
      </c>
      <c r="G64" s="26">
        <f t="shared" si="10"/>
        <v>12</v>
      </c>
      <c r="I64" s="15">
        <v>7</v>
      </c>
      <c r="J64" s="15" t="s">
        <v>41</v>
      </c>
      <c r="K64" s="5" t="str">
        <f>VLOOKUP('STOK BARANG'!J64,'DATA BARANG'!$B$1:$E$14,2,0)</f>
        <v>MM SIIP</v>
      </c>
      <c r="L64" s="26">
        <f t="shared" si="11"/>
        <v>12</v>
      </c>
      <c r="M64" s="7">
        <f>VLOOKUP(J64,'DATA BARANG'!$B$1:$E$14,4,0)</f>
        <v>13500</v>
      </c>
    </row>
    <row r="65" spans="1:13" x14ac:dyDescent="0.25">
      <c r="A65" s="15">
        <v>8</v>
      </c>
      <c r="B65" s="15" t="s">
        <v>42</v>
      </c>
      <c r="C65" s="5" t="str">
        <f>VLOOKUP('STOK BARANG'!B65,'DATA BARANG'!$B$1:$E$14,2,0)</f>
        <v>GULA AREN</v>
      </c>
      <c r="D65" s="29">
        <f t="shared" si="9"/>
        <v>21.419999999999998</v>
      </c>
      <c r="E65" s="15">
        <f>VLOOKUP(B65,'LAPORAN PENJUALAN'!$B$70:$E$80,4,0)</f>
        <v>0</v>
      </c>
      <c r="F65" s="15">
        <f>VLOOKUP(B65,'LAPORAN PENJUALAN'!$B$70:$G$80,6,0)</f>
        <v>0</v>
      </c>
      <c r="G65" s="26">
        <f t="shared" si="10"/>
        <v>21.419999999999998</v>
      </c>
      <c r="I65" s="15">
        <v>8</v>
      </c>
      <c r="J65" s="15" t="s">
        <v>42</v>
      </c>
      <c r="K65" s="5" t="str">
        <f>VLOOKUP('STOK BARANG'!J65,'DATA BARANG'!$B$1:$E$14,2,0)</f>
        <v>GULA AREN</v>
      </c>
      <c r="L65" s="26">
        <f t="shared" si="11"/>
        <v>21.419999999999998</v>
      </c>
      <c r="M65" s="7">
        <f>VLOOKUP(J65,'DATA BARANG'!$B$1:$E$14,4,0)</f>
        <v>25000</v>
      </c>
    </row>
    <row r="66" spans="1:13" x14ac:dyDescent="0.25">
      <c r="A66" s="15">
        <v>9</v>
      </c>
      <c r="B66" s="15" t="s">
        <v>37</v>
      </c>
      <c r="C66" s="5" t="str">
        <f>VLOOKUP('STOK BARANG'!B66,'DATA BARANG'!$B$1:$E$14,2,0)</f>
        <v>BERAS IR 5 KG</v>
      </c>
      <c r="D66" s="29">
        <f t="shared" si="9"/>
        <v>27</v>
      </c>
      <c r="E66" s="15">
        <f>VLOOKUP(B66,'LAPORAN PENJUALAN'!$B$70:$E$80,4,0)</f>
        <v>0</v>
      </c>
      <c r="F66" s="15">
        <f>VLOOKUP(B66,'LAPORAN PENJUALAN'!$B$70:$G$80,6,0)</f>
        <v>1</v>
      </c>
      <c r="G66" s="26">
        <f t="shared" si="10"/>
        <v>26</v>
      </c>
      <c r="I66" s="15">
        <v>9</v>
      </c>
      <c r="J66" s="15" t="s">
        <v>37</v>
      </c>
      <c r="K66" s="5" t="str">
        <f>VLOOKUP('STOK BARANG'!J66,'DATA BARANG'!$B$1:$E$14,2,0)</f>
        <v>BERAS IR 5 KG</v>
      </c>
      <c r="L66" s="26">
        <f t="shared" si="11"/>
        <v>26</v>
      </c>
      <c r="M66" s="7">
        <f>VLOOKUP(J66,'DATA BARANG'!$B$1:$E$14,4,0)</f>
        <v>55000</v>
      </c>
    </row>
    <row r="67" spans="1:13" x14ac:dyDescent="0.25">
      <c r="A67" s="15">
        <v>10</v>
      </c>
      <c r="B67" s="15" t="s">
        <v>36</v>
      </c>
      <c r="C67" s="5" t="str">
        <f>VLOOKUP('STOK BARANG'!B67,'DATA BARANG'!$B$1:$E$14,2,0)</f>
        <v>BERAS IR 10 KG</v>
      </c>
      <c r="D67" s="29">
        <f t="shared" si="9"/>
        <v>27</v>
      </c>
      <c r="E67" s="15">
        <f>VLOOKUP(B67,'LAPORAN PENJUALAN'!$B$70:$E$80,4,0)</f>
        <v>0</v>
      </c>
      <c r="F67" s="15">
        <f>VLOOKUP(B67,'LAPORAN PENJUALAN'!$B$70:$G$80,6,0)</f>
        <v>0</v>
      </c>
      <c r="G67" s="26">
        <f t="shared" si="10"/>
        <v>27</v>
      </c>
      <c r="I67" s="15">
        <v>10</v>
      </c>
      <c r="J67" s="15" t="s">
        <v>36</v>
      </c>
      <c r="K67" s="5" t="str">
        <f>VLOOKUP('STOK BARANG'!J67,'DATA BARANG'!$B$1:$E$14,2,0)</f>
        <v>BERAS IR 10 KG</v>
      </c>
      <c r="L67" s="26">
        <f t="shared" si="11"/>
        <v>27</v>
      </c>
      <c r="M67" s="7">
        <f>VLOOKUP(J67,'DATA BARANG'!$B$1:$E$14,4,0)</f>
        <v>110000</v>
      </c>
    </row>
    <row r="69" spans="1:13" ht="18.75" x14ac:dyDescent="0.3">
      <c r="A69" s="125" t="s">
        <v>167</v>
      </c>
      <c r="B69" s="125"/>
      <c r="C69" s="125"/>
      <c r="D69" s="125"/>
      <c r="E69" s="125"/>
      <c r="F69" s="125"/>
      <c r="G69" s="125"/>
      <c r="I69" s="126" t="s">
        <v>208</v>
      </c>
      <c r="J69" s="126"/>
      <c r="K69" s="126"/>
      <c r="L69" s="126"/>
      <c r="M69" s="126"/>
    </row>
    <row r="70" spans="1:13" x14ac:dyDescent="0.25">
      <c r="A70" s="84" t="s">
        <v>0</v>
      </c>
      <c r="B70" s="84" t="s">
        <v>31</v>
      </c>
      <c r="C70" s="84" t="s">
        <v>1</v>
      </c>
      <c r="D70" s="84" t="s">
        <v>251</v>
      </c>
      <c r="E70" s="84" t="s">
        <v>38</v>
      </c>
      <c r="F70" s="84" t="s">
        <v>26</v>
      </c>
      <c r="G70" s="21" t="s">
        <v>16</v>
      </c>
      <c r="I70" s="84" t="s">
        <v>0</v>
      </c>
      <c r="J70" s="84" t="s">
        <v>31</v>
      </c>
      <c r="K70" s="84" t="s">
        <v>1</v>
      </c>
      <c r="L70" s="45" t="s">
        <v>4</v>
      </c>
      <c r="M70" s="22" t="s">
        <v>5</v>
      </c>
    </row>
    <row r="71" spans="1:13" x14ac:dyDescent="0.25">
      <c r="A71" s="15">
        <v>1</v>
      </c>
      <c r="B71" s="15" t="s">
        <v>32</v>
      </c>
      <c r="C71" s="5" t="str">
        <f>VLOOKUP('STOK BARANG'!B71,'DATA BARANG'!$B$1:$E$14,2,0)</f>
        <v>GULA ROSE BRAND</v>
      </c>
      <c r="D71" s="29">
        <f>L58</f>
        <v>2</v>
      </c>
      <c r="E71" s="15">
        <f>VLOOKUP(B71,'LAPORAN PENJUALAN'!$B$94:$E$105,4,0)</f>
        <v>0</v>
      </c>
      <c r="F71" s="15">
        <f>VLOOKUP(B71,'LAPORAN PENJUALAN'!$B$94:$G$105,6,0)</f>
        <v>2</v>
      </c>
      <c r="G71" s="26">
        <f t="shared" ref="G71:G81" si="12">(D71+E71)-F71</f>
        <v>0</v>
      </c>
      <c r="I71" s="15">
        <v>1</v>
      </c>
      <c r="J71" s="15" t="s">
        <v>32</v>
      </c>
      <c r="K71" s="5" t="str">
        <f>VLOOKUP('STOK BARANG'!J71,'DATA BARANG'!$B$1:$E$14,2,0)</f>
        <v>GULA ROSE BRAND</v>
      </c>
      <c r="L71" s="26">
        <f>G71</f>
        <v>0</v>
      </c>
      <c r="M71" s="7">
        <f>VLOOKUP(J71,'DATA BARANG'!$B$1:$E$14,4,0)</f>
        <v>14000</v>
      </c>
    </row>
    <row r="72" spans="1:13" x14ac:dyDescent="0.25">
      <c r="A72" s="15">
        <v>2</v>
      </c>
      <c r="B72" s="15" t="s">
        <v>33</v>
      </c>
      <c r="C72" s="5" t="str">
        <f>VLOOKUP('STOK BARANG'!B72,'DATA BARANG'!$B$1:$E$14,2,0)</f>
        <v>GULA PUTIH</v>
      </c>
      <c r="D72" s="29">
        <f t="shared" ref="D72:D81" si="13">L59</f>
        <v>8</v>
      </c>
      <c r="E72" s="15">
        <f>VLOOKUP(B72,'LAPORAN PENJUALAN'!$B$94:$E$105,4,0)</f>
        <v>0</v>
      </c>
      <c r="F72" s="15">
        <f>VLOOKUP(B72,'LAPORAN PENJUALAN'!$B$94:$G$105,6,0)</f>
        <v>7</v>
      </c>
      <c r="G72" s="26">
        <f t="shared" si="12"/>
        <v>1</v>
      </c>
      <c r="I72" s="15">
        <v>2</v>
      </c>
      <c r="J72" s="15" t="s">
        <v>33</v>
      </c>
      <c r="K72" s="5" t="str">
        <f>VLOOKUP('STOK BARANG'!J72,'DATA BARANG'!$B$1:$E$14,2,0)</f>
        <v>GULA PUTIH</v>
      </c>
      <c r="L72" s="26">
        <f t="shared" ref="L72:L81" si="14">G72</f>
        <v>1</v>
      </c>
      <c r="M72" s="7">
        <f>VLOOKUP(J72,'DATA BARANG'!$B$1:$E$14,4,0)</f>
        <v>13500</v>
      </c>
    </row>
    <row r="73" spans="1:13" x14ac:dyDescent="0.25">
      <c r="A73" s="15">
        <v>3</v>
      </c>
      <c r="B73" s="15" t="s">
        <v>34</v>
      </c>
      <c r="C73" s="5" t="str">
        <f>VLOOKUP('STOK BARANG'!B73,'DATA BARANG'!$B$1:$E$14,2,0)</f>
        <v>MM ROSE BRAND</v>
      </c>
      <c r="D73" s="29">
        <f t="shared" si="13"/>
        <v>3</v>
      </c>
      <c r="E73" s="15">
        <f>VLOOKUP(B73,'LAPORAN PENJUALAN'!$B$94:$E$105,4,0)</f>
        <v>0</v>
      </c>
      <c r="F73" s="15">
        <f>VLOOKUP(B73,'LAPORAN PENJUALAN'!$B$94:$G$105,6,0)</f>
        <v>1</v>
      </c>
      <c r="G73" s="26">
        <f t="shared" si="12"/>
        <v>2</v>
      </c>
      <c r="I73" s="15">
        <v>3</v>
      </c>
      <c r="J73" s="15" t="s">
        <v>34</v>
      </c>
      <c r="K73" s="5" t="str">
        <f>VLOOKUP('STOK BARANG'!J73,'DATA BARANG'!$B$1:$E$14,2,0)</f>
        <v>MM ROSE BRAND</v>
      </c>
      <c r="L73" s="26">
        <f t="shared" si="14"/>
        <v>2</v>
      </c>
      <c r="M73" s="7">
        <f>VLOOKUP(J73,'DATA BARANG'!$B$1:$E$14,4,0)</f>
        <v>14500</v>
      </c>
    </row>
    <row r="74" spans="1:13" x14ac:dyDescent="0.25">
      <c r="A74" s="15">
        <v>4</v>
      </c>
      <c r="B74" s="15" t="s">
        <v>35</v>
      </c>
      <c r="C74" s="5" t="str">
        <f>VLOOKUP('STOK BARANG'!B74,'DATA BARANG'!$B$1:$E$14,2,0)</f>
        <v>MM TAWON</v>
      </c>
      <c r="D74" s="29">
        <f t="shared" si="13"/>
        <v>4</v>
      </c>
      <c r="E74" s="15">
        <f>VLOOKUP(B74,'LAPORAN PENJUALAN'!$B$94:$E$105,4,0)</f>
        <v>0</v>
      </c>
      <c r="F74" s="15">
        <f>VLOOKUP(B74,'LAPORAN PENJUALAN'!$B$94:$G$105,6,0)</f>
        <v>0</v>
      </c>
      <c r="G74" s="26">
        <f t="shared" si="12"/>
        <v>4</v>
      </c>
      <c r="I74" s="15">
        <v>4</v>
      </c>
      <c r="J74" s="15" t="s">
        <v>35</v>
      </c>
      <c r="K74" s="5" t="str">
        <f>VLOOKUP('STOK BARANG'!J74,'DATA BARANG'!$B$1:$E$14,2,0)</f>
        <v>MM TAWON</v>
      </c>
      <c r="L74" s="26">
        <f t="shared" si="14"/>
        <v>4</v>
      </c>
      <c r="M74" s="7">
        <f>VLOOKUP(J74,'DATA BARANG'!$B$1:$E$14,4,0)</f>
        <v>14500</v>
      </c>
    </row>
    <row r="75" spans="1:13" x14ac:dyDescent="0.25">
      <c r="A75" s="15">
        <v>5</v>
      </c>
      <c r="B75" s="15" t="s">
        <v>39</v>
      </c>
      <c r="C75" s="5" t="str">
        <f>VLOOKUP('STOK BARANG'!B75,'DATA BARANG'!$B$1:$E$14,2,0)</f>
        <v>MM SALVACO</v>
      </c>
      <c r="D75" s="29">
        <f t="shared" si="13"/>
        <v>24</v>
      </c>
      <c r="E75" s="15">
        <f>VLOOKUP(B75,'LAPORAN PENJUALAN'!$B$94:$E$105,4,0)</f>
        <v>0</v>
      </c>
      <c r="F75" s="15">
        <f>VLOOKUP(B75,'LAPORAN PENJUALAN'!$B$94:$G$105,6,0)</f>
        <v>7</v>
      </c>
      <c r="G75" s="26">
        <f t="shared" si="12"/>
        <v>17</v>
      </c>
      <c r="I75" s="15">
        <v>5</v>
      </c>
      <c r="J75" s="15" t="s">
        <v>39</v>
      </c>
      <c r="K75" s="5" t="str">
        <f>VLOOKUP('STOK BARANG'!J75,'DATA BARANG'!$B$1:$E$14,2,0)</f>
        <v>MM SALVACO</v>
      </c>
      <c r="L75" s="26">
        <f t="shared" si="14"/>
        <v>17</v>
      </c>
      <c r="M75" s="7">
        <f>VLOOKUP(J75,'DATA BARANG'!$B$1:$E$14,4,0)</f>
        <v>14500</v>
      </c>
    </row>
    <row r="76" spans="1:13" x14ac:dyDescent="0.25">
      <c r="A76" s="15">
        <v>6</v>
      </c>
      <c r="B76" s="15" t="s">
        <v>40</v>
      </c>
      <c r="C76" s="5" t="str">
        <f>VLOOKUP('STOK BARANG'!B76,'DATA BARANG'!$B$1:$E$14,2,0)</f>
        <v>MM BIMOLI</v>
      </c>
      <c r="D76" s="29">
        <f t="shared" si="13"/>
        <v>21</v>
      </c>
      <c r="E76" s="15">
        <f>VLOOKUP(B76,'LAPORAN PENJUALAN'!$B$94:$E$105,4,0)</f>
        <v>0</v>
      </c>
      <c r="F76" s="15">
        <f>VLOOKUP(B76,'LAPORAN PENJUALAN'!$B$94:$G$105,6,0)</f>
        <v>7</v>
      </c>
      <c r="G76" s="26">
        <f t="shared" si="12"/>
        <v>14</v>
      </c>
      <c r="I76" s="15">
        <v>6</v>
      </c>
      <c r="J76" s="15" t="s">
        <v>40</v>
      </c>
      <c r="K76" s="5" t="str">
        <f>VLOOKUP('STOK BARANG'!J76,'DATA BARANG'!$B$1:$E$14,2,0)</f>
        <v>MM BIMOLI</v>
      </c>
      <c r="L76" s="26">
        <f t="shared" si="14"/>
        <v>14</v>
      </c>
      <c r="M76" s="7">
        <f>VLOOKUP(J76,'DATA BARANG'!$B$1:$E$14,4,0)</f>
        <v>15500</v>
      </c>
    </row>
    <row r="77" spans="1:13" x14ac:dyDescent="0.25">
      <c r="A77" s="15">
        <v>7</v>
      </c>
      <c r="B77" s="15" t="s">
        <v>41</v>
      </c>
      <c r="C77" s="5" t="str">
        <f>VLOOKUP('STOK BARANG'!B77,'DATA BARANG'!$B$1:$E$14,2,0)</f>
        <v>MM SIIP</v>
      </c>
      <c r="D77" s="29">
        <f t="shared" si="13"/>
        <v>12</v>
      </c>
      <c r="E77" s="15">
        <f>VLOOKUP(B77,'LAPORAN PENJUALAN'!$B$94:$E$105,4,0)</f>
        <v>0</v>
      </c>
      <c r="F77" s="15">
        <f>VLOOKUP(B77,'LAPORAN PENJUALAN'!$B$94:$G$105,6,0)</f>
        <v>5</v>
      </c>
      <c r="G77" s="26">
        <f t="shared" si="12"/>
        <v>7</v>
      </c>
      <c r="I77" s="15">
        <v>7</v>
      </c>
      <c r="J77" s="15" t="s">
        <v>41</v>
      </c>
      <c r="K77" s="5" t="str">
        <f>VLOOKUP('STOK BARANG'!J77,'DATA BARANG'!$B$1:$E$14,2,0)</f>
        <v>MM SIIP</v>
      </c>
      <c r="L77" s="26">
        <f t="shared" si="14"/>
        <v>7</v>
      </c>
      <c r="M77" s="7">
        <f>VLOOKUP(J77,'DATA BARANG'!$B$1:$E$14,4,0)</f>
        <v>13500</v>
      </c>
    </row>
    <row r="78" spans="1:13" x14ac:dyDescent="0.25">
      <c r="A78" s="15">
        <v>8</v>
      </c>
      <c r="B78" s="15" t="s">
        <v>42</v>
      </c>
      <c r="C78" s="5" t="str">
        <f>VLOOKUP('STOK BARANG'!B78,'DATA BARANG'!$B$1:$E$14,2,0)</f>
        <v>GULA AREN</v>
      </c>
      <c r="D78" s="29">
        <f t="shared" si="13"/>
        <v>21.419999999999998</v>
      </c>
      <c r="E78" s="15">
        <f>VLOOKUP(B78,'LAPORAN PENJUALAN'!$B$94:$E$105,4,0)</f>
        <v>0</v>
      </c>
      <c r="F78" s="15">
        <f>VLOOKUP(B78,'LAPORAN PENJUALAN'!$B$94:$G$105,6,0)</f>
        <v>4.3600000000000003</v>
      </c>
      <c r="G78" s="26">
        <f t="shared" si="12"/>
        <v>17.059999999999999</v>
      </c>
      <c r="I78" s="15">
        <v>8</v>
      </c>
      <c r="J78" s="15" t="s">
        <v>42</v>
      </c>
      <c r="K78" s="5" t="str">
        <f>VLOOKUP('STOK BARANG'!J78,'DATA BARANG'!$B$1:$E$14,2,0)</f>
        <v>GULA AREN</v>
      </c>
      <c r="L78" s="26">
        <f t="shared" si="14"/>
        <v>17.059999999999999</v>
      </c>
      <c r="M78" s="7">
        <f>VLOOKUP(J78,'DATA BARANG'!$B$1:$E$14,4,0)</f>
        <v>25000</v>
      </c>
    </row>
    <row r="79" spans="1:13" x14ac:dyDescent="0.25">
      <c r="A79" s="15">
        <v>9</v>
      </c>
      <c r="B79" s="15" t="s">
        <v>37</v>
      </c>
      <c r="C79" s="5" t="str">
        <f>VLOOKUP('STOK BARANG'!B79,'DATA BARANG'!$B$1:$E$14,2,0)</f>
        <v>BERAS IR 5 KG</v>
      </c>
      <c r="D79" s="29">
        <f t="shared" si="13"/>
        <v>26</v>
      </c>
      <c r="E79" s="15">
        <f>VLOOKUP(B79,'LAPORAN PENJUALAN'!$B$94:$E$105,4,0)</f>
        <v>0</v>
      </c>
      <c r="F79" s="15">
        <f>VLOOKUP(B79,'LAPORAN PENJUALAN'!$B$94:$G$105,6,0)</f>
        <v>5</v>
      </c>
      <c r="G79" s="26">
        <f t="shared" si="12"/>
        <v>21</v>
      </c>
      <c r="I79" s="15">
        <v>9</v>
      </c>
      <c r="J79" s="15" t="s">
        <v>37</v>
      </c>
      <c r="K79" s="5" t="str">
        <f>VLOOKUP('STOK BARANG'!J79,'DATA BARANG'!$B$1:$E$14,2,0)</f>
        <v>BERAS IR 5 KG</v>
      </c>
      <c r="L79" s="26">
        <f t="shared" si="14"/>
        <v>21</v>
      </c>
      <c r="M79" s="7">
        <f>VLOOKUP(J79,'DATA BARANG'!$B$1:$E$14,4,0)</f>
        <v>55000</v>
      </c>
    </row>
    <row r="80" spans="1:13" x14ac:dyDescent="0.25">
      <c r="A80" s="15">
        <v>10</v>
      </c>
      <c r="B80" s="15" t="s">
        <v>36</v>
      </c>
      <c r="C80" s="5" t="str">
        <f>VLOOKUP('STOK BARANG'!B80,'DATA BARANG'!$B$1:$E$14,2,0)</f>
        <v>BERAS IR 10 KG</v>
      </c>
      <c r="D80" s="29">
        <f t="shared" si="13"/>
        <v>27</v>
      </c>
      <c r="E80" s="15">
        <f>VLOOKUP(B80,'LAPORAN PENJUALAN'!$B$94:$E$105,4,0)</f>
        <v>0</v>
      </c>
      <c r="F80" s="15">
        <f>VLOOKUP(B80,'LAPORAN PENJUALAN'!$B$94:$G$105,6,0)</f>
        <v>3</v>
      </c>
      <c r="G80" s="26">
        <f t="shared" si="12"/>
        <v>24</v>
      </c>
      <c r="I80" s="15">
        <v>10</v>
      </c>
      <c r="J80" s="15" t="s">
        <v>36</v>
      </c>
      <c r="K80" s="5" t="str">
        <f>VLOOKUP('STOK BARANG'!J80,'DATA BARANG'!$B$1:$E$14,2,0)</f>
        <v>BERAS IR 10 KG</v>
      </c>
      <c r="L80" s="26">
        <f t="shared" si="14"/>
        <v>24</v>
      </c>
      <c r="M80" s="7">
        <f>VLOOKUP(J80,'DATA BARANG'!$B$1:$E$14,4,0)</f>
        <v>110000</v>
      </c>
    </row>
    <row r="81" spans="1:13" x14ac:dyDescent="0.25">
      <c r="A81" s="19">
        <v>11</v>
      </c>
      <c r="B81" s="19" t="s">
        <v>91</v>
      </c>
      <c r="C81" s="5" t="str">
        <f>VLOOKUP('STOK BARANG'!B81,'DATA BARANG'!$B$1:$E$14,2,0)</f>
        <v>MADU ASLI</v>
      </c>
      <c r="D81" s="29">
        <f t="shared" si="13"/>
        <v>0</v>
      </c>
      <c r="E81" s="15">
        <f>VLOOKUP(B81,'LAPORAN PENJUALAN'!$B$94:$E$105,4,0)</f>
        <v>6</v>
      </c>
      <c r="F81" s="15">
        <f>VLOOKUP(B81,'LAPORAN PENJUALAN'!$B$94:$G$105,6,0)</f>
        <v>2</v>
      </c>
      <c r="G81" s="26">
        <f t="shared" si="12"/>
        <v>4</v>
      </c>
      <c r="I81" s="19">
        <v>11</v>
      </c>
      <c r="J81" s="19" t="s">
        <v>91</v>
      </c>
      <c r="K81" s="5" t="str">
        <f>VLOOKUP('STOK BARANG'!J81,'DATA BARANG'!$B$1:$E$14,2,0)</f>
        <v>MADU ASLI</v>
      </c>
      <c r="L81" s="26">
        <f t="shared" si="14"/>
        <v>4</v>
      </c>
      <c r="M81" s="7">
        <f>VLOOKUP(J81,'DATA BARANG'!$B$1:$E$14,4,0)</f>
        <v>120000</v>
      </c>
    </row>
    <row r="83" spans="1:13" ht="18.75" x14ac:dyDescent="0.3">
      <c r="A83" s="125" t="s">
        <v>256</v>
      </c>
      <c r="B83" s="125"/>
      <c r="C83" s="125"/>
      <c r="D83" s="125"/>
      <c r="E83" s="125"/>
      <c r="F83" s="125"/>
      <c r="G83" s="125"/>
      <c r="I83" s="126" t="s">
        <v>208</v>
      </c>
      <c r="J83" s="126"/>
      <c r="K83" s="126"/>
      <c r="L83" s="126"/>
      <c r="M83" s="126"/>
    </row>
    <row r="84" spans="1:13" x14ac:dyDescent="0.25">
      <c r="A84" s="84" t="s">
        <v>0</v>
      </c>
      <c r="B84" s="84" t="s">
        <v>31</v>
      </c>
      <c r="C84" s="84" t="s">
        <v>1</v>
      </c>
      <c r="D84" s="84" t="s">
        <v>251</v>
      </c>
      <c r="E84" s="84" t="s">
        <v>38</v>
      </c>
      <c r="F84" s="84" t="s">
        <v>26</v>
      </c>
      <c r="G84" s="21" t="s">
        <v>16</v>
      </c>
      <c r="I84" s="84" t="s">
        <v>0</v>
      </c>
      <c r="J84" s="84" t="s">
        <v>31</v>
      </c>
      <c r="K84" s="84" t="s">
        <v>1</v>
      </c>
      <c r="L84" s="45" t="s">
        <v>4</v>
      </c>
      <c r="M84" s="22" t="s">
        <v>5</v>
      </c>
    </row>
    <row r="85" spans="1:13" x14ac:dyDescent="0.25">
      <c r="A85" s="15">
        <v>1</v>
      </c>
      <c r="B85" s="15" t="s">
        <v>32</v>
      </c>
      <c r="C85" s="5" t="str">
        <f>VLOOKUP('STOK BARANG'!B85,'DATA BARANG'!$B$1:$E$14,2,0)</f>
        <v>GULA ROSE BRAND</v>
      </c>
      <c r="D85" s="29">
        <f>L71</f>
        <v>0</v>
      </c>
      <c r="E85" s="15">
        <f>VLOOKUP(B85,'LAPORAN PENJUALAN'!$B$119:$E$131,4,0)</f>
        <v>20</v>
      </c>
      <c r="F85" s="15">
        <f>VLOOKUP(B85,'LAPORAN PENJUALAN'!$B$119:$G$131,6,)</f>
        <v>6</v>
      </c>
      <c r="G85" s="26">
        <f t="shared" ref="G85:G96" si="15">(D85+E85)-F85</f>
        <v>14</v>
      </c>
      <c r="I85" s="15">
        <v>1</v>
      </c>
      <c r="J85" s="15" t="s">
        <v>32</v>
      </c>
      <c r="K85" s="5" t="str">
        <f>VLOOKUP('STOK BARANG'!J85,'DATA BARANG'!$B$1:$E$14,2,0)</f>
        <v>GULA ROSE BRAND</v>
      </c>
      <c r="L85" s="26">
        <f>G85</f>
        <v>14</v>
      </c>
      <c r="M85" s="7">
        <f>VLOOKUP(J85,'DATA BARANG'!$B$1:$E$14,4,0)</f>
        <v>14000</v>
      </c>
    </row>
    <row r="86" spans="1:13" x14ac:dyDescent="0.25">
      <c r="A86" s="15">
        <v>2</v>
      </c>
      <c r="B86" s="15" t="s">
        <v>33</v>
      </c>
      <c r="C86" s="5" t="str">
        <f>VLOOKUP('STOK BARANG'!B86,'DATA BARANG'!$B$1:$E$14,2,0)</f>
        <v>GULA PUTIH</v>
      </c>
      <c r="D86" s="29">
        <f t="shared" ref="D86:D96" si="16">L72</f>
        <v>1</v>
      </c>
      <c r="E86" s="15">
        <f>VLOOKUP(B86,'LAPORAN PENJUALAN'!$B$119:$E$131,4,0)</f>
        <v>0</v>
      </c>
      <c r="F86" s="15">
        <f>VLOOKUP(B86,'LAPORAN PENJUALAN'!$B$119:$G$131,6,)</f>
        <v>0</v>
      </c>
      <c r="G86" s="26">
        <f t="shared" si="15"/>
        <v>1</v>
      </c>
      <c r="I86" s="15">
        <v>2</v>
      </c>
      <c r="J86" s="15" t="s">
        <v>33</v>
      </c>
      <c r="K86" s="5" t="str">
        <f>VLOOKUP('STOK BARANG'!J86,'DATA BARANG'!$B$1:$E$14,2,0)</f>
        <v>GULA PUTIH</v>
      </c>
      <c r="L86" s="26">
        <f t="shared" ref="L86:L96" si="17">G86</f>
        <v>1</v>
      </c>
      <c r="M86" s="7">
        <f>VLOOKUP(J86,'DATA BARANG'!$B$1:$E$14,4,0)</f>
        <v>13500</v>
      </c>
    </row>
    <row r="87" spans="1:13" x14ac:dyDescent="0.25">
      <c r="A87" s="15">
        <v>3</v>
      </c>
      <c r="B87" s="15" t="s">
        <v>34</v>
      </c>
      <c r="C87" s="5" t="str">
        <f>VLOOKUP('STOK BARANG'!B87,'DATA BARANG'!$B$1:$E$14,2,0)</f>
        <v>MM ROSE BRAND</v>
      </c>
      <c r="D87" s="29">
        <f t="shared" si="16"/>
        <v>2</v>
      </c>
      <c r="E87" s="15">
        <f>VLOOKUP(B87,'LAPORAN PENJUALAN'!$B$119:$E$131,4,0)</f>
        <v>0</v>
      </c>
      <c r="F87" s="15">
        <f>VLOOKUP(B87,'LAPORAN PENJUALAN'!$B$119:$G$131,6,)</f>
        <v>1</v>
      </c>
      <c r="G87" s="26">
        <f t="shared" si="15"/>
        <v>1</v>
      </c>
      <c r="I87" s="15">
        <v>3</v>
      </c>
      <c r="J87" s="15" t="s">
        <v>34</v>
      </c>
      <c r="K87" s="5" t="str">
        <f>VLOOKUP('STOK BARANG'!J87,'DATA BARANG'!$B$1:$E$14,2,0)</f>
        <v>MM ROSE BRAND</v>
      </c>
      <c r="L87" s="26">
        <f t="shared" si="17"/>
        <v>1</v>
      </c>
      <c r="M87" s="7">
        <f>VLOOKUP(J87,'DATA BARANG'!$B$1:$E$14,4,0)</f>
        <v>14500</v>
      </c>
    </row>
    <row r="88" spans="1:13" x14ac:dyDescent="0.25">
      <c r="A88" s="15">
        <v>4</v>
      </c>
      <c r="B88" s="15" t="s">
        <v>35</v>
      </c>
      <c r="C88" s="5" t="str">
        <f>VLOOKUP('STOK BARANG'!B88,'DATA BARANG'!$B$1:$E$14,2,0)</f>
        <v>MM TAWON</v>
      </c>
      <c r="D88" s="29">
        <f t="shared" si="16"/>
        <v>4</v>
      </c>
      <c r="E88" s="15">
        <f>VLOOKUP(B88,'LAPORAN PENJUALAN'!$B$119:$E$131,4,0)</f>
        <v>0</v>
      </c>
      <c r="F88" s="15">
        <f>VLOOKUP(B88,'LAPORAN PENJUALAN'!$B$119:$G$131,6,)</f>
        <v>2</v>
      </c>
      <c r="G88" s="26">
        <f t="shared" si="15"/>
        <v>2</v>
      </c>
      <c r="I88" s="15">
        <v>4</v>
      </c>
      <c r="J88" s="15" t="s">
        <v>35</v>
      </c>
      <c r="K88" s="5" t="str">
        <f>VLOOKUP('STOK BARANG'!J88,'DATA BARANG'!$B$1:$E$14,2,0)</f>
        <v>MM TAWON</v>
      </c>
      <c r="L88" s="26">
        <f t="shared" si="17"/>
        <v>2</v>
      </c>
      <c r="M88" s="7">
        <f>VLOOKUP(J88,'DATA BARANG'!$B$1:$E$14,4,0)</f>
        <v>14500</v>
      </c>
    </row>
    <row r="89" spans="1:13" x14ac:dyDescent="0.25">
      <c r="A89" s="15">
        <v>5</v>
      </c>
      <c r="B89" s="15" t="s">
        <v>39</v>
      </c>
      <c r="C89" s="5" t="str">
        <f>VLOOKUP('STOK BARANG'!B89,'DATA BARANG'!$B$1:$E$14,2,0)</f>
        <v>MM SALVACO</v>
      </c>
      <c r="D89" s="29">
        <f t="shared" si="16"/>
        <v>17</v>
      </c>
      <c r="E89" s="15">
        <f>VLOOKUP(B89,'LAPORAN PENJUALAN'!$B$119:$E$131,4,0)</f>
        <v>0</v>
      </c>
      <c r="F89" s="15">
        <f>VLOOKUP(B89,'LAPORAN PENJUALAN'!$B$119:$G$131,6,)</f>
        <v>0</v>
      </c>
      <c r="G89" s="26">
        <f t="shared" si="15"/>
        <v>17</v>
      </c>
      <c r="I89" s="15">
        <v>5</v>
      </c>
      <c r="J89" s="15" t="s">
        <v>39</v>
      </c>
      <c r="K89" s="5" t="str">
        <f>VLOOKUP('STOK BARANG'!J89,'DATA BARANG'!$B$1:$E$14,2,0)</f>
        <v>MM SALVACO</v>
      </c>
      <c r="L89" s="26">
        <f t="shared" si="17"/>
        <v>17</v>
      </c>
      <c r="M89" s="7">
        <f>VLOOKUP(J89,'DATA BARANG'!$B$1:$E$14,4,0)</f>
        <v>14500</v>
      </c>
    </row>
    <row r="90" spans="1:13" x14ac:dyDescent="0.25">
      <c r="A90" s="15">
        <v>6</v>
      </c>
      <c r="B90" s="15" t="s">
        <v>40</v>
      </c>
      <c r="C90" s="5" t="str">
        <f>VLOOKUP('STOK BARANG'!B90,'DATA BARANG'!$B$1:$E$14,2,0)</f>
        <v>MM BIMOLI</v>
      </c>
      <c r="D90" s="29">
        <f t="shared" si="16"/>
        <v>14</v>
      </c>
      <c r="E90" s="15">
        <f>VLOOKUP(B90,'LAPORAN PENJUALAN'!$B$119:$E$131,4,0)</f>
        <v>0</v>
      </c>
      <c r="F90" s="15">
        <f>VLOOKUP(B90,'LAPORAN PENJUALAN'!$B$119:$G$131,6,)</f>
        <v>1</v>
      </c>
      <c r="G90" s="26">
        <f t="shared" si="15"/>
        <v>13</v>
      </c>
      <c r="I90" s="15">
        <v>6</v>
      </c>
      <c r="J90" s="15" t="s">
        <v>40</v>
      </c>
      <c r="K90" s="5" t="str">
        <f>VLOOKUP('STOK BARANG'!J90,'DATA BARANG'!$B$1:$E$14,2,0)</f>
        <v>MM BIMOLI</v>
      </c>
      <c r="L90" s="26">
        <f t="shared" si="17"/>
        <v>13</v>
      </c>
      <c r="M90" s="7">
        <f>VLOOKUP(J90,'DATA BARANG'!$B$1:$E$14,4,0)</f>
        <v>15500</v>
      </c>
    </row>
    <row r="91" spans="1:13" x14ac:dyDescent="0.25">
      <c r="A91" s="15">
        <v>7</v>
      </c>
      <c r="B91" s="15" t="s">
        <v>41</v>
      </c>
      <c r="C91" s="5" t="str">
        <f>VLOOKUP('STOK BARANG'!B91,'DATA BARANG'!$B$1:$E$14,2,0)</f>
        <v>MM SIIP</v>
      </c>
      <c r="D91" s="29">
        <f t="shared" si="16"/>
        <v>7</v>
      </c>
      <c r="E91" s="15">
        <f>VLOOKUP(B91,'LAPORAN PENJUALAN'!$B$119:$E$131,4,0)</f>
        <v>0</v>
      </c>
      <c r="F91" s="15">
        <f>VLOOKUP(B91,'LAPORAN PENJUALAN'!$B$119:$G$131,6,)</f>
        <v>2</v>
      </c>
      <c r="G91" s="26">
        <f t="shared" si="15"/>
        <v>5</v>
      </c>
      <c r="I91" s="15">
        <v>7</v>
      </c>
      <c r="J91" s="15" t="s">
        <v>41</v>
      </c>
      <c r="K91" s="5" t="str">
        <f>VLOOKUP('STOK BARANG'!J91,'DATA BARANG'!$B$1:$E$14,2,0)</f>
        <v>MM SIIP</v>
      </c>
      <c r="L91" s="26">
        <f t="shared" si="17"/>
        <v>5</v>
      </c>
      <c r="M91" s="7">
        <f>VLOOKUP(J91,'DATA BARANG'!$B$1:$E$14,4,0)</f>
        <v>13500</v>
      </c>
    </row>
    <row r="92" spans="1:13" x14ac:dyDescent="0.25">
      <c r="A92" s="15">
        <v>8</v>
      </c>
      <c r="B92" s="15" t="s">
        <v>42</v>
      </c>
      <c r="C92" s="5" t="str">
        <f>VLOOKUP('STOK BARANG'!B92,'DATA BARANG'!$B$1:$E$14,2,0)</f>
        <v>GULA AREN</v>
      </c>
      <c r="D92" s="29">
        <f t="shared" si="16"/>
        <v>17.059999999999999</v>
      </c>
      <c r="E92" s="15">
        <f>VLOOKUP(B92,'LAPORAN PENJUALAN'!$B$119:$E$131,4,0)</f>
        <v>31</v>
      </c>
      <c r="F92" s="15">
        <f>VLOOKUP(B92,'LAPORAN PENJUALAN'!$B$119:$G$131,6,)</f>
        <v>2.2799999999999998</v>
      </c>
      <c r="G92" s="26">
        <f t="shared" si="15"/>
        <v>45.78</v>
      </c>
      <c r="I92" s="15">
        <v>8</v>
      </c>
      <c r="J92" s="15" t="s">
        <v>42</v>
      </c>
      <c r="K92" s="5" t="str">
        <f>VLOOKUP('STOK BARANG'!J92,'DATA BARANG'!$B$1:$E$14,2,0)</f>
        <v>GULA AREN</v>
      </c>
      <c r="L92" s="26">
        <f t="shared" si="17"/>
        <v>45.78</v>
      </c>
      <c r="M92" s="7">
        <f>VLOOKUP(J92,'DATA BARANG'!$B$1:$E$14,4,0)</f>
        <v>25000</v>
      </c>
    </row>
    <row r="93" spans="1:13" x14ac:dyDescent="0.25">
      <c r="A93" s="15">
        <v>9</v>
      </c>
      <c r="B93" s="15" t="s">
        <v>37</v>
      </c>
      <c r="C93" s="5" t="str">
        <f>VLOOKUP('STOK BARANG'!B93,'DATA BARANG'!$B$1:$E$14,2,0)</f>
        <v>BERAS IR 5 KG</v>
      </c>
      <c r="D93" s="29">
        <f t="shared" si="16"/>
        <v>21</v>
      </c>
      <c r="E93" s="15">
        <f>VLOOKUP(B93,'LAPORAN PENJUALAN'!$B$119:$E$131,4,0)</f>
        <v>40</v>
      </c>
      <c r="F93" s="15">
        <f>VLOOKUP(B93,'LAPORAN PENJUALAN'!$B$119:$G$131,6,)</f>
        <v>2</v>
      </c>
      <c r="G93" s="26">
        <f t="shared" si="15"/>
        <v>59</v>
      </c>
      <c r="I93" s="15">
        <v>9</v>
      </c>
      <c r="J93" s="15" t="s">
        <v>37</v>
      </c>
      <c r="K93" s="5" t="str">
        <f>VLOOKUP('STOK BARANG'!J93,'DATA BARANG'!$B$1:$E$14,2,0)</f>
        <v>BERAS IR 5 KG</v>
      </c>
      <c r="L93" s="26">
        <f t="shared" si="17"/>
        <v>59</v>
      </c>
      <c r="M93" s="7">
        <f>VLOOKUP(J93,'DATA BARANG'!$B$1:$E$14,4,0)</f>
        <v>55000</v>
      </c>
    </row>
    <row r="94" spans="1:13" x14ac:dyDescent="0.25">
      <c r="A94" s="15">
        <v>10</v>
      </c>
      <c r="B94" s="15" t="s">
        <v>36</v>
      </c>
      <c r="C94" s="5" t="str">
        <f>VLOOKUP('STOK BARANG'!B94,'DATA BARANG'!$B$1:$E$14,2,0)</f>
        <v>BERAS IR 10 KG</v>
      </c>
      <c r="D94" s="29">
        <f t="shared" si="16"/>
        <v>24</v>
      </c>
      <c r="E94" s="15">
        <f>VLOOKUP(B94,'LAPORAN PENJUALAN'!$B$119:$E$131,4,0)</f>
        <v>10</v>
      </c>
      <c r="F94" s="15">
        <f>VLOOKUP(B94,'LAPORAN PENJUALAN'!$B$119:$G$131,6,)</f>
        <v>2</v>
      </c>
      <c r="G94" s="26">
        <f t="shared" si="15"/>
        <v>32</v>
      </c>
      <c r="I94" s="15">
        <v>10</v>
      </c>
      <c r="J94" s="15" t="s">
        <v>36</v>
      </c>
      <c r="K94" s="5" t="str">
        <f>VLOOKUP('STOK BARANG'!J94,'DATA BARANG'!$B$1:$E$14,2,0)</f>
        <v>BERAS IR 10 KG</v>
      </c>
      <c r="L94" s="26">
        <f t="shared" si="17"/>
        <v>32</v>
      </c>
      <c r="M94" s="7">
        <f>VLOOKUP(J94,'DATA BARANG'!$B$1:$E$14,4,0)</f>
        <v>110000</v>
      </c>
    </row>
    <row r="95" spans="1:13" x14ac:dyDescent="0.25">
      <c r="A95" s="19">
        <v>11</v>
      </c>
      <c r="B95" s="19" t="s">
        <v>91</v>
      </c>
      <c r="C95" s="5" t="str">
        <f>VLOOKUP('STOK BARANG'!B95,'DATA BARANG'!$B$1:$E$14,2,0)</f>
        <v>MADU ASLI</v>
      </c>
      <c r="D95" s="29">
        <f t="shared" si="16"/>
        <v>4</v>
      </c>
      <c r="E95" s="15">
        <f>VLOOKUP(B95,'LAPORAN PENJUALAN'!$B$119:$E$131,4,0)</f>
        <v>0</v>
      </c>
      <c r="F95" s="15">
        <f>VLOOKUP(B95,'LAPORAN PENJUALAN'!$B$119:$G$131,6,)</f>
        <v>1</v>
      </c>
      <c r="G95" s="26">
        <f t="shared" si="15"/>
        <v>3</v>
      </c>
      <c r="I95" s="19">
        <v>11</v>
      </c>
      <c r="J95" s="19" t="s">
        <v>91</v>
      </c>
      <c r="K95" s="5" t="str">
        <f>VLOOKUP('STOK BARANG'!J95,'DATA BARANG'!$B$1:$E$14,2,0)</f>
        <v>MADU ASLI</v>
      </c>
      <c r="L95" s="26">
        <f t="shared" si="17"/>
        <v>3</v>
      </c>
      <c r="M95" s="7">
        <f>VLOOKUP(J95,'DATA BARANG'!$B$1:$E$14,4,0)</f>
        <v>120000</v>
      </c>
    </row>
    <row r="96" spans="1:13" x14ac:dyDescent="0.25">
      <c r="A96" s="19">
        <v>12</v>
      </c>
      <c r="B96" s="19" t="s">
        <v>92</v>
      </c>
      <c r="C96" s="5" t="str">
        <f>VLOOKUP('STOK BARANG'!B96,'DATA BARANG'!$B$1:$E$14,2,0)</f>
        <v>PARFUM A&amp;M</v>
      </c>
      <c r="D96" s="29">
        <f t="shared" si="16"/>
        <v>0</v>
      </c>
      <c r="E96" s="15">
        <f>VLOOKUP(B96,'LAPORAN PENJUALAN'!$B$119:$E$131,4,0)</f>
        <v>4</v>
      </c>
      <c r="F96" s="15">
        <f>VLOOKUP(B96,'LAPORAN PENJUALAN'!$B$119:$G$131,6,)</f>
        <v>4</v>
      </c>
      <c r="G96" s="26">
        <f t="shared" si="15"/>
        <v>0</v>
      </c>
      <c r="I96" s="19">
        <v>12</v>
      </c>
      <c r="J96" s="19" t="s">
        <v>92</v>
      </c>
      <c r="K96" s="5" t="str">
        <f>VLOOKUP('STOK BARANG'!J96,'DATA BARANG'!$B$1:$E$14,2,0)</f>
        <v>PARFUM A&amp;M</v>
      </c>
      <c r="L96" s="26">
        <f t="shared" si="17"/>
        <v>0</v>
      </c>
      <c r="M96" s="7">
        <f>VLOOKUP(J96,'DATA BARANG'!$B$1:$E$14,4,0)</f>
        <v>225000</v>
      </c>
    </row>
    <row r="98" spans="1:13" ht="18.75" x14ac:dyDescent="0.3">
      <c r="A98" s="125" t="s">
        <v>257</v>
      </c>
      <c r="B98" s="125"/>
      <c r="C98" s="125"/>
      <c r="D98" s="125"/>
      <c r="E98" s="125"/>
      <c r="F98" s="125"/>
      <c r="G98" s="125"/>
      <c r="I98" s="126" t="s">
        <v>259</v>
      </c>
      <c r="J98" s="126"/>
      <c r="K98" s="126"/>
      <c r="L98" s="126"/>
      <c r="M98" s="126"/>
    </row>
    <row r="99" spans="1:13" x14ac:dyDescent="0.25">
      <c r="A99" s="84" t="s">
        <v>0</v>
      </c>
      <c r="B99" s="84" t="s">
        <v>31</v>
      </c>
      <c r="C99" s="84" t="s">
        <v>1</v>
      </c>
      <c r="D99" s="84" t="s">
        <v>251</v>
      </c>
      <c r="E99" s="84" t="s">
        <v>38</v>
      </c>
      <c r="F99" s="84" t="s">
        <v>26</v>
      </c>
      <c r="G99" s="21" t="s">
        <v>16</v>
      </c>
      <c r="I99" s="84" t="s">
        <v>0</v>
      </c>
      <c r="J99" s="84" t="s">
        <v>31</v>
      </c>
      <c r="K99" s="84" t="s">
        <v>1</v>
      </c>
      <c r="L99" s="45" t="s">
        <v>4</v>
      </c>
      <c r="M99" s="22" t="s">
        <v>5</v>
      </c>
    </row>
    <row r="100" spans="1:13" x14ac:dyDescent="0.25">
      <c r="A100" s="15">
        <v>1</v>
      </c>
      <c r="B100" s="15" t="s">
        <v>32</v>
      </c>
      <c r="C100" s="5" t="str">
        <f>VLOOKUP('STOK BARANG'!B100,'DATA BARANG'!$B$1:$E$14,2,0)</f>
        <v>GULA ROSE BRAND</v>
      </c>
      <c r="D100" s="29">
        <f>L85</f>
        <v>14</v>
      </c>
      <c r="E100" s="15">
        <f>VLOOKUP(B100,'LAPORAN PENJUALAN'!$B$145:$E$157,4,0)</f>
        <v>0</v>
      </c>
      <c r="F100" s="15">
        <f>VLOOKUP(B100,'LAPORAN PENJUALAN'!$B$145:$G$157,6,0)</f>
        <v>8</v>
      </c>
      <c r="G100" s="26">
        <f t="shared" ref="G100:G111" si="18">(D100+E100)-F100</f>
        <v>6</v>
      </c>
      <c r="I100" s="15">
        <v>1</v>
      </c>
      <c r="J100" s="15" t="s">
        <v>32</v>
      </c>
      <c r="K100" s="5" t="str">
        <f>VLOOKUP('STOK BARANG'!J100,'DATA BARANG'!$B$1:$E$14,2,0)</f>
        <v>GULA ROSE BRAND</v>
      </c>
      <c r="L100" s="26">
        <f>G100</f>
        <v>6</v>
      </c>
      <c r="M100" s="7">
        <f>VLOOKUP(J100,'DATA BARANG'!$B$1:$E$14,4,0)</f>
        <v>14000</v>
      </c>
    </row>
    <row r="101" spans="1:13" x14ac:dyDescent="0.25">
      <c r="A101" s="15">
        <v>2</v>
      </c>
      <c r="B101" s="15" t="s">
        <v>33</v>
      </c>
      <c r="C101" s="5" t="str">
        <f>VLOOKUP('STOK BARANG'!B101,'DATA BARANG'!$B$1:$E$14,2,0)</f>
        <v>GULA PUTIH</v>
      </c>
      <c r="D101" s="29">
        <f t="shared" ref="D101:D111" si="19">L86</f>
        <v>1</v>
      </c>
      <c r="E101" s="15">
        <f>VLOOKUP(B101,'LAPORAN PENJUALAN'!$B$145:$E$157,4,0)</f>
        <v>0</v>
      </c>
      <c r="F101" s="15">
        <f>VLOOKUP(B101,'LAPORAN PENJUALAN'!$B$145:$G$157,6,0)</f>
        <v>0</v>
      </c>
      <c r="G101" s="26">
        <f t="shared" si="18"/>
        <v>1</v>
      </c>
      <c r="I101" s="15">
        <v>2</v>
      </c>
      <c r="J101" s="15" t="s">
        <v>33</v>
      </c>
      <c r="K101" s="5" t="str">
        <f>VLOOKUP('STOK BARANG'!J101,'DATA BARANG'!$B$1:$E$14,2,0)</f>
        <v>GULA PUTIH</v>
      </c>
      <c r="L101" s="26">
        <f t="shared" ref="L101:L111" si="20">G101</f>
        <v>1</v>
      </c>
      <c r="M101" s="7">
        <f>VLOOKUP(J101,'DATA BARANG'!$B$1:$E$14,4,0)</f>
        <v>13500</v>
      </c>
    </row>
    <row r="102" spans="1:13" x14ac:dyDescent="0.25">
      <c r="A102" s="15">
        <v>3</v>
      </c>
      <c r="B102" s="15" t="s">
        <v>34</v>
      </c>
      <c r="C102" s="5" t="str">
        <f>VLOOKUP('STOK BARANG'!B102,'DATA BARANG'!$B$1:$E$14,2,0)</f>
        <v>MM ROSE BRAND</v>
      </c>
      <c r="D102" s="29">
        <f t="shared" si="19"/>
        <v>1</v>
      </c>
      <c r="E102" s="15">
        <f>VLOOKUP(B102,'LAPORAN PENJUALAN'!$B$145:$E$157,4,0)</f>
        <v>0</v>
      </c>
      <c r="F102" s="15">
        <f>VLOOKUP(B102,'LAPORAN PENJUALAN'!$B$145:$G$157,6,0)</f>
        <v>0</v>
      </c>
      <c r="G102" s="26">
        <f t="shared" si="18"/>
        <v>1</v>
      </c>
      <c r="I102" s="15">
        <v>3</v>
      </c>
      <c r="J102" s="15" t="s">
        <v>34</v>
      </c>
      <c r="K102" s="5" t="str">
        <f>VLOOKUP('STOK BARANG'!J102,'DATA BARANG'!$B$1:$E$14,2,0)</f>
        <v>MM ROSE BRAND</v>
      </c>
      <c r="L102" s="26">
        <f t="shared" si="20"/>
        <v>1</v>
      </c>
      <c r="M102" s="7">
        <f>VLOOKUP(J102,'DATA BARANG'!$B$1:$E$14,4,0)</f>
        <v>14500</v>
      </c>
    </row>
    <row r="103" spans="1:13" x14ac:dyDescent="0.25">
      <c r="A103" s="15">
        <v>4</v>
      </c>
      <c r="B103" s="15" t="s">
        <v>35</v>
      </c>
      <c r="C103" s="5" t="str">
        <f>VLOOKUP('STOK BARANG'!B103,'DATA BARANG'!$B$1:$E$14,2,0)</f>
        <v>MM TAWON</v>
      </c>
      <c r="D103" s="29">
        <f t="shared" si="19"/>
        <v>2</v>
      </c>
      <c r="E103" s="15">
        <f>VLOOKUP(B103,'LAPORAN PENJUALAN'!$B$145:$E$157,4,0)</f>
        <v>0</v>
      </c>
      <c r="F103" s="15">
        <f>VLOOKUP(B103,'LAPORAN PENJUALAN'!$B$145:$G$157,6,0)</f>
        <v>0</v>
      </c>
      <c r="G103" s="26">
        <f t="shared" si="18"/>
        <v>2</v>
      </c>
      <c r="I103" s="15">
        <v>4</v>
      </c>
      <c r="J103" s="15" t="s">
        <v>35</v>
      </c>
      <c r="K103" s="5" t="str">
        <f>VLOOKUP('STOK BARANG'!J103,'DATA BARANG'!$B$1:$E$14,2,0)</f>
        <v>MM TAWON</v>
      </c>
      <c r="L103" s="26">
        <f t="shared" si="20"/>
        <v>2</v>
      </c>
      <c r="M103" s="7">
        <f>VLOOKUP(J103,'DATA BARANG'!$B$1:$E$14,4,0)</f>
        <v>14500</v>
      </c>
    </row>
    <row r="104" spans="1:13" x14ac:dyDescent="0.25">
      <c r="A104" s="15">
        <v>5</v>
      </c>
      <c r="B104" s="15" t="s">
        <v>39</v>
      </c>
      <c r="C104" s="5" t="str">
        <f>VLOOKUP('STOK BARANG'!B104,'DATA BARANG'!$B$1:$E$14,2,0)</f>
        <v>MM SALVACO</v>
      </c>
      <c r="D104" s="29">
        <f t="shared" si="19"/>
        <v>17</v>
      </c>
      <c r="E104" s="15">
        <f>VLOOKUP(B104,'LAPORAN PENJUALAN'!$B$145:$E$157,4,0)</f>
        <v>0</v>
      </c>
      <c r="F104" s="15">
        <f>VLOOKUP(B104,'LAPORAN PENJUALAN'!$B$145:$G$157,6,0)</f>
        <v>0</v>
      </c>
      <c r="G104" s="26">
        <f t="shared" si="18"/>
        <v>17</v>
      </c>
      <c r="I104" s="15">
        <v>5</v>
      </c>
      <c r="J104" s="15" t="s">
        <v>39</v>
      </c>
      <c r="K104" s="5" t="str">
        <f>VLOOKUP('STOK BARANG'!J104,'DATA BARANG'!$B$1:$E$14,2,0)</f>
        <v>MM SALVACO</v>
      </c>
      <c r="L104" s="26">
        <f t="shared" si="20"/>
        <v>17</v>
      </c>
      <c r="M104" s="7">
        <f>VLOOKUP(J104,'DATA BARANG'!$B$1:$E$14,4,0)</f>
        <v>14500</v>
      </c>
    </row>
    <row r="105" spans="1:13" x14ac:dyDescent="0.25">
      <c r="A105" s="15">
        <v>6</v>
      </c>
      <c r="B105" s="15" t="s">
        <v>40</v>
      </c>
      <c r="C105" s="5" t="str">
        <f>VLOOKUP('STOK BARANG'!B105,'DATA BARANG'!$B$1:$E$14,2,0)</f>
        <v>MM BIMOLI</v>
      </c>
      <c r="D105" s="29">
        <f t="shared" si="19"/>
        <v>13</v>
      </c>
      <c r="E105" s="15">
        <f>VLOOKUP(B105,'LAPORAN PENJUALAN'!$B$145:$E$157,4,0)</f>
        <v>0</v>
      </c>
      <c r="F105" s="15">
        <f>VLOOKUP(B105,'LAPORAN PENJUALAN'!$B$145:$G$157,6,0)</f>
        <v>0</v>
      </c>
      <c r="G105" s="26">
        <f t="shared" si="18"/>
        <v>13</v>
      </c>
      <c r="I105" s="15">
        <v>6</v>
      </c>
      <c r="J105" s="15" t="s">
        <v>40</v>
      </c>
      <c r="K105" s="5" t="str">
        <f>VLOOKUP('STOK BARANG'!J105,'DATA BARANG'!$B$1:$E$14,2,0)</f>
        <v>MM BIMOLI</v>
      </c>
      <c r="L105" s="26">
        <f t="shared" si="20"/>
        <v>13</v>
      </c>
      <c r="M105" s="7">
        <f>VLOOKUP(J105,'DATA BARANG'!$B$1:$E$14,4,0)</f>
        <v>15500</v>
      </c>
    </row>
    <row r="106" spans="1:13" x14ac:dyDescent="0.25">
      <c r="A106" s="15">
        <v>7</v>
      </c>
      <c r="B106" s="15" t="s">
        <v>41</v>
      </c>
      <c r="C106" s="5" t="str">
        <f>VLOOKUP('STOK BARANG'!B106,'DATA BARANG'!$B$1:$E$14,2,0)</f>
        <v>MM SIIP</v>
      </c>
      <c r="D106" s="29">
        <f t="shared" si="19"/>
        <v>5</v>
      </c>
      <c r="E106" s="15">
        <f>VLOOKUP(B106,'LAPORAN PENJUALAN'!$B$145:$E$157,4,0)</f>
        <v>0</v>
      </c>
      <c r="F106" s="15">
        <f>VLOOKUP(B106,'LAPORAN PENJUALAN'!$B$145:$G$157,6,0)</f>
        <v>0</v>
      </c>
      <c r="G106" s="26">
        <f t="shared" si="18"/>
        <v>5</v>
      </c>
      <c r="I106" s="15">
        <v>7</v>
      </c>
      <c r="J106" s="15" t="s">
        <v>41</v>
      </c>
      <c r="K106" s="5" t="str">
        <f>VLOOKUP('STOK BARANG'!J106,'DATA BARANG'!$B$1:$E$14,2,0)</f>
        <v>MM SIIP</v>
      </c>
      <c r="L106" s="26">
        <f t="shared" si="20"/>
        <v>5</v>
      </c>
      <c r="M106" s="7">
        <f>VLOOKUP(J106,'DATA BARANG'!$B$1:$E$14,4,0)</f>
        <v>13500</v>
      </c>
    </row>
    <row r="107" spans="1:13" x14ac:dyDescent="0.25">
      <c r="A107" s="15">
        <v>8</v>
      </c>
      <c r="B107" s="15" t="s">
        <v>42</v>
      </c>
      <c r="C107" s="5" t="str">
        <f>VLOOKUP('STOK BARANG'!B107,'DATA BARANG'!$B$1:$E$14,2,0)</f>
        <v>GULA AREN</v>
      </c>
      <c r="D107" s="29">
        <f t="shared" si="19"/>
        <v>45.78</v>
      </c>
      <c r="E107" s="15">
        <f>VLOOKUP(B107,'LAPORAN PENJUALAN'!$B$145:$E$157,4,0)</f>
        <v>0</v>
      </c>
      <c r="F107" s="15">
        <f>VLOOKUP(B107,'LAPORAN PENJUALAN'!$B$145:$G$157,6,0)</f>
        <v>0</v>
      </c>
      <c r="G107" s="26">
        <f t="shared" si="18"/>
        <v>45.78</v>
      </c>
      <c r="I107" s="15">
        <v>8</v>
      </c>
      <c r="J107" s="15" t="s">
        <v>42</v>
      </c>
      <c r="K107" s="5" t="str">
        <f>VLOOKUP('STOK BARANG'!J107,'DATA BARANG'!$B$1:$E$14,2,0)</f>
        <v>GULA AREN</v>
      </c>
      <c r="L107" s="26">
        <f t="shared" si="20"/>
        <v>45.78</v>
      </c>
      <c r="M107" s="7">
        <f>VLOOKUP(J107,'DATA BARANG'!$B$1:$E$14,4,0)</f>
        <v>25000</v>
      </c>
    </row>
    <row r="108" spans="1:13" x14ac:dyDescent="0.25">
      <c r="A108" s="15">
        <v>9</v>
      </c>
      <c r="B108" s="15" t="s">
        <v>37</v>
      </c>
      <c r="C108" s="5" t="str">
        <f>VLOOKUP('STOK BARANG'!B108,'DATA BARANG'!$B$1:$E$14,2,0)</f>
        <v>BERAS IR 5 KG</v>
      </c>
      <c r="D108" s="29">
        <f t="shared" si="19"/>
        <v>59</v>
      </c>
      <c r="E108" s="15">
        <f>VLOOKUP(B108,'LAPORAN PENJUALAN'!$B$145:$E$157,4,0)</f>
        <v>0</v>
      </c>
      <c r="F108" s="15">
        <f>VLOOKUP(B108,'LAPORAN PENJUALAN'!$B$145:$G$157,6,0)</f>
        <v>0</v>
      </c>
      <c r="G108" s="26">
        <f t="shared" si="18"/>
        <v>59</v>
      </c>
      <c r="I108" s="15">
        <v>9</v>
      </c>
      <c r="J108" s="15" t="s">
        <v>37</v>
      </c>
      <c r="K108" s="5" t="str">
        <f>VLOOKUP('STOK BARANG'!J108,'DATA BARANG'!$B$1:$E$14,2,0)</f>
        <v>BERAS IR 5 KG</v>
      </c>
      <c r="L108" s="26">
        <f t="shared" si="20"/>
        <v>59</v>
      </c>
      <c r="M108" s="7">
        <f>VLOOKUP(J108,'DATA BARANG'!$B$1:$E$14,4,0)</f>
        <v>55000</v>
      </c>
    </row>
    <row r="109" spans="1:13" x14ac:dyDescent="0.25">
      <c r="A109" s="15">
        <v>10</v>
      </c>
      <c r="B109" s="15" t="s">
        <v>36</v>
      </c>
      <c r="C109" s="5" t="str">
        <f>VLOOKUP('STOK BARANG'!B109,'DATA BARANG'!$B$1:$E$14,2,0)</f>
        <v>BERAS IR 10 KG</v>
      </c>
      <c r="D109" s="29">
        <f t="shared" si="19"/>
        <v>32</v>
      </c>
      <c r="E109" s="15">
        <f>VLOOKUP(B109,'LAPORAN PENJUALAN'!$B$145:$E$157,4,0)</f>
        <v>0</v>
      </c>
      <c r="F109" s="15">
        <f>VLOOKUP(B109,'LAPORAN PENJUALAN'!$B$145:$G$157,6,0)</f>
        <v>0</v>
      </c>
      <c r="G109" s="26">
        <f t="shared" si="18"/>
        <v>32</v>
      </c>
      <c r="I109" s="15">
        <v>10</v>
      </c>
      <c r="J109" s="15" t="s">
        <v>36</v>
      </c>
      <c r="K109" s="5" t="str">
        <f>VLOOKUP('STOK BARANG'!J109,'DATA BARANG'!$B$1:$E$14,2,0)</f>
        <v>BERAS IR 10 KG</v>
      </c>
      <c r="L109" s="26">
        <f t="shared" si="20"/>
        <v>32</v>
      </c>
      <c r="M109" s="7">
        <f>VLOOKUP(J109,'DATA BARANG'!$B$1:$E$14,4,0)</f>
        <v>110000</v>
      </c>
    </row>
    <row r="110" spans="1:13" x14ac:dyDescent="0.25">
      <c r="A110" s="19">
        <v>11</v>
      </c>
      <c r="B110" s="19" t="s">
        <v>91</v>
      </c>
      <c r="C110" s="5" t="str">
        <f>VLOOKUP('STOK BARANG'!B110,'DATA BARANG'!$B$1:$E$14,2,0)</f>
        <v>MADU ASLI</v>
      </c>
      <c r="D110" s="29">
        <f t="shared" si="19"/>
        <v>3</v>
      </c>
      <c r="E110" s="15">
        <f>VLOOKUP(B110,'LAPORAN PENJUALAN'!$B$145:$E$157,4,0)</f>
        <v>0</v>
      </c>
      <c r="F110" s="15">
        <f>VLOOKUP(B110,'LAPORAN PENJUALAN'!$B$145:$G$157,6,0)</f>
        <v>0</v>
      </c>
      <c r="G110" s="26">
        <f t="shared" si="18"/>
        <v>3</v>
      </c>
      <c r="I110" s="19">
        <v>11</v>
      </c>
      <c r="J110" s="19" t="s">
        <v>91</v>
      </c>
      <c r="K110" s="5" t="str">
        <f>VLOOKUP('STOK BARANG'!J110,'DATA BARANG'!$B$1:$E$14,2,0)</f>
        <v>MADU ASLI</v>
      </c>
      <c r="L110" s="26">
        <f t="shared" si="20"/>
        <v>3</v>
      </c>
      <c r="M110" s="7">
        <f>VLOOKUP(J110,'DATA BARANG'!$B$1:$E$14,4,0)</f>
        <v>120000</v>
      </c>
    </row>
    <row r="111" spans="1:13" x14ac:dyDescent="0.25">
      <c r="A111" s="19">
        <v>12</v>
      </c>
      <c r="B111" s="19" t="s">
        <v>92</v>
      </c>
      <c r="C111" s="5" t="str">
        <f>VLOOKUP('STOK BARANG'!B111,'DATA BARANG'!$B$1:$E$14,2,0)</f>
        <v>PARFUM A&amp;M</v>
      </c>
      <c r="D111" s="29">
        <f t="shared" si="19"/>
        <v>0</v>
      </c>
      <c r="E111" s="15">
        <f>VLOOKUP(B111,'LAPORAN PENJUALAN'!$B$145:$E$157,4,0)</f>
        <v>0</v>
      </c>
      <c r="F111" s="15">
        <f>VLOOKUP(B111,'LAPORAN PENJUALAN'!$B$145:$G$157,6,0)</f>
        <v>0</v>
      </c>
      <c r="G111" s="26">
        <f t="shared" si="18"/>
        <v>0</v>
      </c>
      <c r="I111" s="19">
        <v>12</v>
      </c>
      <c r="J111" s="19" t="s">
        <v>92</v>
      </c>
      <c r="K111" s="5" t="str">
        <f>VLOOKUP('STOK BARANG'!J111,'DATA BARANG'!$B$1:$E$14,2,0)</f>
        <v>PARFUM A&amp;M</v>
      </c>
      <c r="L111" s="26">
        <f t="shared" si="20"/>
        <v>0</v>
      </c>
      <c r="M111" s="7">
        <f>VLOOKUP(J111,'DATA BARANG'!$B$1:$E$14,4,0)</f>
        <v>225000</v>
      </c>
    </row>
    <row r="113" spans="1:13" ht="18.75" x14ac:dyDescent="0.3">
      <c r="A113" s="125" t="s">
        <v>258</v>
      </c>
      <c r="B113" s="125"/>
      <c r="C113" s="125"/>
      <c r="D113" s="125"/>
      <c r="E113" s="125"/>
      <c r="F113" s="125"/>
      <c r="G113" s="125"/>
      <c r="I113" s="126" t="s">
        <v>761</v>
      </c>
      <c r="J113" s="126"/>
      <c r="K113" s="126"/>
      <c r="L113" s="126"/>
      <c r="M113" s="126"/>
    </row>
    <row r="114" spans="1:13" x14ac:dyDescent="0.25">
      <c r="A114" s="84" t="s">
        <v>0</v>
      </c>
      <c r="B114" s="84" t="s">
        <v>31</v>
      </c>
      <c r="C114" s="84" t="s">
        <v>1</v>
      </c>
      <c r="D114" s="84" t="s">
        <v>251</v>
      </c>
      <c r="E114" s="84" t="s">
        <v>38</v>
      </c>
      <c r="F114" s="84" t="s">
        <v>26</v>
      </c>
      <c r="G114" s="21" t="s">
        <v>16</v>
      </c>
      <c r="I114" s="84" t="s">
        <v>0</v>
      </c>
      <c r="J114" s="84" t="s">
        <v>31</v>
      </c>
      <c r="K114" s="84" t="s">
        <v>1</v>
      </c>
      <c r="L114" s="45" t="s">
        <v>4</v>
      </c>
      <c r="M114" s="22" t="s">
        <v>5</v>
      </c>
    </row>
    <row r="115" spans="1:13" x14ac:dyDescent="0.25">
      <c r="A115" s="15">
        <v>1</v>
      </c>
      <c r="B115" s="15" t="s">
        <v>32</v>
      </c>
      <c r="C115" s="5" t="str">
        <f>VLOOKUP('STOK BARANG'!B115,'DATA BARANG'!$B$1:$E$14,2,0)</f>
        <v>GULA ROSE BRAND</v>
      </c>
      <c r="D115" s="29">
        <f>L100</f>
        <v>6</v>
      </c>
      <c r="E115" s="15">
        <f>VLOOKUP(B115,'LAPORAN PENJUALAN'!$B$171:$E$184,4,0)</f>
        <v>0</v>
      </c>
      <c r="F115" s="15">
        <f>VLOOKUP(B115,'LAPORAN PENJUALAN'!$B$171:$G$184,6,0)</f>
        <v>6</v>
      </c>
      <c r="G115" s="26">
        <f t="shared" ref="G115:G126" si="21">(D115+E115)-F115</f>
        <v>0</v>
      </c>
      <c r="I115" s="15">
        <v>1</v>
      </c>
      <c r="J115" s="15" t="s">
        <v>32</v>
      </c>
      <c r="K115" s="5" t="str">
        <f>VLOOKUP('STOK BARANG'!J115,'DATA BARANG'!$B$1:$E$14,2,0)</f>
        <v>GULA ROSE BRAND</v>
      </c>
      <c r="L115" s="26">
        <f>G115</f>
        <v>0</v>
      </c>
      <c r="M115" s="7">
        <f>VLOOKUP(J115,'DATA BARANG'!$B$1:$E$14,4,0)</f>
        <v>14000</v>
      </c>
    </row>
    <row r="116" spans="1:13" x14ac:dyDescent="0.25">
      <c r="A116" s="15">
        <v>2</v>
      </c>
      <c r="B116" s="15" t="s">
        <v>33</v>
      </c>
      <c r="C116" s="5" t="str">
        <f>VLOOKUP('STOK BARANG'!B116,'DATA BARANG'!$B$1:$E$14,2,0)</f>
        <v>GULA PUTIH</v>
      </c>
      <c r="D116" s="29">
        <f t="shared" ref="D116:D126" si="22">L101</f>
        <v>1</v>
      </c>
      <c r="E116" s="15">
        <f>VLOOKUP(B116,'LAPORAN PENJUALAN'!$B$171:$E$184,4,0)</f>
        <v>0</v>
      </c>
      <c r="F116" s="15">
        <f>VLOOKUP(B116,'LAPORAN PENJUALAN'!$B$171:$G$184,6,0)</f>
        <v>0</v>
      </c>
      <c r="G116" s="26">
        <f t="shared" si="21"/>
        <v>1</v>
      </c>
      <c r="I116" s="15">
        <v>2</v>
      </c>
      <c r="J116" s="15" t="s">
        <v>33</v>
      </c>
      <c r="K116" s="5" t="str">
        <f>VLOOKUP('STOK BARANG'!J116,'DATA BARANG'!$B$1:$E$14,2,0)</f>
        <v>GULA PUTIH</v>
      </c>
      <c r="L116" s="26">
        <f t="shared" ref="L116:L126" si="23">G116</f>
        <v>1</v>
      </c>
      <c r="M116" s="7">
        <f>VLOOKUP(J116,'DATA BARANG'!$B$1:$E$14,4,0)</f>
        <v>13500</v>
      </c>
    </row>
    <row r="117" spans="1:13" x14ac:dyDescent="0.25">
      <c r="A117" s="15">
        <v>3</v>
      </c>
      <c r="B117" s="15" t="s">
        <v>34</v>
      </c>
      <c r="C117" s="5" t="str">
        <f>VLOOKUP('STOK BARANG'!B117,'DATA BARANG'!$B$1:$E$14,2,0)</f>
        <v>MM ROSE BRAND</v>
      </c>
      <c r="D117" s="29">
        <f t="shared" si="22"/>
        <v>1</v>
      </c>
      <c r="E117" s="15">
        <f>VLOOKUP(B117,'LAPORAN PENJUALAN'!$B$171:$E$184,4,0)</f>
        <v>0</v>
      </c>
      <c r="F117" s="15">
        <f>VLOOKUP(B117,'LAPORAN PENJUALAN'!$B$171:$G$184,6,0)</f>
        <v>0</v>
      </c>
      <c r="G117" s="26">
        <f t="shared" si="21"/>
        <v>1</v>
      </c>
      <c r="I117" s="15">
        <v>3</v>
      </c>
      <c r="J117" s="15" t="s">
        <v>34</v>
      </c>
      <c r="K117" s="5" t="str">
        <f>VLOOKUP('STOK BARANG'!J117,'DATA BARANG'!$B$1:$E$14,2,0)</f>
        <v>MM ROSE BRAND</v>
      </c>
      <c r="L117" s="26">
        <f t="shared" si="23"/>
        <v>1</v>
      </c>
      <c r="M117" s="7">
        <f>VLOOKUP(J117,'DATA BARANG'!$B$1:$E$14,4,0)</f>
        <v>14500</v>
      </c>
    </row>
    <row r="118" spans="1:13" x14ac:dyDescent="0.25">
      <c r="A118" s="15">
        <v>4</v>
      </c>
      <c r="B118" s="15" t="s">
        <v>35</v>
      </c>
      <c r="C118" s="5" t="str">
        <f>VLOOKUP('STOK BARANG'!B118,'DATA BARANG'!$B$1:$E$14,2,0)</f>
        <v>MM TAWON</v>
      </c>
      <c r="D118" s="29">
        <f t="shared" si="22"/>
        <v>2</v>
      </c>
      <c r="E118" s="15">
        <f>VLOOKUP(B118,'LAPORAN PENJUALAN'!$B$171:$E$184,4,0)</f>
        <v>0</v>
      </c>
      <c r="F118" s="15">
        <f>VLOOKUP(B118,'LAPORAN PENJUALAN'!$B$171:$G$184,6,0)</f>
        <v>0</v>
      </c>
      <c r="G118" s="26">
        <f t="shared" si="21"/>
        <v>2</v>
      </c>
      <c r="I118" s="15">
        <v>4</v>
      </c>
      <c r="J118" s="15" t="s">
        <v>35</v>
      </c>
      <c r="K118" s="5" t="str">
        <f>VLOOKUP('STOK BARANG'!J118,'DATA BARANG'!$B$1:$E$14,2,0)</f>
        <v>MM TAWON</v>
      </c>
      <c r="L118" s="26">
        <f t="shared" si="23"/>
        <v>2</v>
      </c>
      <c r="M118" s="7">
        <f>VLOOKUP(J118,'DATA BARANG'!$B$1:$E$14,4,0)</f>
        <v>14500</v>
      </c>
    </row>
    <row r="119" spans="1:13" x14ac:dyDescent="0.25">
      <c r="A119" s="15">
        <v>5</v>
      </c>
      <c r="B119" s="15" t="s">
        <v>39</v>
      </c>
      <c r="C119" s="5" t="str">
        <f>VLOOKUP('STOK BARANG'!B119,'DATA BARANG'!$B$1:$E$14,2,0)</f>
        <v>MM SALVACO</v>
      </c>
      <c r="D119" s="29">
        <f t="shared" si="22"/>
        <v>17</v>
      </c>
      <c r="E119" s="15">
        <f>VLOOKUP(B119,'LAPORAN PENJUALAN'!$B$171:$E$184,4,0)</f>
        <v>0</v>
      </c>
      <c r="F119" s="15">
        <f>VLOOKUP(B119,'LAPORAN PENJUALAN'!$B$171:$G$184,6,0)</f>
        <v>0</v>
      </c>
      <c r="G119" s="26">
        <f t="shared" si="21"/>
        <v>17</v>
      </c>
      <c r="I119" s="15">
        <v>5</v>
      </c>
      <c r="J119" s="15" t="s">
        <v>39</v>
      </c>
      <c r="K119" s="5" t="str">
        <f>VLOOKUP('STOK BARANG'!J119,'DATA BARANG'!$B$1:$E$14,2,0)</f>
        <v>MM SALVACO</v>
      </c>
      <c r="L119" s="26">
        <f t="shared" si="23"/>
        <v>17</v>
      </c>
      <c r="M119" s="7">
        <f>VLOOKUP(J119,'DATA BARANG'!$B$1:$E$14,4,0)</f>
        <v>14500</v>
      </c>
    </row>
    <row r="120" spans="1:13" x14ac:dyDescent="0.25">
      <c r="A120" s="15">
        <v>6</v>
      </c>
      <c r="B120" s="15" t="s">
        <v>40</v>
      </c>
      <c r="C120" s="5" t="str">
        <f>VLOOKUP('STOK BARANG'!B120,'DATA BARANG'!$B$1:$E$14,2,0)</f>
        <v>MM BIMOLI</v>
      </c>
      <c r="D120" s="29">
        <f t="shared" si="22"/>
        <v>13</v>
      </c>
      <c r="E120" s="15">
        <f>VLOOKUP(B120,'LAPORAN PENJUALAN'!$B$171:$E$184,4,0)</f>
        <v>0</v>
      </c>
      <c r="F120" s="15">
        <f>VLOOKUP(B120,'LAPORAN PENJUALAN'!$B$171:$G$184,6,0)</f>
        <v>0</v>
      </c>
      <c r="G120" s="26">
        <f t="shared" si="21"/>
        <v>13</v>
      </c>
      <c r="I120" s="15">
        <v>6</v>
      </c>
      <c r="J120" s="15" t="s">
        <v>40</v>
      </c>
      <c r="K120" s="5" t="str">
        <f>VLOOKUP('STOK BARANG'!J120,'DATA BARANG'!$B$1:$E$14,2,0)</f>
        <v>MM BIMOLI</v>
      </c>
      <c r="L120" s="26">
        <f t="shared" si="23"/>
        <v>13</v>
      </c>
      <c r="M120" s="7">
        <f>VLOOKUP(J120,'DATA BARANG'!$B$1:$E$14,4,0)</f>
        <v>15500</v>
      </c>
    </row>
    <row r="121" spans="1:13" x14ac:dyDescent="0.25">
      <c r="A121" s="15">
        <v>7</v>
      </c>
      <c r="B121" s="15" t="s">
        <v>41</v>
      </c>
      <c r="C121" s="5" t="str">
        <f>VLOOKUP('STOK BARANG'!B121,'DATA BARANG'!$B$1:$E$14,2,0)</f>
        <v>MM SIIP</v>
      </c>
      <c r="D121" s="29">
        <f t="shared" si="22"/>
        <v>5</v>
      </c>
      <c r="E121" s="15">
        <f>VLOOKUP(B121,'LAPORAN PENJUALAN'!$B$171:$E$184,4,0)</f>
        <v>0</v>
      </c>
      <c r="F121" s="15">
        <f>VLOOKUP(B121,'LAPORAN PENJUALAN'!$B$171:$G$184,6,0)</f>
        <v>0</v>
      </c>
      <c r="G121" s="26">
        <f t="shared" si="21"/>
        <v>5</v>
      </c>
      <c r="I121" s="15">
        <v>7</v>
      </c>
      <c r="J121" s="15" t="s">
        <v>41</v>
      </c>
      <c r="K121" s="5" t="str">
        <f>VLOOKUP('STOK BARANG'!J121,'DATA BARANG'!$B$1:$E$14,2,0)</f>
        <v>MM SIIP</v>
      </c>
      <c r="L121" s="26">
        <f t="shared" si="23"/>
        <v>5</v>
      </c>
      <c r="M121" s="7">
        <f>VLOOKUP(J121,'DATA BARANG'!$B$1:$E$14,4,0)</f>
        <v>13500</v>
      </c>
    </row>
    <row r="122" spans="1:13" x14ac:dyDescent="0.25">
      <c r="A122" s="15">
        <v>8</v>
      </c>
      <c r="B122" s="15" t="s">
        <v>42</v>
      </c>
      <c r="C122" s="5" t="str">
        <f>VLOOKUP('STOK BARANG'!B122,'DATA BARANG'!$B$1:$E$14,2,0)</f>
        <v>GULA AREN</v>
      </c>
      <c r="D122" s="29">
        <f t="shared" si="22"/>
        <v>45.78</v>
      </c>
      <c r="E122" s="15">
        <f>VLOOKUP(B122,'LAPORAN PENJUALAN'!$B$171:$E$184,4,0)</f>
        <v>0</v>
      </c>
      <c r="F122" s="15">
        <f>VLOOKUP(B122,'LAPORAN PENJUALAN'!$B$171:$G$184,6,0)</f>
        <v>1.6</v>
      </c>
      <c r="G122" s="26">
        <f t="shared" si="21"/>
        <v>44.18</v>
      </c>
      <c r="I122" s="15">
        <v>8</v>
      </c>
      <c r="J122" s="15" t="s">
        <v>42</v>
      </c>
      <c r="K122" s="5" t="str">
        <f>VLOOKUP('STOK BARANG'!J122,'DATA BARANG'!$B$1:$E$14,2,0)</f>
        <v>GULA AREN</v>
      </c>
      <c r="L122" s="26">
        <f t="shared" si="23"/>
        <v>44.18</v>
      </c>
      <c r="M122" s="7">
        <f>VLOOKUP(J122,'DATA BARANG'!$B$1:$E$14,4,0)</f>
        <v>25000</v>
      </c>
    </row>
    <row r="123" spans="1:13" x14ac:dyDescent="0.25">
      <c r="A123" s="15">
        <v>9</v>
      </c>
      <c r="B123" s="15" t="s">
        <v>37</v>
      </c>
      <c r="C123" s="5" t="str">
        <f>VLOOKUP('STOK BARANG'!B123,'DATA BARANG'!$B$1:$E$14,2,0)</f>
        <v>BERAS IR 5 KG</v>
      </c>
      <c r="D123" s="29">
        <f t="shared" si="22"/>
        <v>59</v>
      </c>
      <c r="E123" s="15">
        <f>VLOOKUP(B123,'LAPORAN PENJUALAN'!$B$171:$E$184,4,0)</f>
        <v>0</v>
      </c>
      <c r="F123" s="15">
        <f>VLOOKUP(B123,'LAPORAN PENJUALAN'!$B$171:$G$184,6,0)</f>
        <v>0</v>
      </c>
      <c r="G123" s="26">
        <f t="shared" si="21"/>
        <v>59</v>
      </c>
      <c r="I123" s="15">
        <v>9</v>
      </c>
      <c r="J123" s="15" t="s">
        <v>37</v>
      </c>
      <c r="K123" s="5" t="str">
        <f>VLOOKUP('STOK BARANG'!J123,'DATA BARANG'!$B$1:$E$14,2,0)</f>
        <v>BERAS IR 5 KG</v>
      </c>
      <c r="L123" s="26">
        <f t="shared" si="23"/>
        <v>59</v>
      </c>
      <c r="M123" s="7">
        <f>VLOOKUP(J123,'DATA BARANG'!$B$1:$E$14,4,0)</f>
        <v>55000</v>
      </c>
    </row>
    <row r="124" spans="1:13" x14ac:dyDescent="0.25">
      <c r="A124" s="15">
        <v>10</v>
      </c>
      <c r="B124" s="15" t="s">
        <v>36</v>
      </c>
      <c r="C124" s="5" t="str">
        <f>VLOOKUP('STOK BARANG'!B124,'DATA BARANG'!$B$1:$E$14,2,0)</f>
        <v>BERAS IR 10 KG</v>
      </c>
      <c r="D124" s="29">
        <f t="shared" si="22"/>
        <v>32</v>
      </c>
      <c r="E124" s="15">
        <f>VLOOKUP(B124,'LAPORAN PENJUALAN'!$B$171:$E$184,4,0)</f>
        <v>0</v>
      </c>
      <c r="F124" s="15">
        <f>VLOOKUP(B124,'LAPORAN PENJUALAN'!$B$171:$G$184,6,0)</f>
        <v>0</v>
      </c>
      <c r="G124" s="26">
        <f t="shared" si="21"/>
        <v>32</v>
      </c>
      <c r="I124" s="15">
        <v>10</v>
      </c>
      <c r="J124" s="15" t="s">
        <v>36</v>
      </c>
      <c r="K124" s="5" t="str">
        <f>VLOOKUP('STOK BARANG'!J124,'DATA BARANG'!$B$1:$E$14,2,0)</f>
        <v>BERAS IR 10 KG</v>
      </c>
      <c r="L124" s="26">
        <f t="shared" si="23"/>
        <v>32</v>
      </c>
      <c r="M124" s="7">
        <f>VLOOKUP(J124,'DATA BARANG'!$B$1:$E$14,4,0)</f>
        <v>110000</v>
      </c>
    </row>
    <row r="125" spans="1:13" x14ac:dyDescent="0.25">
      <c r="A125" s="19">
        <v>11</v>
      </c>
      <c r="B125" s="19" t="s">
        <v>91</v>
      </c>
      <c r="C125" s="5" t="str">
        <f>VLOOKUP('STOK BARANG'!B125,'DATA BARANG'!$B$1:$E$14,2,0)</f>
        <v>MADU ASLI</v>
      </c>
      <c r="D125" s="29">
        <f t="shared" si="22"/>
        <v>3</v>
      </c>
      <c r="E125" s="15">
        <f>VLOOKUP(B125,'LAPORAN PENJUALAN'!$B$171:$E$184,4,0)</f>
        <v>0</v>
      </c>
      <c r="F125" s="15">
        <f>VLOOKUP(B125,'LAPORAN PENJUALAN'!$B$171:$G$184,6,0)</f>
        <v>0</v>
      </c>
      <c r="G125" s="26">
        <f t="shared" si="21"/>
        <v>3</v>
      </c>
      <c r="I125" s="19">
        <v>11</v>
      </c>
      <c r="J125" s="19" t="s">
        <v>91</v>
      </c>
      <c r="K125" s="5" t="str">
        <f>VLOOKUP('STOK BARANG'!J125,'DATA BARANG'!$B$1:$E$14,2,0)</f>
        <v>MADU ASLI</v>
      </c>
      <c r="L125" s="26">
        <f t="shared" si="23"/>
        <v>3</v>
      </c>
      <c r="M125" s="7">
        <f>VLOOKUP(J125,'DATA BARANG'!$B$1:$E$14,4,0)</f>
        <v>120000</v>
      </c>
    </row>
    <row r="126" spans="1:13" x14ac:dyDescent="0.25">
      <c r="A126" s="19">
        <v>12</v>
      </c>
      <c r="B126" s="19" t="s">
        <v>92</v>
      </c>
      <c r="C126" s="5" t="str">
        <f>VLOOKUP('STOK BARANG'!B126,'DATA BARANG'!$B$1:$E$14,2,0)</f>
        <v>PARFUM A&amp;M</v>
      </c>
      <c r="D126" s="29">
        <f t="shared" si="22"/>
        <v>0</v>
      </c>
      <c r="E126" s="15">
        <f>VLOOKUP(B126,'LAPORAN PENJUALAN'!$B$171:$E$184,4,0)</f>
        <v>0</v>
      </c>
      <c r="F126" s="15">
        <f>VLOOKUP(B126,'LAPORAN PENJUALAN'!$B$171:$G$184,6,0)</f>
        <v>0</v>
      </c>
      <c r="G126" s="26">
        <f t="shared" si="21"/>
        <v>0</v>
      </c>
      <c r="I126" s="19">
        <v>12</v>
      </c>
      <c r="J126" s="19" t="s">
        <v>92</v>
      </c>
      <c r="K126" s="5" t="str">
        <f>VLOOKUP('STOK BARANG'!J126,'DATA BARANG'!$B$1:$E$14,2,0)</f>
        <v>PARFUM A&amp;M</v>
      </c>
      <c r="L126" s="26">
        <f t="shared" si="23"/>
        <v>0</v>
      </c>
      <c r="M126" s="7">
        <f>VLOOKUP(J126,'DATA BARANG'!$B$1:$E$14,4,0)</f>
        <v>225000</v>
      </c>
    </row>
    <row r="127" spans="1:13" x14ac:dyDescent="0.25">
      <c r="A127" s="19">
        <v>13</v>
      </c>
      <c r="B127" s="19" t="s">
        <v>160</v>
      </c>
      <c r="C127" s="5" t="str">
        <f>VLOOKUP('STOK BARANG'!B127,'DATA BARANG'!$B$1:$E$14,2,0)</f>
        <v>GULAKU</v>
      </c>
      <c r="D127" s="29">
        <f t="shared" ref="D127" si="24">L112</f>
        <v>0</v>
      </c>
      <c r="E127" s="15">
        <f>VLOOKUP(B127,'LAPORAN PENJUALAN'!$B$171:$E$184,4,0)</f>
        <v>10</v>
      </c>
      <c r="F127" s="15">
        <f>VLOOKUP(B127,'LAPORAN PENJUALAN'!$B$171:$G$184,6,0)</f>
        <v>2</v>
      </c>
      <c r="G127" s="26">
        <f t="shared" ref="G127" si="25">(D127+E127)-F127</f>
        <v>8</v>
      </c>
      <c r="I127" s="19">
        <v>13</v>
      </c>
      <c r="J127" s="19" t="s">
        <v>160</v>
      </c>
      <c r="K127" s="5" t="str">
        <f>VLOOKUP('STOK BARANG'!J127,'DATA BARANG'!$B$1:$E$14,2,0)</f>
        <v>GULAKU</v>
      </c>
      <c r="L127" s="26">
        <f t="shared" ref="L127" si="26">G127</f>
        <v>8</v>
      </c>
      <c r="M127" s="7">
        <f>VLOOKUP(J127,'DATA BARANG'!$B$1:$E$14,4,0)</f>
        <v>14000</v>
      </c>
    </row>
    <row r="129" spans="1:13" ht="18.75" x14ac:dyDescent="0.3">
      <c r="A129" s="125" t="s">
        <v>762</v>
      </c>
      <c r="B129" s="125"/>
      <c r="C129" s="125"/>
      <c r="D129" s="125"/>
      <c r="E129" s="125"/>
      <c r="F129" s="125"/>
      <c r="G129" s="125"/>
      <c r="I129" s="126" t="s">
        <v>763</v>
      </c>
      <c r="J129" s="126"/>
      <c r="K129" s="126"/>
      <c r="L129" s="126"/>
      <c r="M129" s="126"/>
    </row>
    <row r="130" spans="1:13" x14ac:dyDescent="0.25">
      <c r="A130" s="84" t="s">
        <v>0</v>
      </c>
      <c r="B130" s="84" t="s">
        <v>31</v>
      </c>
      <c r="C130" s="84" t="s">
        <v>1</v>
      </c>
      <c r="D130" s="84" t="s">
        <v>251</v>
      </c>
      <c r="E130" s="84" t="s">
        <v>38</v>
      </c>
      <c r="F130" s="84" t="s">
        <v>26</v>
      </c>
      <c r="G130" s="21" t="s">
        <v>16</v>
      </c>
      <c r="I130" s="84" t="s">
        <v>0</v>
      </c>
      <c r="J130" s="84" t="s">
        <v>31</v>
      </c>
      <c r="K130" s="84" t="s">
        <v>1</v>
      </c>
      <c r="L130" s="45" t="s">
        <v>4</v>
      </c>
      <c r="M130" s="22" t="s">
        <v>5</v>
      </c>
    </row>
    <row r="131" spans="1:13" x14ac:dyDescent="0.25">
      <c r="A131" s="15">
        <v>1</v>
      </c>
      <c r="B131" s="15" t="s">
        <v>32</v>
      </c>
      <c r="C131" s="5" t="str">
        <f>VLOOKUP('STOK BARANG'!B131,'DATA BARANG'!$B$1:$E$14,2,0)</f>
        <v>GULA ROSE BRAND</v>
      </c>
      <c r="D131" s="29">
        <f>L115</f>
        <v>0</v>
      </c>
      <c r="E131" s="15">
        <f>VLOOKUP(B131,'LAPORAN PENJUALAN'!$B$198:$E$211,4,0)</f>
        <v>0</v>
      </c>
      <c r="F131" s="15">
        <f>VLOOKUP('STOK BARANG'!B131,'LAPORAN PENJUALAN'!$B$198:$G$211,6,0)</f>
        <v>0</v>
      </c>
      <c r="G131" s="26">
        <f t="shared" ref="G131:G143" si="27">(D131+E131)-F131</f>
        <v>0</v>
      </c>
      <c r="I131" s="15">
        <v>1</v>
      </c>
      <c r="J131" s="15" t="s">
        <v>32</v>
      </c>
      <c r="K131" s="5" t="str">
        <f>VLOOKUP('STOK BARANG'!J131,'DATA BARANG'!$B$1:$E$14,2,0)</f>
        <v>GULA ROSE BRAND</v>
      </c>
      <c r="L131" s="26">
        <f>G131</f>
        <v>0</v>
      </c>
      <c r="M131" s="7">
        <f>VLOOKUP(J131,'DATA BARANG'!$B$1:$E$14,4,0)</f>
        <v>14000</v>
      </c>
    </row>
    <row r="132" spans="1:13" x14ac:dyDescent="0.25">
      <c r="A132" s="15">
        <v>2</v>
      </c>
      <c r="B132" s="15" t="s">
        <v>33</v>
      </c>
      <c r="C132" s="5" t="str">
        <f>VLOOKUP('STOK BARANG'!B132,'DATA BARANG'!$B$1:$E$14,2,0)</f>
        <v>GULA PUTIH</v>
      </c>
      <c r="D132" s="29">
        <f t="shared" ref="D132:D143" si="28">L116</f>
        <v>1</v>
      </c>
      <c r="E132" s="15">
        <f>VLOOKUP(B132,'LAPORAN PENJUALAN'!$B$198:$E$211,4,0)</f>
        <v>0</v>
      </c>
      <c r="F132" s="15">
        <f>VLOOKUP('STOK BARANG'!B132,'LAPORAN PENJUALAN'!$B$198:$G$211,6,0)</f>
        <v>0</v>
      </c>
      <c r="G132" s="26">
        <f t="shared" si="27"/>
        <v>1</v>
      </c>
      <c r="I132" s="15">
        <v>2</v>
      </c>
      <c r="J132" s="15" t="s">
        <v>33</v>
      </c>
      <c r="K132" s="5" t="str">
        <f>VLOOKUP('STOK BARANG'!J132,'DATA BARANG'!$B$1:$E$14,2,0)</f>
        <v>GULA PUTIH</v>
      </c>
      <c r="L132" s="26">
        <f t="shared" ref="L132:L143" si="29">G132</f>
        <v>1</v>
      </c>
      <c r="M132" s="7">
        <f>VLOOKUP(J132,'DATA BARANG'!$B$1:$E$14,4,0)</f>
        <v>13500</v>
      </c>
    </row>
    <row r="133" spans="1:13" x14ac:dyDescent="0.25">
      <c r="A133" s="15">
        <v>3</v>
      </c>
      <c r="B133" s="15" t="s">
        <v>34</v>
      </c>
      <c r="C133" s="5" t="str">
        <f>VLOOKUP('STOK BARANG'!B133,'DATA BARANG'!$B$1:$E$14,2,0)</f>
        <v>MM ROSE BRAND</v>
      </c>
      <c r="D133" s="29">
        <f t="shared" si="28"/>
        <v>1</v>
      </c>
      <c r="E133" s="15">
        <f>VLOOKUP(B133,'LAPORAN PENJUALAN'!$B$198:$E$211,4,0)</f>
        <v>0</v>
      </c>
      <c r="F133" s="15">
        <f>VLOOKUP('STOK BARANG'!B133,'LAPORAN PENJUALAN'!$B$198:$G$211,6,0)</f>
        <v>0</v>
      </c>
      <c r="G133" s="26">
        <f t="shared" si="27"/>
        <v>1</v>
      </c>
      <c r="I133" s="15">
        <v>3</v>
      </c>
      <c r="J133" s="15" t="s">
        <v>34</v>
      </c>
      <c r="K133" s="5" t="str">
        <f>VLOOKUP('STOK BARANG'!J133,'DATA BARANG'!$B$1:$E$14,2,0)</f>
        <v>MM ROSE BRAND</v>
      </c>
      <c r="L133" s="26">
        <f t="shared" si="29"/>
        <v>1</v>
      </c>
      <c r="M133" s="7">
        <f>VLOOKUP(J133,'DATA BARANG'!$B$1:$E$14,4,0)</f>
        <v>14500</v>
      </c>
    </row>
    <row r="134" spans="1:13" x14ac:dyDescent="0.25">
      <c r="A134" s="15">
        <v>4</v>
      </c>
      <c r="B134" s="15" t="s">
        <v>35</v>
      </c>
      <c r="C134" s="5" t="str">
        <f>VLOOKUP('STOK BARANG'!B134,'DATA BARANG'!$B$1:$E$14,2,0)</f>
        <v>MM TAWON</v>
      </c>
      <c r="D134" s="29">
        <f t="shared" si="28"/>
        <v>2</v>
      </c>
      <c r="E134" s="15">
        <f>VLOOKUP(B134,'LAPORAN PENJUALAN'!$B$198:$E$211,4,0)</f>
        <v>0</v>
      </c>
      <c r="F134" s="15">
        <f>VLOOKUP('STOK BARANG'!B134,'LAPORAN PENJUALAN'!$B$198:$G$211,6,0)</f>
        <v>0</v>
      </c>
      <c r="G134" s="26">
        <f t="shared" si="27"/>
        <v>2</v>
      </c>
      <c r="I134" s="15">
        <v>4</v>
      </c>
      <c r="J134" s="15" t="s">
        <v>35</v>
      </c>
      <c r="K134" s="5" t="str">
        <f>VLOOKUP('STOK BARANG'!J134,'DATA BARANG'!$B$1:$E$14,2,0)</f>
        <v>MM TAWON</v>
      </c>
      <c r="L134" s="26">
        <f t="shared" si="29"/>
        <v>2</v>
      </c>
      <c r="M134" s="7">
        <f>VLOOKUP(J134,'DATA BARANG'!$B$1:$E$14,4,0)</f>
        <v>14500</v>
      </c>
    </row>
    <row r="135" spans="1:13" x14ac:dyDescent="0.25">
      <c r="A135" s="15">
        <v>5</v>
      </c>
      <c r="B135" s="15" t="s">
        <v>39</v>
      </c>
      <c r="C135" s="5" t="str">
        <f>VLOOKUP('STOK BARANG'!B135,'DATA BARANG'!$B$1:$E$14,2,0)</f>
        <v>MM SALVACO</v>
      </c>
      <c r="D135" s="29">
        <f t="shared" si="28"/>
        <v>17</v>
      </c>
      <c r="E135" s="15">
        <f>VLOOKUP(B135,'LAPORAN PENJUALAN'!$B$198:$E$211,4,0)</f>
        <v>0</v>
      </c>
      <c r="F135" s="15">
        <f>VLOOKUP('STOK BARANG'!B135,'LAPORAN PENJUALAN'!$B$198:$G$211,6,0)</f>
        <v>0</v>
      </c>
      <c r="G135" s="26">
        <f t="shared" si="27"/>
        <v>17</v>
      </c>
      <c r="I135" s="15">
        <v>5</v>
      </c>
      <c r="J135" s="15" t="s">
        <v>39</v>
      </c>
      <c r="K135" s="5" t="str">
        <f>VLOOKUP('STOK BARANG'!J135,'DATA BARANG'!$B$1:$E$14,2,0)</f>
        <v>MM SALVACO</v>
      </c>
      <c r="L135" s="26">
        <f t="shared" si="29"/>
        <v>17</v>
      </c>
      <c r="M135" s="7">
        <f>VLOOKUP(J135,'DATA BARANG'!$B$1:$E$14,4,0)</f>
        <v>14500</v>
      </c>
    </row>
    <row r="136" spans="1:13" x14ac:dyDescent="0.25">
      <c r="A136" s="15">
        <v>6</v>
      </c>
      <c r="B136" s="15" t="s">
        <v>40</v>
      </c>
      <c r="C136" s="5" t="str">
        <f>VLOOKUP('STOK BARANG'!B136,'DATA BARANG'!$B$1:$E$14,2,0)</f>
        <v>MM BIMOLI</v>
      </c>
      <c r="D136" s="29">
        <f t="shared" si="28"/>
        <v>13</v>
      </c>
      <c r="E136" s="15">
        <f>VLOOKUP(B136,'LAPORAN PENJUALAN'!$B$198:$E$211,4,0)</f>
        <v>0</v>
      </c>
      <c r="F136" s="15">
        <f>VLOOKUP('STOK BARANG'!B136,'LAPORAN PENJUALAN'!$B$198:$G$211,6,0)</f>
        <v>0</v>
      </c>
      <c r="G136" s="26">
        <f t="shared" si="27"/>
        <v>13</v>
      </c>
      <c r="I136" s="15">
        <v>6</v>
      </c>
      <c r="J136" s="15" t="s">
        <v>40</v>
      </c>
      <c r="K136" s="5" t="str">
        <f>VLOOKUP('STOK BARANG'!J136,'DATA BARANG'!$B$1:$E$14,2,0)</f>
        <v>MM BIMOLI</v>
      </c>
      <c r="L136" s="26">
        <f t="shared" si="29"/>
        <v>13</v>
      </c>
      <c r="M136" s="7">
        <f>VLOOKUP(J136,'DATA BARANG'!$B$1:$E$14,4,0)</f>
        <v>15500</v>
      </c>
    </row>
    <row r="137" spans="1:13" x14ac:dyDescent="0.25">
      <c r="A137" s="15">
        <v>7</v>
      </c>
      <c r="B137" s="15" t="s">
        <v>41</v>
      </c>
      <c r="C137" s="5" t="str">
        <f>VLOOKUP('STOK BARANG'!B137,'DATA BARANG'!$B$1:$E$14,2,0)</f>
        <v>MM SIIP</v>
      </c>
      <c r="D137" s="29">
        <f t="shared" si="28"/>
        <v>5</v>
      </c>
      <c r="E137" s="15">
        <f>VLOOKUP(B137,'LAPORAN PENJUALAN'!$B$198:$E$211,4,0)</f>
        <v>0</v>
      </c>
      <c r="F137" s="15">
        <f>VLOOKUP('STOK BARANG'!B137,'LAPORAN PENJUALAN'!$B$198:$G$211,6,0)</f>
        <v>0</v>
      </c>
      <c r="G137" s="26">
        <f t="shared" si="27"/>
        <v>5</v>
      </c>
      <c r="I137" s="15">
        <v>7</v>
      </c>
      <c r="J137" s="15" t="s">
        <v>41</v>
      </c>
      <c r="K137" s="5" t="str">
        <f>VLOOKUP('STOK BARANG'!J137,'DATA BARANG'!$B$1:$E$14,2,0)</f>
        <v>MM SIIP</v>
      </c>
      <c r="L137" s="26">
        <f t="shared" si="29"/>
        <v>5</v>
      </c>
      <c r="M137" s="7">
        <f>VLOOKUP(J137,'DATA BARANG'!$B$1:$E$14,4,0)</f>
        <v>13500</v>
      </c>
    </row>
    <row r="138" spans="1:13" x14ac:dyDescent="0.25">
      <c r="A138" s="15">
        <v>8</v>
      </c>
      <c r="B138" s="15" t="s">
        <v>42</v>
      </c>
      <c r="C138" s="5" t="str">
        <f>VLOOKUP('STOK BARANG'!B138,'DATA BARANG'!$B$1:$E$14,2,0)</f>
        <v>GULA AREN</v>
      </c>
      <c r="D138" s="29">
        <f t="shared" si="28"/>
        <v>44.18</v>
      </c>
      <c r="E138" s="15">
        <f>VLOOKUP(B138,'LAPORAN PENJUALAN'!$B$198:$E$211,4,0)</f>
        <v>0</v>
      </c>
      <c r="F138" s="15">
        <f>VLOOKUP('STOK BARANG'!B138,'LAPORAN PENJUALAN'!$B$198:$G$211,6,0)</f>
        <v>0</v>
      </c>
      <c r="G138" s="26">
        <f t="shared" si="27"/>
        <v>44.18</v>
      </c>
      <c r="I138" s="15">
        <v>8</v>
      </c>
      <c r="J138" s="15" t="s">
        <v>42</v>
      </c>
      <c r="K138" s="5" t="str">
        <f>VLOOKUP('STOK BARANG'!J138,'DATA BARANG'!$B$1:$E$14,2,0)</f>
        <v>GULA AREN</v>
      </c>
      <c r="L138" s="26">
        <f t="shared" si="29"/>
        <v>44.18</v>
      </c>
      <c r="M138" s="7">
        <f>VLOOKUP(J138,'DATA BARANG'!$B$1:$E$14,4,0)</f>
        <v>25000</v>
      </c>
    </row>
    <row r="139" spans="1:13" x14ac:dyDescent="0.25">
      <c r="A139" s="15">
        <v>9</v>
      </c>
      <c r="B139" s="15" t="s">
        <v>37</v>
      </c>
      <c r="C139" s="5" t="str">
        <f>VLOOKUP('STOK BARANG'!B139,'DATA BARANG'!$B$1:$E$14,2,0)</f>
        <v>BERAS IR 5 KG</v>
      </c>
      <c r="D139" s="29">
        <f t="shared" si="28"/>
        <v>59</v>
      </c>
      <c r="E139" s="15">
        <f>VLOOKUP(B139,'LAPORAN PENJUALAN'!$B$198:$E$211,4,0)</f>
        <v>0</v>
      </c>
      <c r="F139" s="15">
        <f>VLOOKUP('STOK BARANG'!B139,'LAPORAN PENJUALAN'!$B$198:$G$211,6,0)</f>
        <v>7</v>
      </c>
      <c r="G139" s="26">
        <f t="shared" si="27"/>
        <v>52</v>
      </c>
      <c r="I139" s="15">
        <v>9</v>
      </c>
      <c r="J139" s="15" t="s">
        <v>37</v>
      </c>
      <c r="K139" s="5" t="str">
        <f>VLOOKUP('STOK BARANG'!J139,'DATA BARANG'!$B$1:$E$14,2,0)</f>
        <v>BERAS IR 5 KG</v>
      </c>
      <c r="L139" s="26">
        <f t="shared" si="29"/>
        <v>52</v>
      </c>
      <c r="M139" s="7">
        <f>VLOOKUP(J139,'DATA BARANG'!$B$1:$E$14,4,0)</f>
        <v>55000</v>
      </c>
    </row>
    <row r="140" spans="1:13" x14ac:dyDescent="0.25">
      <c r="A140" s="15">
        <v>10</v>
      </c>
      <c r="B140" s="15" t="s">
        <v>36</v>
      </c>
      <c r="C140" s="5" t="str">
        <f>VLOOKUP('STOK BARANG'!B140,'DATA BARANG'!$B$1:$E$14,2,0)</f>
        <v>BERAS IR 10 KG</v>
      </c>
      <c r="D140" s="29">
        <f t="shared" si="28"/>
        <v>32</v>
      </c>
      <c r="E140" s="15">
        <f>VLOOKUP(B140,'LAPORAN PENJUALAN'!$B$198:$E$211,4,0)</f>
        <v>0</v>
      </c>
      <c r="F140" s="15">
        <f>VLOOKUP('STOK BARANG'!B140,'LAPORAN PENJUALAN'!$B$198:$G$211,6,0)</f>
        <v>0</v>
      </c>
      <c r="G140" s="26">
        <f t="shared" si="27"/>
        <v>32</v>
      </c>
      <c r="I140" s="15">
        <v>10</v>
      </c>
      <c r="J140" s="15" t="s">
        <v>36</v>
      </c>
      <c r="K140" s="5" t="str">
        <f>VLOOKUP('STOK BARANG'!J140,'DATA BARANG'!$B$1:$E$14,2,0)</f>
        <v>BERAS IR 10 KG</v>
      </c>
      <c r="L140" s="26">
        <f t="shared" si="29"/>
        <v>32</v>
      </c>
      <c r="M140" s="7">
        <f>VLOOKUP(J140,'DATA BARANG'!$B$1:$E$14,4,0)</f>
        <v>110000</v>
      </c>
    </row>
    <row r="141" spans="1:13" x14ac:dyDescent="0.25">
      <c r="A141" s="19">
        <v>11</v>
      </c>
      <c r="B141" s="19" t="s">
        <v>91</v>
      </c>
      <c r="C141" s="5" t="str">
        <f>VLOOKUP('STOK BARANG'!B141,'DATA BARANG'!$B$1:$E$14,2,0)</f>
        <v>MADU ASLI</v>
      </c>
      <c r="D141" s="29">
        <f t="shared" si="28"/>
        <v>3</v>
      </c>
      <c r="E141" s="15">
        <f>VLOOKUP(B141,'LAPORAN PENJUALAN'!$B$198:$E$211,4,0)</f>
        <v>0</v>
      </c>
      <c r="F141" s="15">
        <f>VLOOKUP('STOK BARANG'!B141,'LAPORAN PENJUALAN'!$B$198:$G$211,6,0)</f>
        <v>0</v>
      </c>
      <c r="G141" s="26">
        <f t="shared" si="27"/>
        <v>3</v>
      </c>
      <c r="I141" s="19">
        <v>11</v>
      </c>
      <c r="J141" s="19" t="s">
        <v>91</v>
      </c>
      <c r="K141" s="5" t="str">
        <f>VLOOKUP('STOK BARANG'!J141,'DATA BARANG'!$B$1:$E$14,2,0)</f>
        <v>MADU ASLI</v>
      </c>
      <c r="L141" s="26">
        <f t="shared" si="29"/>
        <v>3</v>
      </c>
      <c r="M141" s="7">
        <f>VLOOKUP(J141,'DATA BARANG'!$B$1:$E$14,4,0)</f>
        <v>120000</v>
      </c>
    </row>
    <row r="142" spans="1:13" x14ac:dyDescent="0.25">
      <c r="A142" s="19">
        <v>12</v>
      </c>
      <c r="B142" s="19" t="s">
        <v>92</v>
      </c>
      <c r="C142" s="5" t="str">
        <f>VLOOKUP('STOK BARANG'!B142,'DATA BARANG'!$B$1:$E$14,2,0)</f>
        <v>PARFUM A&amp;M</v>
      </c>
      <c r="D142" s="29">
        <f t="shared" si="28"/>
        <v>0</v>
      </c>
      <c r="E142" s="15">
        <f>VLOOKUP(B142,'LAPORAN PENJUALAN'!$B$198:$E$211,4,0)</f>
        <v>0</v>
      </c>
      <c r="F142" s="15">
        <f>VLOOKUP('STOK BARANG'!B142,'LAPORAN PENJUALAN'!$B$198:$G$211,6,0)</f>
        <v>0</v>
      </c>
      <c r="G142" s="26">
        <f t="shared" si="27"/>
        <v>0</v>
      </c>
      <c r="I142" s="19">
        <v>12</v>
      </c>
      <c r="J142" s="19" t="s">
        <v>92</v>
      </c>
      <c r="K142" s="5" t="str">
        <f>VLOOKUP('STOK BARANG'!J142,'DATA BARANG'!$B$1:$E$14,2,0)</f>
        <v>PARFUM A&amp;M</v>
      </c>
      <c r="L142" s="26">
        <f t="shared" si="29"/>
        <v>0</v>
      </c>
      <c r="M142" s="7">
        <f>VLOOKUP(J142,'DATA BARANG'!$B$1:$E$14,4,0)</f>
        <v>225000</v>
      </c>
    </row>
    <row r="143" spans="1:13" x14ac:dyDescent="0.25">
      <c r="A143" s="19">
        <v>13</v>
      </c>
      <c r="B143" s="19" t="s">
        <v>160</v>
      </c>
      <c r="C143" s="5" t="str">
        <f>VLOOKUP('STOK BARANG'!B143,'DATA BARANG'!$B$1:$E$14,2,0)</f>
        <v>GULAKU</v>
      </c>
      <c r="D143" s="29">
        <f t="shared" si="28"/>
        <v>8</v>
      </c>
      <c r="E143" s="15">
        <f>VLOOKUP(B143,'LAPORAN PENJUALAN'!$B$198:$E$211,4,0)</f>
        <v>0</v>
      </c>
      <c r="F143" s="15">
        <f>VLOOKUP('STOK BARANG'!B143,'LAPORAN PENJUALAN'!$B$198:$G$211,6,0)</f>
        <v>7</v>
      </c>
      <c r="G143" s="26">
        <f t="shared" si="27"/>
        <v>1</v>
      </c>
      <c r="I143" s="19">
        <v>13</v>
      </c>
      <c r="J143" s="19" t="s">
        <v>160</v>
      </c>
      <c r="K143" s="5" t="str">
        <f>VLOOKUP('STOK BARANG'!J143,'DATA BARANG'!$B$1:$E$14,2,0)</f>
        <v>GULAKU</v>
      </c>
      <c r="L143" s="26">
        <f t="shared" si="29"/>
        <v>1</v>
      </c>
      <c r="M143" s="7">
        <f>VLOOKUP(J143,'DATA BARANG'!$B$1:$E$14,4,0)</f>
        <v>14000</v>
      </c>
    </row>
    <row r="145" spans="1:13" ht="18.75" x14ac:dyDescent="0.3">
      <c r="A145" s="125" t="s">
        <v>764</v>
      </c>
      <c r="B145" s="125"/>
      <c r="C145" s="125"/>
      <c r="D145" s="125"/>
      <c r="E145" s="125"/>
      <c r="F145" s="125"/>
      <c r="G145" s="125"/>
      <c r="I145" s="126" t="s">
        <v>765</v>
      </c>
      <c r="J145" s="126"/>
      <c r="K145" s="126"/>
      <c r="L145" s="126"/>
      <c r="M145" s="126"/>
    </row>
    <row r="146" spans="1:13" x14ac:dyDescent="0.25">
      <c r="A146" s="94" t="s">
        <v>0</v>
      </c>
      <c r="B146" s="94" t="s">
        <v>31</v>
      </c>
      <c r="C146" s="94" t="s">
        <v>1</v>
      </c>
      <c r="D146" s="94" t="s">
        <v>251</v>
      </c>
      <c r="E146" s="94" t="s">
        <v>38</v>
      </c>
      <c r="F146" s="94" t="s">
        <v>26</v>
      </c>
      <c r="G146" s="21" t="s">
        <v>16</v>
      </c>
      <c r="I146" s="94" t="s">
        <v>0</v>
      </c>
      <c r="J146" s="94" t="s">
        <v>31</v>
      </c>
      <c r="K146" s="94" t="s">
        <v>1</v>
      </c>
      <c r="L146" s="45" t="s">
        <v>4</v>
      </c>
      <c r="M146" s="22" t="s">
        <v>5</v>
      </c>
    </row>
    <row r="147" spans="1:13" x14ac:dyDescent="0.25">
      <c r="A147" s="15">
        <v>1</v>
      </c>
      <c r="B147" s="15" t="s">
        <v>32</v>
      </c>
      <c r="C147" s="5" t="str">
        <f>VLOOKUP('STOK BARANG'!B147,'DATA BARANG'!$B$1:$E$14,2,0)</f>
        <v>GULA ROSE BRAND</v>
      </c>
      <c r="D147" s="29">
        <f>L131</f>
        <v>0</v>
      </c>
      <c r="E147" s="15">
        <f>VLOOKUP(B147,'LAPORAN PENJUALAN'!$B$225:$E$238,4,0)</f>
        <v>0</v>
      </c>
      <c r="F147" s="15">
        <f>VLOOKUP('STOK BARANG'!B147,'LAPORAN PENJUALAN'!$B$225:$G$238,6,0)</f>
        <v>0</v>
      </c>
      <c r="G147" s="26">
        <f t="shared" ref="G147:G159" si="30">(D147+E147)-F147</f>
        <v>0</v>
      </c>
      <c r="I147" s="15">
        <v>1</v>
      </c>
      <c r="J147" s="15" t="s">
        <v>32</v>
      </c>
      <c r="K147" s="5" t="str">
        <f>VLOOKUP('STOK BARANG'!J147,'DATA BARANG'!$B$1:$E$14,2,0)</f>
        <v>GULA ROSE BRAND</v>
      </c>
      <c r="L147" s="26">
        <f>G147</f>
        <v>0</v>
      </c>
      <c r="M147" s="7">
        <f>VLOOKUP(J147,'DATA BARANG'!$B$1:$E$14,4,0)</f>
        <v>14000</v>
      </c>
    </row>
    <row r="148" spans="1:13" x14ac:dyDescent="0.25">
      <c r="A148" s="15">
        <v>2</v>
      </c>
      <c r="B148" s="15" t="s">
        <v>33</v>
      </c>
      <c r="C148" s="5" t="str">
        <f>VLOOKUP('STOK BARANG'!B148,'DATA BARANG'!$B$1:$E$14,2,0)</f>
        <v>GULA PUTIH</v>
      </c>
      <c r="D148" s="29">
        <f t="shared" ref="D148:D159" si="31">L132</f>
        <v>1</v>
      </c>
      <c r="E148" s="15">
        <f>VLOOKUP(B148,'LAPORAN PENJUALAN'!$B$225:$E$238,4,0)</f>
        <v>0</v>
      </c>
      <c r="F148" s="15">
        <f>VLOOKUP('STOK BARANG'!B148,'LAPORAN PENJUALAN'!$B$225:$G$238,6,0)</f>
        <v>0</v>
      </c>
      <c r="G148" s="26">
        <f t="shared" si="30"/>
        <v>1</v>
      </c>
      <c r="I148" s="15">
        <v>2</v>
      </c>
      <c r="J148" s="15" t="s">
        <v>33</v>
      </c>
      <c r="K148" s="5" t="str">
        <f>VLOOKUP('STOK BARANG'!J148,'DATA BARANG'!$B$1:$E$14,2,0)</f>
        <v>GULA PUTIH</v>
      </c>
      <c r="L148" s="26">
        <f t="shared" ref="L148:L159" si="32">G148</f>
        <v>1</v>
      </c>
      <c r="M148" s="7">
        <f>VLOOKUP(J148,'DATA BARANG'!$B$1:$E$14,4,0)</f>
        <v>13500</v>
      </c>
    </row>
    <row r="149" spans="1:13" x14ac:dyDescent="0.25">
      <c r="A149" s="15">
        <v>3</v>
      </c>
      <c r="B149" s="15" t="s">
        <v>34</v>
      </c>
      <c r="C149" s="5" t="str">
        <f>VLOOKUP('STOK BARANG'!B149,'DATA BARANG'!$B$1:$E$14,2,0)</f>
        <v>MM ROSE BRAND</v>
      </c>
      <c r="D149" s="29">
        <f t="shared" si="31"/>
        <v>1</v>
      </c>
      <c r="E149" s="15">
        <f>VLOOKUP(B149,'LAPORAN PENJUALAN'!$B$225:$E$238,4,0)</f>
        <v>0</v>
      </c>
      <c r="F149" s="15">
        <f>VLOOKUP('STOK BARANG'!B149,'LAPORAN PENJUALAN'!$B$225:$G$238,6,0)</f>
        <v>0</v>
      </c>
      <c r="G149" s="26">
        <f t="shared" si="30"/>
        <v>1</v>
      </c>
      <c r="I149" s="15">
        <v>3</v>
      </c>
      <c r="J149" s="15" t="s">
        <v>34</v>
      </c>
      <c r="K149" s="5" t="str">
        <f>VLOOKUP('STOK BARANG'!J149,'DATA BARANG'!$B$1:$E$14,2,0)</f>
        <v>MM ROSE BRAND</v>
      </c>
      <c r="L149" s="26">
        <f t="shared" si="32"/>
        <v>1</v>
      </c>
      <c r="M149" s="7">
        <f>VLOOKUP(J149,'DATA BARANG'!$B$1:$E$14,4,0)</f>
        <v>14500</v>
      </c>
    </row>
    <row r="150" spans="1:13" x14ac:dyDescent="0.25">
      <c r="A150" s="15">
        <v>4</v>
      </c>
      <c r="B150" s="15" t="s">
        <v>35</v>
      </c>
      <c r="C150" s="5" t="str">
        <f>VLOOKUP('STOK BARANG'!B150,'DATA BARANG'!$B$1:$E$14,2,0)</f>
        <v>MM TAWON</v>
      </c>
      <c r="D150" s="29">
        <f t="shared" si="31"/>
        <v>2</v>
      </c>
      <c r="E150" s="15">
        <f>VLOOKUP(B150,'LAPORAN PENJUALAN'!$B$225:$E$238,4,0)</f>
        <v>0</v>
      </c>
      <c r="F150" s="15">
        <f>VLOOKUP('STOK BARANG'!B150,'LAPORAN PENJUALAN'!$B$225:$G$238,6,0)</f>
        <v>0</v>
      </c>
      <c r="G150" s="26">
        <f t="shared" si="30"/>
        <v>2</v>
      </c>
      <c r="I150" s="15">
        <v>4</v>
      </c>
      <c r="J150" s="15" t="s">
        <v>35</v>
      </c>
      <c r="K150" s="5" t="str">
        <f>VLOOKUP('STOK BARANG'!J150,'DATA BARANG'!$B$1:$E$14,2,0)</f>
        <v>MM TAWON</v>
      </c>
      <c r="L150" s="26">
        <f t="shared" si="32"/>
        <v>2</v>
      </c>
      <c r="M150" s="7">
        <f>VLOOKUP(J150,'DATA BARANG'!$B$1:$E$14,4,0)</f>
        <v>14500</v>
      </c>
    </row>
    <row r="151" spans="1:13" x14ac:dyDescent="0.25">
      <c r="A151" s="15">
        <v>5</v>
      </c>
      <c r="B151" s="15" t="s">
        <v>39</v>
      </c>
      <c r="C151" s="5" t="str">
        <f>VLOOKUP('STOK BARANG'!B151,'DATA BARANG'!$B$1:$E$14,2,0)</f>
        <v>MM SALVACO</v>
      </c>
      <c r="D151" s="29">
        <f t="shared" si="31"/>
        <v>17</v>
      </c>
      <c r="E151" s="15">
        <f>VLOOKUP(B151,'LAPORAN PENJUALAN'!$B$225:$E$238,4,0)</f>
        <v>0</v>
      </c>
      <c r="F151" s="15">
        <f>VLOOKUP('STOK BARANG'!B151,'LAPORAN PENJUALAN'!$B$225:$G$238,6,0)</f>
        <v>8</v>
      </c>
      <c r="G151" s="26">
        <f t="shared" si="30"/>
        <v>9</v>
      </c>
      <c r="I151" s="15">
        <v>5</v>
      </c>
      <c r="J151" s="15" t="s">
        <v>39</v>
      </c>
      <c r="K151" s="5" t="str">
        <f>VLOOKUP('STOK BARANG'!J151,'DATA BARANG'!$B$1:$E$14,2,0)</f>
        <v>MM SALVACO</v>
      </c>
      <c r="L151" s="26">
        <f t="shared" si="32"/>
        <v>9</v>
      </c>
      <c r="M151" s="7">
        <f>VLOOKUP(J151,'DATA BARANG'!$B$1:$E$14,4,0)</f>
        <v>14500</v>
      </c>
    </row>
    <row r="152" spans="1:13" x14ac:dyDescent="0.25">
      <c r="A152" s="15">
        <v>6</v>
      </c>
      <c r="B152" s="15" t="s">
        <v>40</v>
      </c>
      <c r="C152" s="5" t="str">
        <f>VLOOKUP('STOK BARANG'!B152,'DATA BARANG'!$B$1:$E$14,2,0)</f>
        <v>MM BIMOLI</v>
      </c>
      <c r="D152" s="29">
        <f t="shared" si="31"/>
        <v>13</v>
      </c>
      <c r="E152" s="15">
        <f>VLOOKUP(B152,'LAPORAN PENJUALAN'!$B$225:$E$238,4,0)</f>
        <v>0</v>
      </c>
      <c r="F152" s="15">
        <f>VLOOKUP('STOK BARANG'!B152,'LAPORAN PENJUALAN'!$B$225:$G$238,6,0)</f>
        <v>0</v>
      </c>
      <c r="G152" s="26">
        <f t="shared" si="30"/>
        <v>13</v>
      </c>
      <c r="I152" s="15">
        <v>6</v>
      </c>
      <c r="J152" s="15" t="s">
        <v>40</v>
      </c>
      <c r="K152" s="5" t="str">
        <f>VLOOKUP('STOK BARANG'!J152,'DATA BARANG'!$B$1:$E$14,2,0)</f>
        <v>MM BIMOLI</v>
      </c>
      <c r="L152" s="26">
        <f t="shared" si="32"/>
        <v>13</v>
      </c>
      <c r="M152" s="7">
        <f>VLOOKUP(J152,'DATA BARANG'!$B$1:$E$14,4,0)</f>
        <v>15500</v>
      </c>
    </row>
    <row r="153" spans="1:13" x14ac:dyDescent="0.25">
      <c r="A153" s="15">
        <v>7</v>
      </c>
      <c r="B153" s="15" t="s">
        <v>41</v>
      </c>
      <c r="C153" s="5" t="str">
        <f>VLOOKUP('STOK BARANG'!B153,'DATA BARANG'!$B$1:$E$14,2,0)</f>
        <v>MM SIIP</v>
      </c>
      <c r="D153" s="29">
        <f t="shared" si="31"/>
        <v>5</v>
      </c>
      <c r="E153" s="15">
        <f>VLOOKUP(B153,'LAPORAN PENJUALAN'!$B$225:$E$238,4,0)</f>
        <v>0</v>
      </c>
      <c r="F153" s="15">
        <f>VLOOKUP('STOK BARANG'!B153,'LAPORAN PENJUALAN'!$B$225:$G$238,6,0)</f>
        <v>0</v>
      </c>
      <c r="G153" s="26">
        <f t="shared" si="30"/>
        <v>5</v>
      </c>
      <c r="I153" s="15">
        <v>7</v>
      </c>
      <c r="J153" s="15" t="s">
        <v>41</v>
      </c>
      <c r="K153" s="5" t="str">
        <f>VLOOKUP('STOK BARANG'!J153,'DATA BARANG'!$B$1:$E$14,2,0)</f>
        <v>MM SIIP</v>
      </c>
      <c r="L153" s="26">
        <f t="shared" si="32"/>
        <v>5</v>
      </c>
      <c r="M153" s="7">
        <f>VLOOKUP(J153,'DATA BARANG'!$B$1:$E$14,4,0)</f>
        <v>13500</v>
      </c>
    </row>
    <row r="154" spans="1:13" x14ac:dyDescent="0.25">
      <c r="A154" s="15">
        <v>8</v>
      </c>
      <c r="B154" s="15" t="s">
        <v>42</v>
      </c>
      <c r="C154" s="5" t="str">
        <f>VLOOKUP('STOK BARANG'!B154,'DATA BARANG'!$B$1:$E$14,2,0)</f>
        <v>GULA AREN</v>
      </c>
      <c r="D154" s="29">
        <f t="shared" si="31"/>
        <v>44.18</v>
      </c>
      <c r="E154" s="15">
        <f>VLOOKUP(B154,'LAPORAN PENJUALAN'!$B$225:$E$238,4,0)</f>
        <v>0</v>
      </c>
      <c r="F154" s="15">
        <f>VLOOKUP('STOK BARANG'!B154,'LAPORAN PENJUALAN'!$B$225:$G$238,6,0)</f>
        <v>0</v>
      </c>
      <c r="G154" s="26">
        <f t="shared" si="30"/>
        <v>44.18</v>
      </c>
      <c r="I154" s="15">
        <v>8</v>
      </c>
      <c r="J154" s="15" t="s">
        <v>42</v>
      </c>
      <c r="K154" s="5" t="str">
        <f>VLOOKUP('STOK BARANG'!J154,'DATA BARANG'!$B$1:$E$14,2,0)</f>
        <v>GULA AREN</v>
      </c>
      <c r="L154" s="26">
        <f t="shared" si="32"/>
        <v>44.18</v>
      </c>
      <c r="M154" s="7">
        <f>VLOOKUP(J154,'DATA BARANG'!$B$1:$E$14,4,0)</f>
        <v>25000</v>
      </c>
    </row>
    <row r="155" spans="1:13" x14ac:dyDescent="0.25">
      <c r="A155" s="15">
        <v>9</v>
      </c>
      <c r="B155" s="15" t="s">
        <v>37</v>
      </c>
      <c r="C155" s="5" t="str">
        <f>VLOOKUP('STOK BARANG'!B155,'DATA BARANG'!$B$1:$E$14,2,0)</f>
        <v>BERAS IR 5 KG</v>
      </c>
      <c r="D155" s="29">
        <f t="shared" si="31"/>
        <v>52</v>
      </c>
      <c r="E155" s="15">
        <f>VLOOKUP(B155,'LAPORAN PENJUALAN'!$B$225:$E$238,4,0)</f>
        <v>0</v>
      </c>
      <c r="F155" s="15">
        <f>VLOOKUP('STOK BARANG'!B155,'LAPORAN PENJUALAN'!$B$225:$G$238,6,0)</f>
        <v>8</v>
      </c>
      <c r="G155" s="26">
        <f t="shared" si="30"/>
        <v>44</v>
      </c>
      <c r="I155" s="15">
        <v>9</v>
      </c>
      <c r="J155" s="15" t="s">
        <v>37</v>
      </c>
      <c r="K155" s="5" t="str">
        <f>VLOOKUP('STOK BARANG'!J155,'DATA BARANG'!$B$1:$E$14,2,0)</f>
        <v>BERAS IR 5 KG</v>
      </c>
      <c r="L155" s="26">
        <f t="shared" si="32"/>
        <v>44</v>
      </c>
      <c r="M155" s="7">
        <f>VLOOKUP(J155,'DATA BARANG'!$B$1:$E$14,4,0)</f>
        <v>55000</v>
      </c>
    </row>
    <row r="156" spans="1:13" x14ac:dyDescent="0.25">
      <c r="A156" s="15">
        <v>10</v>
      </c>
      <c r="B156" s="15" t="s">
        <v>36</v>
      </c>
      <c r="C156" s="5" t="str">
        <f>VLOOKUP('STOK BARANG'!B156,'DATA BARANG'!$B$1:$E$14,2,0)</f>
        <v>BERAS IR 10 KG</v>
      </c>
      <c r="D156" s="29">
        <f t="shared" si="31"/>
        <v>32</v>
      </c>
      <c r="E156" s="15">
        <f>VLOOKUP(B156,'LAPORAN PENJUALAN'!$B$225:$E$238,4,0)</f>
        <v>0</v>
      </c>
      <c r="F156" s="15">
        <f>VLOOKUP('STOK BARANG'!B156,'LAPORAN PENJUALAN'!$B$225:$G$238,6,0)</f>
        <v>0</v>
      </c>
      <c r="G156" s="26">
        <f t="shared" si="30"/>
        <v>32</v>
      </c>
      <c r="I156" s="15">
        <v>10</v>
      </c>
      <c r="J156" s="15" t="s">
        <v>36</v>
      </c>
      <c r="K156" s="5" t="str">
        <f>VLOOKUP('STOK BARANG'!J156,'DATA BARANG'!$B$1:$E$14,2,0)</f>
        <v>BERAS IR 10 KG</v>
      </c>
      <c r="L156" s="26">
        <f t="shared" si="32"/>
        <v>32</v>
      </c>
      <c r="M156" s="7">
        <f>VLOOKUP(J156,'DATA BARANG'!$B$1:$E$14,4,0)</f>
        <v>110000</v>
      </c>
    </row>
    <row r="157" spans="1:13" x14ac:dyDescent="0.25">
      <c r="A157" s="19">
        <v>11</v>
      </c>
      <c r="B157" s="19" t="s">
        <v>91</v>
      </c>
      <c r="C157" s="5" t="str">
        <f>VLOOKUP('STOK BARANG'!B157,'DATA BARANG'!$B$1:$E$14,2,0)</f>
        <v>MADU ASLI</v>
      </c>
      <c r="D157" s="29">
        <f t="shared" si="31"/>
        <v>3</v>
      </c>
      <c r="E157" s="15">
        <f>VLOOKUP(B157,'LAPORAN PENJUALAN'!$B$225:$E$238,4,0)</f>
        <v>0</v>
      </c>
      <c r="F157" s="15">
        <f>VLOOKUP('STOK BARANG'!B157,'LAPORAN PENJUALAN'!$B$225:$G$238,6,0)</f>
        <v>0</v>
      </c>
      <c r="G157" s="26">
        <f t="shared" si="30"/>
        <v>3</v>
      </c>
      <c r="I157" s="19">
        <v>11</v>
      </c>
      <c r="J157" s="19" t="s">
        <v>91</v>
      </c>
      <c r="K157" s="5" t="str">
        <f>VLOOKUP('STOK BARANG'!J157,'DATA BARANG'!$B$1:$E$14,2,0)</f>
        <v>MADU ASLI</v>
      </c>
      <c r="L157" s="26">
        <f t="shared" si="32"/>
        <v>3</v>
      </c>
      <c r="M157" s="7">
        <f>VLOOKUP(J157,'DATA BARANG'!$B$1:$E$14,4,0)</f>
        <v>120000</v>
      </c>
    </row>
    <row r="158" spans="1:13" x14ac:dyDescent="0.25">
      <c r="A158" s="19">
        <v>12</v>
      </c>
      <c r="B158" s="19" t="s">
        <v>92</v>
      </c>
      <c r="C158" s="5" t="str">
        <f>VLOOKUP('STOK BARANG'!B158,'DATA BARANG'!$B$1:$E$14,2,0)</f>
        <v>PARFUM A&amp;M</v>
      </c>
      <c r="D158" s="29">
        <f t="shared" si="31"/>
        <v>0</v>
      </c>
      <c r="E158" s="15">
        <f>VLOOKUP(B158,'LAPORAN PENJUALAN'!$B$225:$E$238,4,0)</f>
        <v>0</v>
      </c>
      <c r="F158" s="15">
        <f>VLOOKUP('STOK BARANG'!B158,'LAPORAN PENJUALAN'!$B$225:$G$238,6,0)</f>
        <v>0</v>
      </c>
      <c r="G158" s="26">
        <f t="shared" si="30"/>
        <v>0</v>
      </c>
      <c r="I158" s="19">
        <v>12</v>
      </c>
      <c r="J158" s="19" t="s">
        <v>92</v>
      </c>
      <c r="K158" s="5" t="str">
        <f>VLOOKUP('STOK BARANG'!J158,'DATA BARANG'!$B$1:$E$14,2,0)</f>
        <v>PARFUM A&amp;M</v>
      </c>
      <c r="L158" s="26">
        <f t="shared" si="32"/>
        <v>0</v>
      </c>
      <c r="M158" s="7">
        <f>VLOOKUP(J158,'DATA BARANG'!$B$1:$E$14,4,0)</f>
        <v>225000</v>
      </c>
    </row>
    <row r="159" spans="1:13" x14ac:dyDescent="0.25">
      <c r="A159" s="19">
        <v>13</v>
      </c>
      <c r="B159" s="19" t="s">
        <v>160</v>
      </c>
      <c r="C159" s="5" t="str">
        <f>VLOOKUP('STOK BARANG'!B159,'DATA BARANG'!$B$1:$E$14,2,0)</f>
        <v>GULAKU</v>
      </c>
      <c r="D159" s="29">
        <f t="shared" si="31"/>
        <v>1</v>
      </c>
      <c r="E159" s="15">
        <f>VLOOKUP(B159,'LAPORAN PENJUALAN'!$B$225:$E$238,4,0)</f>
        <v>0</v>
      </c>
      <c r="F159" s="15">
        <f>VLOOKUP('STOK BARANG'!B159,'LAPORAN PENJUALAN'!$B$225:$G$238,6,0)</f>
        <v>0</v>
      </c>
      <c r="G159" s="26">
        <f t="shared" si="30"/>
        <v>1</v>
      </c>
      <c r="I159" s="19">
        <v>13</v>
      </c>
      <c r="J159" s="19" t="s">
        <v>160</v>
      </c>
      <c r="K159" s="5" t="str">
        <f>VLOOKUP('STOK BARANG'!J159,'DATA BARANG'!$B$1:$E$14,2,0)</f>
        <v>GULAKU</v>
      </c>
      <c r="L159" s="26">
        <f t="shared" si="32"/>
        <v>1</v>
      </c>
      <c r="M159" s="7">
        <f>VLOOKUP(J159,'DATA BARANG'!$B$1:$E$14,4,0)</f>
        <v>14000</v>
      </c>
    </row>
    <row r="161" spans="1:13" ht="18.75" x14ac:dyDescent="0.3">
      <c r="A161" s="125" t="s">
        <v>766</v>
      </c>
      <c r="B161" s="125"/>
      <c r="C161" s="125"/>
      <c r="D161" s="125"/>
      <c r="E161" s="125"/>
      <c r="F161" s="125"/>
      <c r="G161" s="125"/>
      <c r="I161" s="126" t="s">
        <v>767</v>
      </c>
      <c r="J161" s="126"/>
      <c r="K161" s="126"/>
      <c r="L161" s="126"/>
      <c r="M161" s="126"/>
    </row>
    <row r="162" spans="1:13" x14ac:dyDescent="0.25">
      <c r="A162" s="94" t="s">
        <v>0</v>
      </c>
      <c r="B162" s="94" t="s">
        <v>31</v>
      </c>
      <c r="C162" s="94" t="s">
        <v>1</v>
      </c>
      <c r="D162" s="94" t="s">
        <v>251</v>
      </c>
      <c r="E162" s="94" t="s">
        <v>38</v>
      </c>
      <c r="F162" s="94" t="s">
        <v>26</v>
      </c>
      <c r="G162" s="21" t="s">
        <v>16</v>
      </c>
      <c r="I162" s="94" t="s">
        <v>0</v>
      </c>
      <c r="J162" s="94" t="s">
        <v>31</v>
      </c>
      <c r="K162" s="94" t="s">
        <v>1</v>
      </c>
      <c r="L162" s="45" t="s">
        <v>4</v>
      </c>
      <c r="M162" s="22" t="s">
        <v>5</v>
      </c>
    </row>
    <row r="163" spans="1:13" x14ac:dyDescent="0.25">
      <c r="A163" s="15">
        <v>1</v>
      </c>
      <c r="B163" s="15" t="s">
        <v>32</v>
      </c>
      <c r="C163" s="5" t="str">
        <f>VLOOKUP('STOK BARANG'!B163,'DATA BARANG'!$B$1:$E$14,2,0)</f>
        <v>GULA ROSE BRAND</v>
      </c>
      <c r="D163" s="29">
        <f>L147</f>
        <v>0</v>
      </c>
      <c r="E163" s="15">
        <f>VLOOKUP(B163,'LAPORAN PENJUALAN'!$B$252:$E$265,4,0)</f>
        <v>0</v>
      </c>
      <c r="F163" s="15">
        <f>VLOOKUP('STOK BARANG'!B163,'LAPORAN PENJUALAN'!$B$252:$G$265,6,0)</f>
        <v>0</v>
      </c>
      <c r="G163" s="26">
        <f t="shared" ref="G163:G175" si="33">(D163+E163)-F163</f>
        <v>0</v>
      </c>
      <c r="I163" s="15">
        <v>1</v>
      </c>
      <c r="J163" s="15" t="s">
        <v>32</v>
      </c>
      <c r="K163" s="5" t="str">
        <f>VLOOKUP('STOK BARANG'!J163,'DATA BARANG'!$B$1:$E$14,2,0)</f>
        <v>GULA ROSE BRAND</v>
      </c>
      <c r="L163" s="26">
        <f>G163</f>
        <v>0</v>
      </c>
      <c r="M163" s="7">
        <f>VLOOKUP(J163,'DATA BARANG'!$B$1:$E$14,4,0)</f>
        <v>14000</v>
      </c>
    </row>
    <row r="164" spans="1:13" x14ac:dyDescent="0.25">
      <c r="A164" s="15">
        <v>2</v>
      </c>
      <c r="B164" s="15" t="s">
        <v>33</v>
      </c>
      <c r="C164" s="5" t="str">
        <f>VLOOKUP('STOK BARANG'!B164,'DATA BARANG'!$B$1:$E$14,2,0)</f>
        <v>GULA PUTIH</v>
      </c>
      <c r="D164" s="29">
        <f t="shared" ref="D164:D175" si="34">L148</f>
        <v>1</v>
      </c>
      <c r="E164" s="15">
        <f>VLOOKUP(B164,'LAPORAN PENJUALAN'!$B$252:$E$265,4,0)</f>
        <v>0</v>
      </c>
      <c r="F164" s="15">
        <f>VLOOKUP('STOK BARANG'!B164,'LAPORAN PENJUALAN'!$B$252:$G$265,6,0)</f>
        <v>0</v>
      </c>
      <c r="G164" s="26">
        <f t="shared" si="33"/>
        <v>1</v>
      </c>
      <c r="I164" s="15">
        <v>2</v>
      </c>
      <c r="J164" s="15" t="s">
        <v>33</v>
      </c>
      <c r="K164" s="5" t="str">
        <f>VLOOKUP('STOK BARANG'!J164,'DATA BARANG'!$B$1:$E$14,2,0)</f>
        <v>GULA PUTIH</v>
      </c>
      <c r="L164" s="26">
        <f t="shared" ref="L164:L175" si="35">G164</f>
        <v>1</v>
      </c>
      <c r="M164" s="7">
        <f>VLOOKUP(J164,'DATA BARANG'!$B$1:$E$14,4,0)</f>
        <v>13500</v>
      </c>
    </row>
    <row r="165" spans="1:13" x14ac:dyDescent="0.25">
      <c r="A165" s="15">
        <v>3</v>
      </c>
      <c r="B165" s="15" t="s">
        <v>34</v>
      </c>
      <c r="C165" s="5" t="str">
        <f>VLOOKUP('STOK BARANG'!B165,'DATA BARANG'!$B$1:$E$14,2,0)</f>
        <v>MM ROSE BRAND</v>
      </c>
      <c r="D165" s="29">
        <f t="shared" si="34"/>
        <v>1</v>
      </c>
      <c r="E165" s="15">
        <f>VLOOKUP(B165,'LAPORAN PENJUALAN'!$B$252:$E$265,4,0)</f>
        <v>0</v>
      </c>
      <c r="F165" s="15">
        <f>VLOOKUP('STOK BARANG'!B165,'LAPORAN PENJUALAN'!$B$252:$G$265,6,0)</f>
        <v>0</v>
      </c>
      <c r="G165" s="26">
        <f t="shared" si="33"/>
        <v>1</v>
      </c>
      <c r="I165" s="15">
        <v>3</v>
      </c>
      <c r="J165" s="15" t="s">
        <v>34</v>
      </c>
      <c r="K165" s="5" t="str">
        <f>VLOOKUP('STOK BARANG'!J165,'DATA BARANG'!$B$1:$E$14,2,0)</f>
        <v>MM ROSE BRAND</v>
      </c>
      <c r="L165" s="26">
        <f t="shared" si="35"/>
        <v>1</v>
      </c>
      <c r="M165" s="7">
        <f>VLOOKUP(J165,'DATA BARANG'!$B$1:$E$14,4,0)</f>
        <v>14500</v>
      </c>
    </row>
    <row r="166" spans="1:13" x14ac:dyDescent="0.25">
      <c r="A166" s="15">
        <v>4</v>
      </c>
      <c r="B166" s="15" t="s">
        <v>35</v>
      </c>
      <c r="C166" s="5" t="str">
        <f>VLOOKUP('STOK BARANG'!B166,'DATA BARANG'!$B$1:$E$14,2,0)</f>
        <v>MM TAWON</v>
      </c>
      <c r="D166" s="29">
        <f t="shared" si="34"/>
        <v>2</v>
      </c>
      <c r="E166" s="15">
        <f>VLOOKUP(B166,'LAPORAN PENJUALAN'!$B$252:$E$265,4,0)</f>
        <v>0</v>
      </c>
      <c r="F166" s="15">
        <f>VLOOKUP('STOK BARANG'!B166,'LAPORAN PENJUALAN'!$B$252:$G$265,6,0)</f>
        <v>0</v>
      </c>
      <c r="G166" s="26">
        <f t="shared" si="33"/>
        <v>2</v>
      </c>
      <c r="I166" s="15">
        <v>4</v>
      </c>
      <c r="J166" s="15" t="s">
        <v>35</v>
      </c>
      <c r="K166" s="5" t="str">
        <f>VLOOKUP('STOK BARANG'!J166,'DATA BARANG'!$B$1:$E$14,2,0)</f>
        <v>MM TAWON</v>
      </c>
      <c r="L166" s="26">
        <f t="shared" si="35"/>
        <v>2</v>
      </c>
      <c r="M166" s="7">
        <f>VLOOKUP(J166,'DATA BARANG'!$B$1:$E$14,4,0)</f>
        <v>14500</v>
      </c>
    </row>
    <row r="167" spans="1:13" x14ac:dyDescent="0.25">
      <c r="A167" s="15">
        <v>5</v>
      </c>
      <c r="B167" s="15" t="s">
        <v>39</v>
      </c>
      <c r="C167" s="5" t="str">
        <f>VLOOKUP('STOK BARANG'!B167,'DATA BARANG'!$B$1:$E$14,2,0)</f>
        <v>MM SALVACO</v>
      </c>
      <c r="D167" s="29">
        <f t="shared" si="34"/>
        <v>9</v>
      </c>
      <c r="E167" s="15">
        <f>VLOOKUP(B167,'LAPORAN PENJUALAN'!$B$252:$E$265,4,0)</f>
        <v>0</v>
      </c>
      <c r="F167" s="15">
        <f>VLOOKUP('STOK BARANG'!B167,'LAPORAN PENJUALAN'!$B$252:$G$265,6,0)</f>
        <v>8</v>
      </c>
      <c r="G167" s="26">
        <f t="shared" si="33"/>
        <v>1</v>
      </c>
      <c r="I167" s="15">
        <v>5</v>
      </c>
      <c r="J167" s="15" t="s">
        <v>39</v>
      </c>
      <c r="K167" s="5" t="str">
        <f>VLOOKUP('STOK BARANG'!J167,'DATA BARANG'!$B$1:$E$14,2,0)</f>
        <v>MM SALVACO</v>
      </c>
      <c r="L167" s="26">
        <f t="shared" si="35"/>
        <v>1</v>
      </c>
      <c r="M167" s="7">
        <f>VLOOKUP(J167,'DATA BARANG'!$B$1:$E$14,4,0)</f>
        <v>14500</v>
      </c>
    </row>
    <row r="168" spans="1:13" x14ac:dyDescent="0.25">
      <c r="A168" s="15">
        <v>6</v>
      </c>
      <c r="B168" s="15" t="s">
        <v>40</v>
      </c>
      <c r="C168" s="5" t="str">
        <f>VLOOKUP('STOK BARANG'!B168,'DATA BARANG'!$B$1:$E$14,2,0)</f>
        <v>MM BIMOLI</v>
      </c>
      <c r="D168" s="29">
        <f t="shared" si="34"/>
        <v>13</v>
      </c>
      <c r="E168" s="15">
        <f>VLOOKUP(B168,'LAPORAN PENJUALAN'!$B$252:$E$265,4,0)</f>
        <v>0</v>
      </c>
      <c r="F168" s="15">
        <f>VLOOKUP('STOK BARANG'!B168,'LAPORAN PENJUALAN'!$B$252:$G$265,6,0)</f>
        <v>0</v>
      </c>
      <c r="G168" s="26">
        <f t="shared" si="33"/>
        <v>13</v>
      </c>
      <c r="I168" s="15">
        <v>6</v>
      </c>
      <c r="J168" s="15" t="s">
        <v>40</v>
      </c>
      <c r="K168" s="5" t="str">
        <f>VLOOKUP('STOK BARANG'!J168,'DATA BARANG'!$B$1:$E$14,2,0)</f>
        <v>MM BIMOLI</v>
      </c>
      <c r="L168" s="26">
        <f t="shared" si="35"/>
        <v>13</v>
      </c>
      <c r="M168" s="7">
        <f>VLOOKUP(J168,'DATA BARANG'!$B$1:$E$14,4,0)</f>
        <v>15500</v>
      </c>
    </row>
    <row r="169" spans="1:13" x14ac:dyDescent="0.25">
      <c r="A169" s="15">
        <v>7</v>
      </c>
      <c r="B169" s="15" t="s">
        <v>41</v>
      </c>
      <c r="C169" s="5" t="str">
        <f>VLOOKUP('STOK BARANG'!B169,'DATA BARANG'!$B$1:$E$14,2,0)</f>
        <v>MM SIIP</v>
      </c>
      <c r="D169" s="29">
        <f t="shared" si="34"/>
        <v>5</v>
      </c>
      <c r="E169" s="15">
        <f>VLOOKUP(B169,'LAPORAN PENJUALAN'!$B$252:$E$265,4,0)</f>
        <v>0</v>
      </c>
      <c r="F169" s="15">
        <f>VLOOKUP('STOK BARANG'!B169,'LAPORAN PENJUALAN'!$B$252:$G$265,6,0)</f>
        <v>3</v>
      </c>
      <c r="G169" s="26">
        <f t="shared" si="33"/>
        <v>2</v>
      </c>
      <c r="I169" s="15">
        <v>7</v>
      </c>
      <c r="J169" s="15" t="s">
        <v>41</v>
      </c>
      <c r="K169" s="5" t="str">
        <f>VLOOKUP('STOK BARANG'!J169,'DATA BARANG'!$B$1:$E$14,2,0)</f>
        <v>MM SIIP</v>
      </c>
      <c r="L169" s="26">
        <f t="shared" si="35"/>
        <v>2</v>
      </c>
      <c r="M169" s="7">
        <f>VLOOKUP(J169,'DATA BARANG'!$B$1:$E$14,4,0)</f>
        <v>13500</v>
      </c>
    </row>
    <row r="170" spans="1:13" x14ac:dyDescent="0.25">
      <c r="A170" s="15">
        <v>8</v>
      </c>
      <c r="B170" s="15" t="s">
        <v>42</v>
      </c>
      <c r="C170" s="5" t="str">
        <f>VLOOKUP('STOK BARANG'!B170,'DATA BARANG'!$B$1:$E$14,2,0)</f>
        <v>GULA AREN</v>
      </c>
      <c r="D170" s="29">
        <f t="shared" si="34"/>
        <v>44.18</v>
      </c>
      <c r="E170" s="15">
        <f>VLOOKUP(B170,'LAPORAN PENJUALAN'!$B$252:$E$265,4,0)</f>
        <v>0</v>
      </c>
      <c r="F170" s="15">
        <f>VLOOKUP('STOK BARANG'!B170,'LAPORAN PENJUALAN'!$B$252:$G$265,6,0)</f>
        <v>0</v>
      </c>
      <c r="G170" s="26">
        <f t="shared" si="33"/>
        <v>44.18</v>
      </c>
      <c r="I170" s="15">
        <v>8</v>
      </c>
      <c r="J170" s="15" t="s">
        <v>42</v>
      </c>
      <c r="K170" s="5" t="str">
        <f>VLOOKUP('STOK BARANG'!J170,'DATA BARANG'!$B$1:$E$14,2,0)</f>
        <v>GULA AREN</v>
      </c>
      <c r="L170" s="26">
        <f t="shared" si="35"/>
        <v>44.18</v>
      </c>
      <c r="M170" s="7">
        <f>VLOOKUP(J170,'DATA BARANG'!$B$1:$E$14,4,0)</f>
        <v>25000</v>
      </c>
    </row>
    <row r="171" spans="1:13" x14ac:dyDescent="0.25">
      <c r="A171" s="15">
        <v>9</v>
      </c>
      <c r="B171" s="15" t="s">
        <v>37</v>
      </c>
      <c r="C171" s="5" t="str">
        <f>VLOOKUP('STOK BARANG'!B171,'DATA BARANG'!$B$1:$E$14,2,0)</f>
        <v>BERAS IR 5 KG</v>
      </c>
      <c r="D171" s="29">
        <f t="shared" si="34"/>
        <v>44</v>
      </c>
      <c r="E171" s="15">
        <f>VLOOKUP(B171,'LAPORAN PENJUALAN'!$B$252:$E$265,4,0)</f>
        <v>0</v>
      </c>
      <c r="F171" s="15">
        <f>VLOOKUP('STOK BARANG'!B171,'LAPORAN PENJUALAN'!$B$252:$G$265,6,0)</f>
        <v>0</v>
      </c>
      <c r="G171" s="26">
        <f t="shared" si="33"/>
        <v>44</v>
      </c>
      <c r="I171" s="15">
        <v>9</v>
      </c>
      <c r="J171" s="15" t="s">
        <v>37</v>
      </c>
      <c r="K171" s="5" t="str">
        <f>VLOOKUP('STOK BARANG'!J171,'DATA BARANG'!$B$1:$E$14,2,0)</f>
        <v>BERAS IR 5 KG</v>
      </c>
      <c r="L171" s="26">
        <f t="shared" si="35"/>
        <v>44</v>
      </c>
      <c r="M171" s="7">
        <f>VLOOKUP(J171,'DATA BARANG'!$B$1:$E$14,4,0)</f>
        <v>55000</v>
      </c>
    </row>
    <row r="172" spans="1:13" x14ac:dyDescent="0.25">
      <c r="A172" s="15">
        <v>10</v>
      </c>
      <c r="B172" s="15" t="s">
        <v>36</v>
      </c>
      <c r="C172" s="5" t="str">
        <f>VLOOKUP('STOK BARANG'!B172,'DATA BARANG'!$B$1:$E$14,2,0)</f>
        <v>BERAS IR 10 KG</v>
      </c>
      <c r="D172" s="29">
        <f t="shared" si="34"/>
        <v>32</v>
      </c>
      <c r="E172" s="15">
        <f>VLOOKUP(B172,'LAPORAN PENJUALAN'!$B$252:$E$265,4,0)</f>
        <v>0</v>
      </c>
      <c r="F172" s="15">
        <f>VLOOKUP('STOK BARANG'!B172,'LAPORAN PENJUALAN'!$B$252:$G$265,6,0)</f>
        <v>0</v>
      </c>
      <c r="G172" s="26">
        <f t="shared" si="33"/>
        <v>32</v>
      </c>
      <c r="I172" s="15">
        <v>10</v>
      </c>
      <c r="J172" s="15" t="s">
        <v>36</v>
      </c>
      <c r="K172" s="5" t="str">
        <f>VLOOKUP('STOK BARANG'!J172,'DATA BARANG'!$B$1:$E$14,2,0)</f>
        <v>BERAS IR 10 KG</v>
      </c>
      <c r="L172" s="26">
        <f t="shared" si="35"/>
        <v>32</v>
      </c>
      <c r="M172" s="7">
        <f>VLOOKUP(J172,'DATA BARANG'!$B$1:$E$14,4,0)</f>
        <v>110000</v>
      </c>
    </row>
    <row r="173" spans="1:13" x14ac:dyDescent="0.25">
      <c r="A173" s="19">
        <v>11</v>
      </c>
      <c r="B173" s="19" t="s">
        <v>91</v>
      </c>
      <c r="C173" s="5" t="str">
        <f>VLOOKUP('STOK BARANG'!B173,'DATA BARANG'!$B$1:$E$14,2,0)</f>
        <v>MADU ASLI</v>
      </c>
      <c r="D173" s="29">
        <f t="shared" si="34"/>
        <v>3</v>
      </c>
      <c r="E173" s="15">
        <f>VLOOKUP(B173,'LAPORAN PENJUALAN'!$B$252:$E$265,4,0)</f>
        <v>0</v>
      </c>
      <c r="F173" s="15">
        <f>VLOOKUP('STOK BARANG'!B173,'LAPORAN PENJUALAN'!$B$252:$G$265,6,0)</f>
        <v>0</v>
      </c>
      <c r="G173" s="26">
        <f t="shared" si="33"/>
        <v>3</v>
      </c>
      <c r="I173" s="19">
        <v>11</v>
      </c>
      <c r="J173" s="19" t="s">
        <v>91</v>
      </c>
      <c r="K173" s="5" t="str">
        <f>VLOOKUP('STOK BARANG'!J173,'DATA BARANG'!$B$1:$E$14,2,0)</f>
        <v>MADU ASLI</v>
      </c>
      <c r="L173" s="26">
        <f t="shared" si="35"/>
        <v>3</v>
      </c>
      <c r="M173" s="7">
        <f>VLOOKUP(J173,'DATA BARANG'!$B$1:$E$14,4,0)</f>
        <v>120000</v>
      </c>
    </row>
    <row r="174" spans="1:13" x14ac:dyDescent="0.25">
      <c r="A174" s="19">
        <v>12</v>
      </c>
      <c r="B174" s="19" t="s">
        <v>92</v>
      </c>
      <c r="C174" s="5" t="str">
        <f>VLOOKUP('STOK BARANG'!B174,'DATA BARANG'!$B$1:$E$14,2,0)</f>
        <v>PARFUM A&amp;M</v>
      </c>
      <c r="D174" s="29">
        <f t="shared" si="34"/>
        <v>0</v>
      </c>
      <c r="E174" s="15">
        <f>VLOOKUP(B174,'LAPORAN PENJUALAN'!$B$252:$E$265,4,0)</f>
        <v>0</v>
      </c>
      <c r="F174" s="15">
        <f>VLOOKUP('STOK BARANG'!B174,'LAPORAN PENJUALAN'!$B$252:$G$265,6,0)</f>
        <v>0</v>
      </c>
      <c r="G174" s="26">
        <f t="shared" si="33"/>
        <v>0</v>
      </c>
      <c r="I174" s="19">
        <v>12</v>
      </c>
      <c r="J174" s="19" t="s">
        <v>92</v>
      </c>
      <c r="K174" s="5" t="str">
        <f>VLOOKUP('STOK BARANG'!J174,'DATA BARANG'!$B$1:$E$14,2,0)</f>
        <v>PARFUM A&amp;M</v>
      </c>
      <c r="L174" s="26">
        <f t="shared" si="35"/>
        <v>0</v>
      </c>
      <c r="M174" s="7">
        <f>VLOOKUP(J174,'DATA BARANG'!$B$1:$E$14,4,0)</f>
        <v>225000</v>
      </c>
    </row>
    <row r="175" spans="1:13" x14ac:dyDescent="0.25">
      <c r="A175" s="19">
        <v>13</v>
      </c>
      <c r="B175" s="19" t="s">
        <v>160</v>
      </c>
      <c r="C175" s="5" t="str">
        <f>VLOOKUP('STOK BARANG'!B175,'DATA BARANG'!$B$1:$E$14,2,0)</f>
        <v>GULAKU</v>
      </c>
      <c r="D175" s="29">
        <f t="shared" si="34"/>
        <v>1</v>
      </c>
      <c r="E175" s="15">
        <f>VLOOKUP(B175,'LAPORAN PENJUALAN'!$B$252:$E$265,4,0)</f>
        <v>0</v>
      </c>
      <c r="F175" s="15">
        <f>VLOOKUP('STOK BARANG'!B175,'LAPORAN PENJUALAN'!$B$252:$G$265,6,0)</f>
        <v>0</v>
      </c>
      <c r="G175" s="26">
        <f t="shared" si="33"/>
        <v>1</v>
      </c>
      <c r="I175" s="19">
        <v>13</v>
      </c>
      <c r="J175" s="19" t="s">
        <v>160</v>
      </c>
      <c r="K175" s="5" t="str">
        <f>VLOOKUP('STOK BARANG'!J175,'DATA BARANG'!$B$1:$E$14,2,0)</f>
        <v>GULAKU</v>
      </c>
      <c r="L175" s="26">
        <f t="shared" si="35"/>
        <v>1</v>
      </c>
      <c r="M175" s="7">
        <f>VLOOKUP(J175,'DATA BARANG'!$B$1:$E$14,4,0)</f>
        <v>14000</v>
      </c>
    </row>
    <row r="177" spans="1:13" ht="18.75" x14ac:dyDescent="0.3">
      <c r="A177" s="125" t="s">
        <v>768</v>
      </c>
      <c r="B177" s="125"/>
      <c r="C177" s="125"/>
      <c r="D177" s="125"/>
      <c r="E177" s="125"/>
      <c r="F177" s="125"/>
      <c r="G177" s="125"/>
      <c r="I177" s="126" t="s">
        <v>769</v>
      </c>
      <c r="J177" s="126"/>
      <c r="K177" s="126"/>
      <c r="L177" s="126"/>
      <c r="M177" s="126"/>
    </row>
    <row r="178" spans="1:13" x14ac:dyDescent="0.25">
      <c r="A178" s="94" t="s">
        <v>0</v>
      </c>
      <c r="B178" s="94" t="s">
        <v>31</v>
      </c>
      <c r="C178" s="94" t="s">
        <v>1</v>
      </c>
      <c r="D178" s="94" t="s">
        <v>251</v>
      </c>
      <c r="E178" s="94" t="s">
        <v>38</v>
      </c>
      <c r="F178" s="94" t="s">
        <v>26</v>
      </c>
      <c r="G178" s="21" t="s">
        <v>16</v>
      </c>
      <c r="I178" s="94" t="s">
        <v>0</v>
      </c>
      <c r="J178" s="94" t="s">
        <v>31</v>
      </c>
      <c r="K178" s="94" t="s">
        <v>1</v>
      </c>
      <c r="L178" s="45" t="s">
        <v>4</v>
      </c>
      <c r="M178" s="22" t="s">
        <v>5</v>
      </c>
    </row>
    <row r="179" spans="1:13" x14ac:dyDescent="0.25">
      <c r="A179" s="15">
        <v>1</v>
      </c>
      <c r="B179" s="15" t="s">
        <v>32</v>
      </c>
      <c r="C179" s="5" t="str">
        <f>VLOOKUP('STOK BARANG'!B179,'DATA BARANG'!$B$1:$E$14,2,0)</f>
        <v>GULA ROSE BRAND</v>
      </c>
      <c r="D179" s="29">
        <f>L163</f>
        <v>0</v>
      </c>
      <c r="E179" s="15">
        <f>VLOOKUP(B179,'LAPORAN PENJUALAN'!$B$279:$E$292,4,0)</f>
        <v>0</v>
      </c>
      <c r="F179" s="15">
        <f>VLOOKUP('STOK BARANG'!B179,'LAPORAN PENJUALAN'!$B$279:$G$292,6,0)</f>
        <v>0</v>
      </c>
      <c r="G179" s="26">
        <f t="shared" ref="G179:G191" si="36">(D179+E179)-F179</f>
        <v>0</v>
      </c>
      <c r="I179" s="15">
        <v>1</v>
      </c>
      <c r="J179" s="15" t="s">
        <v>32</v>
      </c>
      <c r="K179" s="5" t="str">
        <f>VLOOKUP('STOK BARANG'!J179,'DATA BARANG'!$B$1:$E$14,2,0)</f>
        <v>GULA ROSE BRAND</v>
      </c>
      <c r="L179" s="26">
        <f>G179</f>
        <v>0</v>
      </c>
      <c r="M179" s="7">
        <f>VLOOKUP(J179,'DATA BARANG'!$B$1:$E$14,4,0)</f>
        <v>14000</v>
      </c>
    </row>
    <row r="180" spans="1:13" x14ac:dyDescent="0.25">
      <c r="A180" s="15">
        <v>2</v>
      </c>
      <c r="B180" s="15" t="s">
        <v>33</v>
      </c>
      <c r="C180" s="5" t="str">
        <f>VLOOKUP('STOK BARANG'!B180,'DATA BARANG'!$B$1:$E$14,2,0)</f>
        <v>GULA PUTIH</v>
      </c>
      <c r="D180" s="29">
        <f t="shared" ref="D180:D191" si="37">L164</f>
        <v>1</v>
      </c>
      <c r="E180" s="15">
        <f>VLOOKUP(B180,'LAPORAN PENJUALAN'!$B$279:$E$292,4,0)</f>
        <v>0</v>
      </c>
      <c r="F180" s="15">
        <f>VLOOKUP('STOK BARANG'!B180,'LAPORAN PENJUALAN'!$B$279:$G$292,6,0)</f>
        <v>0</v>
      </c>
      <c r="G180" s="26">
        <f t="shared" si="36"/>
        <v>1</v>
      </c>
      <c r="I180" s="15">
        <v>2</v>
      </c>
      <c r="J180" s="15" t="s">
        <v>33</v>
      </c>
      <c r="K180" s="5" t="str">
        <f>VLOOKUP('STOK BARANG'!J180,'DATA BARANG'!$B$1:$E$14,2,0)</f>
        <v>GULA PUTIH</v>
      </c>
      <c r="L180" s="26">
        <f t="shared" ref="L180:L191" si="38">G180</f>
        <v>1</v>
      </c>
      <c r="M180" s="7">
        <f>VLOOKUP(J180,'DATA BARANG'!$B$1:$E$14,4,0)</f>
        <v>13500</v>
      </c>
    </row>
    <row r="181" spans="1:13" x14ac:dyDescent="0.25">
      <c r="A181" s="15">
        <v>3</v>
      </c>
      <c r="B181" s="15" t="s">
        <v>34</v>
      </c>
      <c r="C181" s="5" t="str">
        <f>VLOOKUP('STOK BARANG'!B181,'DATA BARANG'!$B$1:$E$14,2,0)</f>
        <v>MM ROSE BRAND</v>
      </c>
      <c r="D181" s="29">
        <f t="shared" si="37"/>
        <v>1</v>
      </c>
      <c r="E181" s="15">
        <f>VLOOKUP(B181,'LAPORAN PENJUALAN'!$B$279:$E$292,4,0)</f>
        <v>0</v>
      </c>
      <c r="F181" s="15">
        <f>VLOOKUP('STOK BARANG'!B181,'LAPORAN PENJUALAN'!$B$279:$G$292,6,0)</f>
        <v>1</v>
      </c>
      <c r="G181" s="26">
        <f t="shared" si="36"/>
        <v>0</v>
      </c>
      <c r="I181" s="15">
        <v>3</v>
      </c>
      <c r="J181" s="15" t="s">
        <v>34</v>
      </c>
      <c r="K181" s="5" t="str">
        <f>VLOOKUP('STOK BARANG'!J181,'DATA BARANG'!$B$1:$E$14,2,0)</f>
        <v>MM ROSE BRAND</v>
      </c>
      <c r="L181" s="26">
        <f t="shared" si="38"/>
        <v>0</v>
      </c>
      <c r="M181" s="7">
        <f>VLOOKUP(J181,'DATA BARANG'!$B$1:$E$14,4,0)</f>
        <v>14500</v>
      </c>
    </row>
    <row r="182" spans="1:13" x14ac:dyDescent="0.25">
      <c r="A182" s="15">
        <v>4</v>
      </c>
      <c r="B182" s="15" t="s">
        <v>35</v>
      </c>
      <c r="C182" s="5" t="str">
        <f>VLOOKUP('STOK BARANG'!B182,'DATA BARANG'!$B$1:$E$14,2,0)</f>
        <v>MM TAWON</v>
      </c>
      <c r="D182" s="29">
        <f t="shared" si="37"/>
        <v>2</v>
      </c>
      <c r="E182" s="15">
        <f>VLOOKUP(B182,'LAPORAN PENJUALAN'!$B$279:$E$292,4,0)</f>
        <v>0</v>
      </c>
      <c r="F182" s="15">
        <f>VLOOKUP('STOK BARANG'!B182,'LAPORAN PENJUALAN'!$B$279:$G$292,6,0)</f>
        <v>2</v>
      </c>
      <c r="G182" s="26">
        <f t="shared" si="36"/>
        <v>0</v>
      </c>
      <c r="I182" s="15">
        <v>4</v>
      </c>
      <c r="J182" s="15" t="s">
        <v>35</v>
      </c>
      <c r="K182" s="5" t="str">
        <f>VLOOKUP('STOK BARANG'!J182,'DATA BARANG'!$B$1:$E$14,2,0)</f>
        <v>MM TAWON</v>
      </c>
      <c r="L182" s="26">
        <f t="shared" si="38"/>
        <v>0</v>
      </c>
      <c r="M182" s="7">
        <f>VLOOKUP(J182,'DATA BARANG'!$B$1:$E$14,4,0)</f>
        <v>14500</v>
      </c>
    </row>
    <row r="183" spans="1:13" x14ac:dyDescent="0.25">
      <c r="A183" s="15">
        <v>5</v>
      </c>
      <c r="B183" s="15" t="s">
        <v>39</v>
      </c>
      <c r="C183" s="5" t="str">
        <f>VLOOKUP('STOK BARANG'!B183,'DATA BARANG'!$B$1:$E$14,2,0)</f>
        <v>MM SALVACO</v>
      </c>
      <c r="D183" s="29">
        <f t="shared" si="37"/>
        <v>1</v>
      </c>
      <c r="E183" s="15">
        <f>VLOOKUP(B183,'LAPORAN PENJUALAN'!$B$279:$E$292,4,0)</f>
        <v>0</v>
      </c>
      <c r="F183" s="15">
        <f>VLOOKUP('STOK BARANG'!B183,'LAPORAN PENJUALAN'!$B$279:$G$292,6,0)</f>
        <v>0</v>
      </c>
      <c r="G183" s="26">
        <f t="shared" si="36"/>
        <v>1</v>
      </c>
      <c r="I183" s="15">
        <v>5</v>
      </c>
      <c r="J183" s="15" t="s">
        <v>39</v>
      </c>
      <c r="K183" s="5" t="str">
        <f>VLOOKUP('STOK BARANG'!J183,'DATA BARANG'!$B$1:$E$14,2,0)</f>
        <v>MM SALVACO</v>
      </c>
      <c r="L183" s="26">
        <f t="shared" si="38"/>
        <v>1</v>
      </c>
      <c r="M183" s="7">
        <f>VLOOKUP(J183,'DATA BARANG'!$B$1:$E$14,4,0)</f>
        <v>14500</v>
      </c>
    </row>
    <row r="184" spans="1:13" x14ac:dyDescent="0.25">
      <c r="A184" s="15">
        <v>6</v>
      </c>
      <c r="B184" s="15" t="s">
        <v>40</v>
      </c>
      <c r="C184" s="5" t="str">
        <f>VLOOKUP('STOK BARANG'!B184,'DATA BARANG'!$B$1:$E$14,2,0)</f>
        <v>MM BIMOLI</v>
      </c>
      <c r="D184" s="29">
        <f t="shared" si="37"/>
        <v>13</v>
      </c>
      <c r="E184" s="15">
        <f>VLOOKUP(B184,'LAPORAN PENJUALAN'!$B$279:$E$292,4,0)</f>
        <v>0</v>
      </c>
      <c r="F184" s="15">
        <f>VLOOKUP('STOK BARANG'!B184,'LAPORAN PENJUALAN'!$B$279:$G$292,6,0)</f>
        <v>4</v>
      </c>
      <c r="G184" s="26">
        <f t="shared" si="36"/>
        <v>9</v>
      </c>
      <c r="I184" s="15">
        <v>6</v>
      </c>
      <c r="J184" s="15" t="s">
        <v>40</v>
      </c>
      <c r="K184" s="5" t="str">
        <f>VLOOKUP('STOK BARANG'!J184,'DATA BARANG'!$B$1:$E$14,2,0)</f>
        <v>MM BIMOLI</v>
      </c>
      <c r="L184" s="26">
        <f t="shared" si="38"/>
        <v>9</v>
      </c>
      <c r="M184" s="7">
        <f>VLOOKUP(J184,'DATA BARANG'!$B$1:$E$14,4,0)</f>
        <v>15500</v>
      </c>
    </row>
    <row r="185" spans="1:13" x14ac:dyDescent="0.25">
      <c r="A185" s="15">
        <v>7</v>
      </c>
      <c r="B185" s="15" t="s">
        <v>41</v>
      </c>
      <c r="C185" s="5" t="str">
        <f>VLOOKUP('STOK BARANG'!B185,'DATA BARANG'!$B$1:$E$14,2,0)</f>
        <v>MM SIIP</v>
      </c>
      <c r="D185" s="29">
        <f t="shared" si="37"/>
        <v>2</v>
      </c>
      <c r="E185" s="15">
        <f>VLOOKUP(B185,'LAPORAN PENJUALAN'!$B$279:$E$292,4,0)</f>
        <v>0</v>
      </c>
      <c r="F185" s="15">
        <f>VLOOKUP('STOK BARANG'!B185,'LAPORAN PENJUALAN'!$B$279:$G$292,6,0)</f>
        <v>1</v>
      </c>
      <c r="G185" s="26">
        <f t="shared" si="36"/>
        <v>1</v>
      </c>
      <c r="I185" s="15">
        <v>7</v>
      </c>
      <c r="J185" s="15" t="s">
        <v>41</v>
      </c>
      <c r="K185" s="5" t="str">
        <f>VLOOKUP('STOK BARANG'!J185,'DATA BARANG'!$B$1:$E$14,2,0)</f>
        <v>MM SIIP</v>
      </c>
      <c r="L185" s="26">
        <f t="shared" si="38"/>
        <v>1</v>
      </c>
      <c r="M185" s="7">
        <f>VLOOKUP(J185,'DATA BARANG'!$B$1:$E$14,4,0)</f>
        <v>13500</v>
      </c>
    </row>
    <row r="186" spans="1:13" x14ac:dyDescent="0.25">
      <c r="A186" s="15">
        <v>8</v>
      </c>
      <c r="B186" s="15" t="s">
        <v>42</v>
      </c>
      <c r="C186" s="5" t="str">
        <f>VLOOKUP('STOK BARANG'!B186,'DATA BARANG'!$B$1:$E$14,2,0)</f>
        <v>GULA AREN</v>
      </c>
      <c r="D186" s="29">
        <f t="shared" si="37"/>
        <v>44.18</v>
      </c>
      <c r="E186" s="15">
        <f>VLOOKUP(B186,'LAPORAN PENJUALAN'!$B$279:$E$292,4,0)</f>
        <v>0</v>
      </c>
      <c r="F186" s="15">
        <f>VLOOKUP('STOK BARANG'!B186,'LAPORAN PENJUALAN'!$B$279:$G$292,6,0)</f>
        <v>2.16</v>
      </c>
      <c r="G186" s="26">
        <f t="shared" si="36"/>
        <v>42.019999999999996</v>
      </c>
      <c r="I186" s="15">
        <v>8</v>
      </c>
      <c r="J186" s="15" t="s">
        <v>42</v>
      </c>
      <c r="K186" s="5" t="str">
        <f>VLOOKUP('STOK BARANG'!J186,'DATA BARANG'!$B$1:$E$14,2,0)</f>
        <v>GULA AREN</v>
      </c>
      <c r="L186" s="26">
        <f t="shared" si="38"/>
        <v>42.019999999999996</v>
      </c>
      <c r="M186" s="7">
        <f>VLOOKUP(J186,'DATA BARANG'!$B$1:$E$14,4,0)</f>
        <v>25000</v>
      </c>
    </row>
    <row r="187" spans="1:13" x14ac:dyDescent="0.25">
      <c r="A187" s="15">
        <v>9</v>
      </c>
      <c r="B187" s="15" t="s">
        <v>37</v>
      </c>
      <c r="C187" s="5" t="str">
        <f>VLOOKUP('STOK BARANG'!B187,'DATA BARANG'!$B$1:$E$14,2,0)</f>
        <v>BERAS IR 5 KG</v>
      </c>
      <c r="D187" s="29">
        <f t="shared" si="37"/>
        <v>44</v>
      </c>
      <c r="E187" s="15">
        <f>VLOOKUP(B187,'LAPORAN PENJUALAN'!$B$279:$E$292,4,0)</f>
        <v>0</v>
      </c>
      <c r="F187" s="15">
        <f>VLOOKUP('STOK BARANG'!B187,'LAPORAN PENJUALAN'!$B$279:$G$292,6,0)</f>
        <v>0</v>
      </c>
      <c r="G187" s="26">
        <f t="shared" si="36"/>
        <v>44</v>
      </c>
      <c r="I187" s="15">
        <v>9</v>
      </c>
      <c r="J187" s="15" t="s">
        <v>37</v>
      </c>
      <c r="K187" s="5" t="str">
        <f>VLOOKUP('STOK BARANG'!J187,'DATA BARANG'!$B$1:$E$14,2,0)</f>
        <v>BERAS IR 5 KG</v>
      </c>
      <c r="L187" s="26">
        <f t="shared" si="38"/>
        <v>44</v>
      </c>
      <c r="M187" s="7">
        <f>VLOOKUP(J187,'DATA BARANG'!$B$1:$E$14,4,0)</f>
        <v>55000</v>
      </c>
    </row>
    <row r="188" spans="1:13" x14ac:dyDescent="0.25">
      <c r="A188" s="15">
        <v>10</v>
      </c>
      <c r="B188" s="15" t="s">
        <v>36</v>
      </c>
      <c r="C188" s="5" t="str">
        <f>VLOOKUP('STOK BARANG'!B188,'DATA BARANG'!$B$1:$E$14,2,0)</f>
        <v>BERAS IR 10 KG</v>
      </c>
      <c r="D188" s="29">
        <f t="shared" si="37"/>
        <v>32</v>
      </c>
      <c r="E188" s="15">
        <f>VLOOKUP(B188,'LAPORAN PENJUALAN'!$B$279:$E$292,4,0)</f>
        <v>0</v>
      </c>
      <c r="F188" s="15">
        <f>VLOOKUP('STOK BARANG'!B188,'LAPORAN PENJUALAN'!$B$279:$G$292,6,0)</f>
        <v>2</v>
      </c>
      <c r="G188" s="26">
        <f t="shared" si="36"/>
        <v>30</v>
      </c>
      <c r="I188" s="15">
        <v>10</v>
      </c>
      <c r="J188" s="15" t="s">
        <v>36</v>
      </c>
      <c r="K188" s="5" t="str">
        <f>VLOOKUP('STOK BARANG'!J188,'DATA BARANG'!$B$1:$E$14,2,0)</f>
        <v>BERAS IR 10 KG</v>
      </c>
      <c r="L188" s="26">
        <f t="shared" si="38"/>
        <v>30</v>
      </c>
      <c r="M188" s="7">
        <f>VLOOKUP(J188,'DATA BARANG'!$B$1:$E$14,4,0)</f>
        <v>110000</v>
      </c>
    </row>
    <row r="189" spans="1:13" x14ac:dyDescent="0.25">
      <c r="A189" s="19">
        <v>11</v>
      </c>
      <c r="B189" s="19" t="s">
        <v>91</v>
      </c>
      <c r="C189" s="5" t="str">
        <f>VLOOKUP('STOK BARANG'!B189,'DATA BARANG'!$B$1:$E$14,2,0)</f>
        <v>MADU ASLI</v>
      </c>
      <c r="D189" s="29">
        <f t="shared" si="37"/>
        <v>3</v>
      </c>
      <c r="E189" s="15">
        <f>VLOOKUP(B189,'LAPORAN PENJUALAN'!$B$279:$E$292,4,0)</f>
        <v>0</v>
      </c>
      <c r="F189" s="15">
        <f>VLOOKUP('STOK BARANG'!B189,'LAPORAN PENJUALAN'!$B$279:$G$292,6,0)</f>
        <v>0</v>
      </c>
      <c r="G189" s="26">
        <f t="shared" si="36"/>
        <v>3</v>
      </c>
      <c r="I189" s="19">
        <v>11</v>
      </c>
      <c r="J189" s="19" t="s">
        <v>91</v>
      </c>
      <c r="K189" s="5" t="str">
        <f>VLOOKUP('STOK BARANG'!J189,'DATA BARANG'!$B$1:$E$14,2,0)</f>
        <v>MADU ASLI</v>
      </c>
      <c r="L189" s="26">
        <f t="shared" si="38"/>
        <v>3</v>
      </c>
      <c r="M189" s="7">
        <f>VLOOKUP(J189,'DATA BARANG'!$B$1:$E$14,4,0)</f>
        <v>120000</v>
      </c>
    </row>
    <row r="190" spans="1:13" x14ac:dyDescent="0.25">
      <c r="A190" s="19">
        <v>12</v>
      </c>
      <c r="B190" s="19" t="s">
        <v>92</v>
      </c>
      <c r="C190" s="5" t="str">
        <f>VLOOKUP('STOK BARANG'!B190,'DATA BARANG'!$B$1:$E$14,2,0)</f>
        <v>PARFUM A&amp;M</v>
      </c>
      <c r="D190" s="29">
        <f t="shared" si="37"/>
        <v>0</v>
      </c>
      <c r="E190" s="15">
        <f>VLOOKUP(B190,'LAPORAN PENJUALAN'!$B$279:$E$292,4,0)</f>
        <v>50</v>
      </c>
      <c r="F190" s="15">
        <f>VLOOKUP('STOK BARANG'!B190,'LAPORAN PENJUALAN'!$B$279:$G$292,6,0)</f>
        <v>0</v>
      </c>
      <c r="G190" s="26">
        <f t="shared" si="36"/>
        <v>50</v>
      </c>
      <c r="I190" s="19">
        <v>12</v>
      </c>
      <c r="J190" s="19" t="s">
        <v>92</v>
      </c>
      <c r="K190" s="5" t="str">
        <f>VLOOKUP('STOK BARANG'!J190,'DATA BARANG'!$B$1:$E$14,2,0)</f>
        <v>PARFUM A&amp;M</v>
      </c>
      <c r="L190" s="26">
        <f t="shared" si="38"/>
        <v>50</v>
      </c>
      <c r="M190" s="7">
        <f>VLOOKUP(J190,'DATA BARANG'!$B$1:$E$14,4,0)</f>
        <v>225000</v>
      </c>
    </row>
    <row r="191" spans="1:13" x14ac:dyDescent="0.25">
      <c r="A191" s="19">
        <v>13</v>
      </c>
      <c r="B191" s="19" t="s">
        <v>160</v>
      </c>
      <c r="C191" s="5" t="str">
        <f>VLOOKUP('STOK BARANG'!B191,'DATA BARANG'!$B$1:$E$14,2,0)</f>
        <v>GULAKU</v>
      </c>
      <c r="D191" s="29">
        <f t="shared" si="37"/>
        <v>1</v>
      </c>
      <c r="E191" s="15">
        <f>VLOOKUP(B191,'LAPORAN PENJUALAN'!$B$279:$E$292,4,0)</f>
        <v>0</v>
      </c>
      <c r="F191" s="15">
        <f>VLOOKUP('STOK BARANG'!B191,'LAPORAN PENJUALAN'!$B$279:$G$292,6,0)</f>
        <v>0</v>
      </c>
      <c r="G191" s="26">
        <f t="shared" si="36"/>
        <v>1</v>
      </c>
      <c r="I191" s="19">
        <v>13</v>
      </c>
      <c r="J191" s="19" t="s">
        <v>160</v>
      </c>
      <c r="K191" s="5" t="str">
        <f>VLOOKUP('STOK BARANG'!J191,'DATA BARANG'!$B$1:$E$14,2,0)</f>
        <v>GULAKU</v>
      </c>
      <c r="L191" s="26">
        <f t="shared" si="38"/>
        <v>1</v>
      </c>
      <c r="M191" s="7">
        <f>VLOOKUP(J191,'DATA BARANG'!$B$1:$E$14,4,0)</f>
        <v>14000</v>
      </c>
    </row>
    <row r="193" spans="1:13" ht="18.75" x14ac:dyDescent="0.3">
      <c r="A193" s="125" t="s">
        <v>770</v>
      </c>
      <c r="B193" s="125"/>
      <c r="C193" s="125"/>
      <c r="D193" s="125"/>
      <c r="E193" s="125"/>
      <c r="F193" s="125"/>
      <c r="G193" s="125"/>
      <c r="I193" s="126" t="s">
        <v>771</v>
      </c>
      <c r="J193" s="126"/>
      <c r="K193" s="126"/>
      <c r="L193" s="126"/>
      <c r="M193" s="126"/>
    </row>
    <row r="194" spans="1:13" x14ac:dyDescent="0.25">
      <c r="A194" s="94" t="s">
        <v>0</v>
      </c>
      <c r="B194" s="94" t="s">
        <v>31</v>
      </c>
      <c r="C194" s="94" t="s">
        <v>1</v>
      </c>
      <c r="D194" s="94" t="s">
        <v>251</v>
      </c>
      <c r="E194" s="94" t="s">
        <v>38</v>
      </c>
      <c r="F194" s="94" t="s">
        <v>26</v>
      </c>
      <c r="G194" s="21" t="s">
        <v>16</v>
      </c>
      <c r="I194" s="94" t="s">
        <v>0</v>
      </c>
      <c r="J194" s="94" t="s">
        <v>31</v>
      </c>
      <c r="K194" s="94" t="s">
        <v>1</v>
      </c>
      <c r="L194" s="45" t="s">
        <v>4</v>
      </c>
      <c r="M194" s="22" t="s">
        <v>5</v>
      </c>
    </row>
    <row r="195" spans="1:13" x14ac:dyDescent="0.25">
      <c r="A195" s="15">
        <v>1</v>
      </c>
      <c r="B195" s="15" t="s">
        <v>32</v>
      </c>
      <c r="C195" s="5" t="str">
        <f>VLOOKUP('STOK BARANG'!B195,'DATA BARANG'!$B$1:$E$14,2,0)</f>
        <v>GULA ROSE BRAND</v>
      </c>
      <c r="D195" s="29">
        <f>L179</f>
        <v>0</v>
      </c>
      <c r="E195" s="15">
        <f>VLOOKUP(B195,'LAPORAN PENJUALAN'!$B$333:$E$346,4,0)</f>
        <v>24</v>
      </c>
      <c r="F195" s="15">
        <f>VLOOKUP('STOK BARANG'!B195,'LAPORAN PENJUALAN'!$B$333:$G$346,6,0)</f>
        <v>0</v>
      </c>
      <c r="G195" s="26">
        <f t="shared" ref="G195:G207" si="39">(D195+E195)-F195</f>
        <v>24</v>
      </c>
      <c r="I195" s="15">
        <v>1</v>
      </c>
      <c r="J195" s="15" t="s">
        <v>32</v>
      </c>
      <c r="K195" s="5" t="str">
        <f>VLOOKUP('STOK BARANG'!J195,'DATA BARANG'!$B$1:$E$14,2,0)</f>
        <v>GULA ROSE BRAND</v>
      </c>
      <c r="L195" s="26">
        <f>G195</f>
        <v>24</v>
      </c>
      <c r="M195" s="7">
        <f>VLOOKUP(J195,'DATA BARANG'!$B$1:$E$14,4,0)</f>
        <v>14000</v>
      </c>
    </row>
    <row r="196" spans="1:13" x14ac:dyDescent="0.25">
      <c r="A196" s="15">
        <v>2</v>
      </c>
      <c r="B196" s="15" t="s">
        <v>33</v>
      </c>
      <c r="C196" s="5" t="str">
        <f>VLOOKUP('STOK BARANG'!B196,'DATA BARANG'!$B$1:$E$14,2,0)</f>
        <v>GULA PUTIH</v>
      </c>
      <c r="D196" s="29">
        <f t="shared" ref="D196:D207" si="40">L180</f>
        <v>1</v>
      </c>
      <c r="E196" s="15">
        <f>VLOOKUP(B196,'LAPORAN PENJUALAN'!$B$333:$E$346,4,0)</f>
        <v>0</v>
      </c>
      <c r="F196" s="15">
        <f>VLOOKUP('STOK BARANG'!B196,'LAPORAN PENJUALAN'!$B$333:$G$346,6,0)</f>
        <v>0</v>
      </c>
      <c r="G196" s="26">
        <f t="shared" si="39"/>
        <v>1</v>
      </c>
      <c r="I196" s="15">
        <v>2</v>
      </c>
      <c r="J196" s="15" t="s">
        <v>33</v>
      </c>
      <c r="K196" s="5" t="str">
        <f>VLOOKUP('STOK BARANG'!J196,'DATA BARANG'!$B$1:$E$14,2,0)</f>
        <v>GULA PUTIH</v>
      </c>
      <c r="L196" s="26">
        <f t="shared" ref="L196:L207" si="41">G196</f>
        <v>1</v>
      </c>
      <c r="M196" s="7">
        <f>VLOOKUP(J196,'DATA BARANG'!$B$1:$E$14,4,0)</f>
        <v>13500</v>
      </c>
    </row>
    <row r="197" spans="1:13" x14ac:dyDescent="0.25">
      <c r="A197" s="15">
        <v>3</v>
      </c>
      <c r="B197" s="15" t="s">
        <v>34</v>
      </c>
      <c r="C197" s="5" t="str">
        <f>VLOOKUP('STOK BARANG'!B197,'DATA BARANG'!$B$1:$E$14,2,0)</f>
        <v>MM ROSE BRAND</v>
      </c>
      <c r="D197" s="29">
        <f t="shared" si="40"/>
        <v>0</v>
      </c>
      <c r="E197" s="15">
        <f>VLOOKUP(B197,'LAPORAN PENJUALAN'!$B$333:$E$346,4,0)</f>
        <v>0</v>
      </c>
      <c r="F197" s="15">
        <f>VLOOKUP('STOK BARANG'!B197,'LAPORAN PENJUALAN'!$B$333:$G$346,6,0)</f>
        <v>0</v>
      </c>
      <c r="G197" s="26">
        <f t="shared" si="39"/>
        <v>0</v>
      </c>
      <c r="I197" s="15">
        <v>3</v>
      </c>
      <c r="J197" s="15" t="s">
        <v>34</v>
      </c>
      <c r="K197" s="5" t="str">
        <f>VLOOKUP('STOK BARANG'!J197,'DATA BARANG'!$B$1:$E$14,2,0)</f>
        <v>MM ROSE BRAND</v>
      </c>
      <c r="L197" s="26">
        <f t="shared" si="41"/>
        <v>0</v>
      </c>
      <c r="M197" s="7">
        <f>VLOOKUP(J197,'DATA BARANG'!$B$1:$E$14,4,0)</f>
        <v>14500</v>
      </c>
    </row>
    <row r="198" spans="1:13" x14ac:dyDescent="0.25">
      <c r="A198" s="15">
        <v>4</v>
      </c>
      <c r="B198" s="15" t="s">
        <v>35</v>
      </c>
      <c r="C198" s="5" t="str">
        <f>VLOOKUP('STOK BARANG'!B198,'DATA BARANG'!$B$1:$E$14,2,0)</f>
        <v>MM TAWON</v>
      </c>
      <c r="D198" s="29">
        <f t="shared" si="40"/>
        <v>0</v>
      </c>
      <c r="E198" s="15">
        <f>VLOOKUP(B198,'LAPORAN PENJUALAN'!$B$333:$E$346,4,0)</f>
        <v>12</v>
      </c>
      <c r="F198" s="15">
        <f>VLOOKUP('STOK BARANG'!B198,'LAPORAN PENJUALAN'!$B$333:$G$346,6,0)</f>
        <v>0</v>
      </c>
      <c r="G198" s="26">
        <f t="shared" si="39"/>
        <v>12</v>
      </c>
      <c r="I198" s="15">
        <v>4</v>
      </c>
      <c r="J198" s="15" t="s">
        <v>35</v>
      </c>
      <c r="K198" s="5" t="str">
        <f>VLOOKUP('STOK BARANG'!J198,'DATA BARANG'!$B$1:$E$14,2,0)</f>
        <v>MM TAWON</v>
      </c>
      <c r="L198" s="26">
        <f t="shared" si="41"/>
        <v>12</v>
      </c>
      <c r="M198" s="7">
        <f>VLOOKUP(J198,'DATA BARANG'!$B$1:$E$14,4,0)</f>
        <v>14500</v>
      </c>
    </row>
    <row r="199" spans="1:13" x14ac:dyDescent="0.25">
      <c r="A199" s="15">
        <v>5</v>
      </c>
      <c r="B199" s="15" t="s">
        <v>39</v>
      </c>
      <c r="C199" s="5" t="str">
        <f>VLOOKUP('STOK BARANG'!B199,'DATA BARANG'!$B$1:$E$14,2,0)</f>
        <v>MM SALVACO</v>
      </c>
      <c r="D199" s="29">
        <f t="shared" si="40"/>
        <v>1</v>
      </c>
      <c r="E199" s="15">
        <f>VLOOKUP(B199,'LAPORAN PENJUALAN'!$B$333:$E$346,4,0)</f>
        <v>17</v>
      </c>
      <c r="F199" s="15">
        <f>VLOOKUP('STOK BARANG'!B199,'LAPORAN PENJUALAN'!$B$333:$G$346,6,0)</f>
        <v>12</v>
      </c>
      <c r="G199" s="26">
        <f t="shared" si="39"/>
        <v>6</v>
      </c>
      <c r="I199" s="15">
        <v>5</v>
      </c>
      <c r="J199" s="15" t="s">
        <v>39</v>
      </c>
      <c r="K199" s="5" t="str">
        <f>VLOOKUP('STOK BARANG'!J199,'DATA BARANG'!$B$1:$E$14,2,0)</f>
        <v>MM SALVACO</v>
      </c>
      <c r="L199" s="26">
        <f t="shared" si="41"/>
        <v>6</v>
      </c>
      <c r="M199" s="7">
        <f>VLOOKUP(J199,'DATA BARANG'!$B$1:$E$14,4,0)</f>
        <v>14500</v>
      </c>
    </row>
    <row r="200" spans="1:13" x14ac:dyDescent="0.25">
      <c r="A200" s="15">
        <v>6</v>
      </c>
      <c r="B200" s="15" t="s">
        <v>40</v>
      </c>
      <c r="C200" s="5" t="str">
        <f>VLOOKUP('STOK BARANG'!B200,'DATA BARANG'!$B$1:$E$14,2,0)</f>
        <v>MM BIMOLI</v>
      </c>
      <c r="D200" s="29">
        <f t="shared" si="40"/>
        <v>9</v>
      </c>
      <c r="E200" s="15">
        <f>VLOOKUP(B200,'LAPORAN PENJUALAN'!$B$333:$E$346,4,0)</f>
        <v>0</v>
      </c>
      <c r="F200" s="15">
        <f>VLOOKUP('STOK BARANG'!B200,'LAPORAN PENJUALAN'!$B$333:$G$346,6,0)</f>
        <v>7</v>
      </c>
      <c r="G200" s="26">
        <f t="shared" si="39"/>
        <v>2</v>
      </c>
      <c r="I200" s="15">
        <v>6</v>
      </c>
      <c r="J200" s="15" t="s">
        <v>40</v>
      </c>
      <c r="K200" s="5" t="str">
        <f>VLOOKUP('STOK BARANG'!J200,'DATA BARANG'!$B$1:$E$14,2,0)</f>
        <v>MM BIMOLI</v>
      </c>
      <c r="L200" s="26">
        <f t="shared" si="41"/>
        <v>2</v>
      </c>
      <c r="M200" s="7">
        <f>VLOOKUP(J200,'DATA BARANG'!$B$1:$E$14,4,0)</f>
        <v>15500</v>
      </c>
    </row>
    <row r="201" spans="1:13" x14ac:dyDescent="0.25">
      <c r="A201" s="15">
        <v>7</v>
      </c>
      <c r="B201" s="15" t="s">
        <v>41</v>
      </c>
      <c r="C201" s="5" t="str">
        <f>VLOOKUP('STOK BARANG'!B201,'DATA BARANG'!$B$1:$E$14,2,0)</f>
        <v>MM SIIP</v>
      </c>
      <c r="D201" s="29">
        <f t="shared" si="40"/>
        <v>1</v>
      </c>
      <c r="E201" s="15">
        <f>VLOOKUP(B201,'LAPORAN PENJUALAN'!$B$333:$E$346,4,0)</f>
        <v>0</v>
      </c>
      <c r="F201" s="15">
        <f>VLOOKUP('STOK BARANG'!B201,'LAPORAN PENJUALAN'!$B$333:$G$346,6,0)</f>
        <v>0</v>
      </c>
      <c r="G201" s="26">
        <f t="shared" si="39"/>
        <v>1</v>
      </c>
      <c r="I201" s="15">
        <v>7</v>
      </c>
      <c r="J201" s="15" t="s">
        <v>41</v>
      </c>
      <c r="K201" s="5" t="str">
        <f>VLOOKUP('STOK BARANG'!J201,'DATA BARANG'!$B$1:$E$14,2,0)</f>
        <v>MM SIIP</v>
      </c>
      <c r="L201" s="26">
        <f t="shared" si="41"/>
        <v>1</v>
      </c>
      <c r="M201" s="7">
        <f>VLOOKUP(J201,'DATA BARANG'!$B$1:$E$14,4,0)</f>
        <v>13500</v>
      </c>
    </row>
    <row r="202" spans="1:13" x14ac:dyDescent="0.25">
      <c r="A202" s="15">
        <v>8</v>
      </c>
      <c r="B202" s="15" t="s">
        <v>42</v>
      </c>
      <c r="C202" s="5" t="str">
        <f>VLOOKUP('STOK BARANG'!B202,'DATA BARANG'!$B$1:$E$14,2,0)</f>
        <v>GULA AREN</v>
      </c>
      <c r="D202" s="29">
        <f t="shared" si="40"/>
        <v>42.019999999999996</v>
      </c>
      <c r="E202" s="15">
        <f>VLOOKUP(B202,'LAPORAN PENJUALAN'!$B$333:$E$346,4,0)</f>
        <v>0</v>
      </c>
      <c r="F202" s="15">
        <f>VLOOKUP('STOK BARANG'!B202,'LAPORAN PENJUALAN'!$B$333:$G$346,6,0)</f>
        <v>0</v>
      </c>
      <c r="G202" s="26">
        <f t="shared" si="39"/>
        <v>42.019999999999996</v>
      </c>
      <c r="I202" s="15">
        <v>8</v>
      </c>
      <c r="J202" s="15" t="s">
        <v>42</v>
      </c>
      <c r="K202" s="5" t="str">
        <f>VLOOKUP('STOK BARANG'!J202,'DATA BARANG'!$B$1:$E$14,2,0)</f>
        <v>GULA AREN</v>
      </c>
      <c r="L202" s="26">
        <f t="shared" si="41"/>
        <v>42.019999999999996</v>
      </c>
      <c r="M202" s="7">
        <f>VLOOKUP(J202,'DATA BARANG'!$B$1:$E$14,4,0)</f>
        <v>25000</v>
      </c>
    </row>
    <row r="203" spans="1:13" x14ac:dyDescent="0.25">
      <c r="A203" s="15">
        <v>9</v>
      </c>
      <c r="B203" s="15" t="s">
        <v>37</v>
      </c>
      <c r="C203" s="5" t="str">
        <f>VLOOKUP('STOK BARANG'!B203,'DATA BARANG'!$B$1:$E$14,2,0)</f>
        <v>BERAS IR 5 KG</v>
      </c>
      <c r="D203" s="29">
        <f t="shared" si="40"/>
        <v>44</v>
      </c>
      <c r="E203" s="15">
        <f>VLOOKUP(B203,'LAPORAN PENJUALAN'!$B$333:$E$346,4,0)</f>
        <v>0</v>
      </c>
      <c r="F203" s="15">
        <f>VLOOKUP('STOK BARANG'!B203,'LAPORAN PENJUALAN'!$B$333:$G$346,6,0)</f>
        <v>0</v>
      </c>
      <c r="G203" s="26">
        <f t="shared" si="39"/>
        <v>44</v>
      </c>
      <c r="I203" s="15">
        <v>9</v>
      </c>
      <c r="J203" s="15" t="s">
        <v>37</v>
      </c>
      <c r="K203" s="5" t="str">
        <f>VLOOKUP('STOK BARANG'!J203,'DATA BARANG'!$B$1:$E$14,2,0)</f>
        <v>BERAS IR 5 KG</v>
      </c>
      <c r="L203" s="26">
        <f t="shared" si="41"/>
        <v>44</v>
      </c>
      <c r="M203" s="7">
        <f>VLOOKUP(J203,'DATA BARANG'!$B$1:$E$14,4,0)</f>
        <v>55000</v>
      </c>
    </row>
    <row r="204" spans="1:13" x14ac:dyDescent="0.25">
      <c r="A204" s="15">
        <v>10</v>
      </c>
      <c r="B204" s="15" t="s">
        <v>36</v>
      </c>
      <c r="C204" s="5" t="str">
        <f>VLOOKUP('STOK BARANG'!B204,'DATA BARANG'!$B$1:$E$14,2,0)</f>
        <v>BERAS IR 10 KG</v>
      </c>
      <c r="D204" s="29">
        <f t="shared" si="40"/>
        <v>30</v>
      </c>
      <c r="E204" s="15">
        <f>VLOOKUP(B204,'LAPORAN PENJUALAN'!$B$333:$E$346,4,0)</f>
        <v>0</v>
      </c>
      <c r="F204" s="15">
        <f>VLOOKUP('STOK BARANG'!B204,'LAPORAN PENJUALAN'!$B$333:$G$346,6,0)</f>
        <v>0</v>
      </c>
      <c r="G204" s="26">
        <f t="shared" si="39"/>
        <v>30</v>
      </c>
      <c r="I204" s="15">
        <v>10</v>
      </c>
      <c r="J204" s="15" t="s">
        <v>36</v>
      </c>
      <c r="K204" s="5" t="str">
        <f>VLOOKUP('STOK BARANG'!J204,'DATA BARANG'!$B$1:$E$14,2,0)</f>
        <v>BERAS IR 10 KG</v>
      </c>
      <c r="L204" s="26">
        <f t="shared" si="41"/>
        <v>30</v>
      </c>
      <c r="M204" s="7">
        <f>VLOOKUP(J204,'DATA BARANG'!$B$1:$E$14,4,0)</f>
        <v>110000</v>
      </c>
    </row>
    <row r="205" spans="1:13" x14ac:dyDescent="0.25">
      <c r="A205" s="19">
        <v>11</v>
      </c>
      <c r="B205" s="19" t="s">
        <v>91</v>
      </c>
      <c r="C205" s="5" t="str">
        <f>VLOOKUP('STOK BARANG'!B205,'DATA BARANG'!$B$1:$E$14,2,0)</f>
        <v>MADU ASLI</v>
      </c>
      <c r="D205" s="29">
        <f t="shared" si="40"/>
        <v>3</v>
      </c>
      <c r="E205" s="15">
        <f>VLOOKUP(B205,'LAPORAN PENJUALAN'!$B$333:$E$346,4,0)</f>
        <v>0</v>
      </c>
      <c r="F205" s="15">
        <f>VLOOKUP('STOK BARANG'!B205,'LAPORAN PENJUALAN'!$B$333:$G$346,6,0)</f>
        <v>0</v>
      </c>
      <c r="G205" s="26">
        <f t="shared" si="39"/>
        <v>3</v>
      </c>
      <c r="I205" s="19">
        <v>11</v>
      </c>
      <c r="J205" s="19" t="s">
        <v>91</v>
      </c>
      <c r="K205" s="5" t="str">
        <f>VLOOKUP('STOK BARANG'!J205,'DATA BARANG'!$B$1:$E$14,2,0)</f>
        <v>MADU ASLI</v>
      </c>
      <c r="L205" s="26">
        <f t="shared" si="41"/>
        <v>3</v>
      </c>
      <c r="M205" s="7">
        <f>VLOOKUP(J205,'DATA BARANG'!$B$1:$E$14,4,0)</f>
        <v>120000</v>
      </c>
    </row>
    <row r="206" spans="1:13" x14ac:dyDescent="0.25">
      <c r="A206" s="19">
        <v>12</v>
      </c>
      <c r="B206" s="19" t="s">
        <v>92</v>
      </c>
      <c r="C206" s="5" t="str">
        <f>VLOOKUP('STOK BARANG'!B206,'DATA BARANG'!$B$1:$E$14,2,0)</f>
        <v>PARFUM A&amp;M</v>
      </c>
      <c r="D206" s="29">
        <f t="shared" si="40"/>
        <v>50</v>
      </c>
      <c r="E206" s="15">
        <f>VLOOKUP(B206,'LAPORAN PENJUALAN'!$B$333:$E$346,4,0)</f>
        <v>0</v>
      </c>
      <c r="F206" s="15">
        <f>VLOOKUP('STOK BARANG'!B206,'LAPORAN PENJUALAN'!$B$333:$G$346,6,0)</f>
        <v>0</v>
      </c>
      <c r="G206" s="26">
        <f t="shared" si="39"/>
        <v>50</v>
      </c>
      <c r="I206" s="19">
        <v>12</v>
      </c>
      <c r="J206" s="19" t="s">
        <v>92</v>
      </c>
      <c r="K206" s="5" t="str">
        <f>VLOOKUP('STOK BARANG'!J206,'DATA BARANG'!$B$1:$E$14,2,0)</f>
        <v>PARFUM A&amp;M</v>
      </c>
      <c r="L206" s="26">
        <f t="shared" si="41"/>
        <v>50</v>
      </c>
      <c r="M206" s="7">
        <f>VLOOKUP(J206,'DATA BARANG'!$B$1:$E$14,4,0)</f>
        <v>225000</v>
      </c>
    </row>
    <row r="207" spans="1:13" x14ac:dyDescent="0.25">
      <c r="A207" s="19">
        <v>13</v>
      </c>
      <c r="B207" s="19" t="s">
        <v>160</v>
      </c>
      <c r="C207" s="5" t="str">
        <f>VLOOKUP('STOK BARANG'!B207,'DATA BARANG'!$B$1:$E$14,2,0)</f>
        <v>GULAKU</v>
      </c>
      <c r="D207" s="29">
        <f t="shared" si="40"/>
        <v>1</v>
      </c>
      <c r="E207" s="15">
        <f>VLOOKUP(B207,'LAPORAN PENJUALAN'!$B$333:$E$346,4,0)</f>
        <v>0</v>
      </c>
      <c r="F207" s="15">
        <f>VLOOKUP('STOK BARANG'!B207,'LAPORAN PENJUALAN'!$B$333:$G$346,6,0)</f>
        <v>0</v>
      </c>
      <c r="G207" s="26">
        <f t="shared" si="39"/>
        <v>1</v>
      </c>
      <c r="I207" s="19">
        <v>13</v>
      </c>
      <c r="J207" s="19" t="s">
        <v>160</v>
      </c>
      <c r="K207" s="5" t="str">
        <f>VLOOKUP('STOK BARANG'!J207,'DATA BARANG'!$B$1:$E$14,2,0)</f>
        <v>GULAKU</v>
      </c>
      <c r="L207" s="26">
        <f t="shared" si="41"/>
        <v>1</v>
      </c>
      <c r="M207" s="7">
        <f>VLOOKUP(J207,'DATA BARANG'!$B$1:$E$14,4,0)</f>
        <v>14000</v>
      </c>
    </row>
    <row r="209" spans="1:13" ht="18.75" x14ac:dyDescent="0.3">
      <c r="A209" s="125" t="s">
        <v>772</v>
      </c>
      <c r="B209" s="125"/>
      <c r="C209" s="125"/>
      <c r="D209" s="125"/>
      <c r="E209" s="125"/>
      <c r="F209" s="125"/>
      <c r="G209" s="125"/>
      <c r="I209" s="126" t="s">
        <v>773</v>
      </c>
      <c r="J209" s="126"/>
      <c r="K209" s="126"/>
      <c r="L209" s="126"/>
      <c r="M209" s="126"/>
    </row>
    <row r="210" spans="1:13" x14ac:dyDescent="0.25">
      <c r="A210" s="94" t="s">
        <v>0</v>
      </c>
      <c r="B210" s="94" t="s">
        <v>31</v>
      </c>
      <c r="C210" s="94" t="s">
        <v>1</v>
      </c>
      <c r="D210" s="94" t="s">
        <v>251</v>
      </c>
      <c r="E210" s="94" t="s">
        <v>38</v>
      </c>
      <c r="F210" s="94" t="s">
        <v>26</v>
      </c>
      <c r="G210" s="21" t="s">
        <v>16</v>
      </c>
      <c r="I210" s="94" t="s">
        <v>0</v>
      </c>
      <c r="J210" s="94" t="s">
        <v>31</v>
      </c>
      <c r="K210" s="94" t="s">
        <v>1</v>
      </c>
      <c r="L210" s="45" t="s">
        <v>4</v>
      </c>
      <c r="M210" s="22" t="s">
        <v>5</v>
      </c>
    </row>
    <row r="211" spans="1:13" x14ac:dyDescent="0.25">
      <c r="A211" s="15">
        <v>1</v>
      </c>
      <c r="B211" s="15" t="s">
        <v>32</v>
      </c>
      <c r="C211" s="5" t="str">
        <f>VLOOKUP('STOK BARANG'!B211,'DATA BARANG'!$B$1:$E$14,2,0)</f>
        <v>GULA ROSE BRAND</v>
      </c>
      <c r="D211" s="29">
        <f>L195</f>
        <v>24</v>
      </c>
      <c r="E211" s="15">
        <f>VLOOKUP(B211,'LAPORAN PENJUALAN'!$B$360:$E$373,4,0)</f>
        <v>40</v>
      </c>
      <c r="F211" s="15">
        <f>VLOOKUP('STOK BARANG'!B211,'LAPORAN PENJUALAN'!$B$360:$G$373,6,0)</f>
        <v>7</v>
      </c>
      <c r="G211" s="26">
        <f t="shared" ref="G211:G223" si="42">(D211+E211)-F211</f>
        <v>57</v>
      </c>
      <c r="I211" s="15">
        <v>1</v>
      </c>
      <c r="J211" s="15" t="s">
        <v>32</v>
      </c>
      <c r="K211" s="5" t="str">
        <f>VLOOKUP('STOK BARANG'!J211,'DATA BARANG'!$B$1:$E$14,2,0)</f>
        <v>GULA ROSE BRAND</v>
      </c>
      <c r="L211" s="26">
        <f>G211</f>
        <v>57</v>
      </c>
      <c r="M211" s="7">
        <f>VLOOKUP(J211,'DATA BARANG'!$B$1:$E$14,4,0)</f>
        <v>14000</v>
      </c>
    </row>
    <row r="212" spans="1:13" x14ac:dyDescent="0.25">
      <c r="A212" s="15">
        <v>2</v>
      </c>
      <c r="B212" s="15" t="s">
        <v>33</v>
      </c>
      <c r="C212" s="5" t="str">
        <f>VLOOKUP('STOK BARANG'!B212,'DATA BARANG'!$B$1:$E$14,2,0)</f>
        <v>GULA PUTIH</v>
      </c>
      <c r="D212" s="29">
        <f t="shared" ref="D212:D223" si="43">L196</f>
        <v>1</v>
      </c>
      <c r="E212" s="15">
        <f>VLOOKUP(B212,'LAPORAN PENJUALAN'!$B$360:$E$373,4,0)</f>
        <v>0</v>
      </c>
      <c r="F212" s="15">
        <f>VLOOKUP('STOK BARANG'!B212,'LAPORAN PENJUALAN'!$B$360:$G$373,6,0)</f>
        <v>0</v>
      </c>
      <c r="G212" s="26">
        <f t="shared" si="42"/>
        <v>1</v>
      </c>
      <c r="I212" s="15">
        <v>2</v>
      </c>
      <c r="J212" s="15" t="s">
        <v>33</v>
      </c>
      <c r="K212" s="5" t="str">
        <f>VLOOKUP('STOK BARANG'!J212,'DATA BARANG'!$B$1:$E$14,2,0)</f>
        <v>GULA PUTIH</v>
      </c>
      <c r="L212" s="26">
        <f t="shared" ref="L212:L223" si="44">G212</f>
        <v>1</v>
      </c>
      <c r="M212" s="7">
        <f>VLOOKUP(J212,'DATA BARANG'!$B$1:$E$14,4,0)</f>
        <v>13500</v>
      </c>
    </row>
    <row r="213" spans="1:13" x14ac:dyDescent="0.25">
      <c r="A213" s="15">
        <v>3</v>
      </c>
      <c r="B213" s="15" t="s">
        <v>34</v>
      </c>
      <c r="C213" s="5" t="str">
        <f>VLOOKUP('STOK BARANG'!B213,'DATA BARANG'!$B$1:$E$14,2,0)</f>
        <v>MM ROSE BRAND</v>
      </c>
      <c r="D213" s="29">
        <f t="shared" si="43"/>
        <v>0</v>
      </c>
      <c r="E213" s="15">
        <f>VLOOKUP(B213,'LAPORAN PENJUALAN'!$B$360:$E$373,4,0)</f>
        <v>0</v>
      </c>
      <c r="F213" s="15">
        <f>VLOOKUP('STOK BARANG'!B213,'LAPORAN PENJUALAN'!$B$360:$G$373,6,0)</f>
        <v>0</v>
      </c>
      <c r="G213" s="26">
        <f t="shared" si="42"/>
        <v>0</v>
      </c>
      <c r="I213" s="15">
        <v>3</v>
      </c>
      <c r="J213" s="15" t="s">
        <v>34</v>
      </c>
      <c r="K213" s="5" t="str">
        <f>VLOOKUP('STOK BARANG'!J213,'DATA BARANG'!$B$1:$E$14,2,0)</f>
        <v>MM ROSE BRAND</v>
      </c>
      <c r="L213" s="26">
        <f t="shared" si="44"/>
        <v>0</v>
      </c>
      <c r="M213" s="7">
        <f>VLOOKUP(J213,'DATA BARANG'!$B$1:$E$14,4,0)</f>
        <v>14500</v>
      </c>
    </row>
    <row r="214" spans="1:13" x14ac:dyDescent="0.25">
      <c r="A214" s="15">
        <v>4</v>
      </c>
      <c r="B214" s="15" t="s">
        <v>35</v>
      </c>
      <c r="C214" s="5" t="str">
        <f>VLOOKUP('STOK BARANG'!B214,'DATA BARANG'!$B$1:$E$14,2,0)</f>
        <v>MM TAWON</v>
      </c>
      <c r="D214" s="29">
        <f t="shared" si="43"/>
        <v>12</v>
      </c>
      <c r="E214" s="15">
        <f>VLOOKUP(B214,'LAPORAN PENJUALAN'!$B$360:$E$373,4,0)</f>
        <v>0</v>
      </c>
      <c r="F214" s="15">
        <f>VLOOKUP('STOK BARANG'!B214,'LAPORAN PENJUALAN'!$B$360:$G$373,6,0)</f>
        <v>9</v>
      </c>
      <c r="G214" s="26">
        <f t="shared" si="42"/>
        <v>3</v>
      </c>
      <c r="I214" s="15">
        <v>4</v>
      </c>
      <c r="J214" s="15" t="s">
        <v>35</v>
      </c>
      <c r="K214" s="5" t="str">
        <f>VLOOKUP('STOK BARANG'!J214,'DATA BARANG'!$B$1:$E$14,2,0)</f>
        <v>MM TAWON</v>
      </c>
      <c r="L214" s="26">
        <f t="shared" si="44"/>
        <v>3</v>
      </c>
      <c r="M214" s="7">
        <f>VLOOKUP(J214,'DATA BARANG'!$B$1:$E$14,4,0)</f>
        <v>14500</v>
      </c>
    </row>
    <row r="215" spans="1:13" x14ac:dyDescent="0.25">
      <c r="A215" s="15">
        <v>5</v>
      </c>
      <c r="B215" s="15" t="s">
        <v>39</v>
      </c>
      <c r="C215" s="5" t="str">
        <f>VLOOKUP('STOK BARANG'!B215,'DATA BARANG'!$B$1:$E$14,2,0)</f>
        <v>MM SALVACO</v>
      </c>
      <c r="D215" s="29">
        <f t="shared" si="43"/>
        <v>6</v>
      </c>
      <c r="E215" s="15">
        <f>VLOOKUP(B215,'LAPORAN PENJUALAN'!$B$360:$E$373,4,0)</f>
        <v>0</v>
      </c>
      <c r="F215" s="15">
        <f>VLOOKUP('STOK BARANG'!B215,'LAPORAN PENJUALAN'!$B$360:$G$373,6,0)</f>
        <v>0</v>
      </c>
      <c r="G215" s="26">
        <f t="shared" si="42"/>
        <v>6</v>
      </c>
      <c r="I215" s="15">
        <v>5</v>
      </c>
      <c r="J215" s="15" t="s">
        <v>39</v>
      </c>
      <c r="K215" s="5" t="str">
        <f>VLOOKUP('STOK BARANG'!J215,'DATA BARANG'!$B$1:$E$14,2,0)</f>
        <v>MM SALVACO</v>
      </c>
      <c r="L215" s="26">
        <f t="shared" si="44"/>
        <v>6</v>
      </c>
      <c r="M215" s="7">
        <f>VLOOKUP(J215,'DATA BARANG'!$B$1:$E$14,4,0)</f>
        <v>14500</v>
      </c>
    </row>
    <row r="216" spans="1:13" x14ac:dyDescent="0.25">
      <c r="A216" s="15">
        <v>6</v>
      </c>
      <c r="B216" s="15" t="s">
        <v>40</v>
      </c>
      <c r="C216" s="5" t="str">
        <f>VLOOKUP('STOK BARANG'!B216,'DATA BARANG'!$B$1:$E$14,2,0)</f>
        <v>MM BIMOLI</v>
      </c>
      <c r="D216" s="29">
        <f t="shared" si="43"/>
        <v>2</v>
      </c>
      <c r="E216" s="15">
        <f>VLOOKUP(B216,'LAPORAN PENJUALAN'!$B$360:$E$373,4,0)</f>
        <v>0</v>
      </c>
      <c r="F216" s="15">
        <f>VLOOKUP('STOK BARANG'!B216,'LAPORAN PENJUALAN'!$B$360:$G$373,6,0)</f>
        <v>4</v>
      </c>
      <c r="G216" s="26">
        <f t="shared" si="42"/>
        <v>-2</v>
      </c>
      <c r="I216" s="15">
        <v>6</v>
      </c>
      <c r="J216" s="15" t="s">
        <v>40</v>
      </c>
      <c r="K216" s="5" t="str">
        <f>VLOOKUP('STOK BARANG'!J216,'DATA BARANG'!$B$1:$E$14,2,0)</f>
        <v>MM BIMOLI</v>
      </c>
      <c r="L216" s="26">
        <f t="shared" si="44"/>
        <v>-2</v>
      </c>
      <c r="M216" s="7">
        <f>VLOOKUP(J216,'DATA BARANG'!$B$1:$E$14,4,0)</f>
        <v>15500</v>
      </c>
    </row>
    <row r="217" spans="1:13" x14ac:dyDescent="0.25">
      <c r="A217" s="15">
        <v>7</v>
      </c>
      <c r="B217" s="15" t="s">
        <v>41</v>
      </c>
      <c r="C217" s="5" t="str">
        <f>VLOOKUP('STOK BARANG'!B217,'DATA BARANG'!$B$1:$E$14,2,0)</f>
        <v>MM SIIP</v>
      </c>
      <c r="D217" s="29">
        <f t="shared" si="43"/>
        <v>1</v>
      </c>
      <c r="E217" s="15">
        <f>VLOOKUP(B217,'LAPORAN PENJUALAN'!$B$360:$E$373,4,0)</f>
        <v>0</v>
      </c>
      <c r="F217" s="15">
        <f>VLOOKUP('STOK BARANG'!B217,'LAPORAN PENJUALAN'!$B$360:$G$373,6,0)</f>
        <v>1</v>
      </c>
      <c r="G217" s="26">
        <f t="shared" si="42"/>
        <v>0</v>
      </c>
      <c r="I217" s="15">
        <v>7</v>
      </c>
      <c r="J217" s="15" t="s">
        <v>41</v>
      </c>
      <c r="K217" s="5" t="str">
        <f>VLOOKUP('STOK BARANG'!J217,'DATA BARANG'!$B$1:$E$14,2,0)</f>
        <v>MM SIIP</v>
      </c>
      <c r="L217" s="26">
        <f t="shared" si="44"/>
        <v>0</v>
      </c>
      <c r="M217" s="7">
        <f>VLOOKUP(J217,'DATA BARANG'!$B$1:$E$14,4,0)</f>
        <v>13500</v>
      </c>
    </row>
    <row r="218" spans="1:13" x14ac:dyDescent="0.25">
      <c r="A218" s="15">
        <v>8</v>
      </c>
      <c r="B218" s="15" t="s">
        <v>42</v>
      </c>
      <c r="C218" s="5" t="str">
        <f>VLOOKUP('STOK BARANG'!B218,'DATA BARANG'!$B$1:$E$14,2,0)</f>
        <v>GULA AREN</v>
      </c>
      <c r="D218" s="29">
        <f t="shared" si="43"/>
        <v>42.019999999999996</v>
      </c>
      <c r="E218" s="15">
        <f>VLOOKUP(B218,'LAPORAN PENJUALAN'!$B$360:$E$373,4,0)</f>
        <v>0</v>
      </c>
      <c r="F218" s="15">
        <f>VLOOKUP('STOK BARANG'!B218,'LAPORAN PENJUALAN'!$B$360:$G$373,6,0)</f>
        <v>0</v>
      </c>
      <c r="G218" s="26">
        <f t="shared" si="42"/>
        <v>42.019999999999996</v>
      </c>
      <c r="I218" s="15">
        <v>8</v>
      </c>
      <c r="J218" s="15" t="s">
        <v>42</v>
      </c>
      <c r="K218" s="5" t="str">
        <f>VLOOKUP('STOK BARANG'!J218,'DATA BARANG'!$B$1:$E$14,2,0)</f>
        <v>GULA AREN</v>
      </c>
      <c r="L218" s="26">
        <f t="shared" si="44"/>
        <v>42.019999999999996</v>
      </c>
      <c r="M218" s="7">
        <f>VLOOKUP(J218,'DATA BARANG'!$B$1:$E$14,4,0)</f>
        <v>25000</v>
      </c>
    </row>
    <row r="219" spans="1:13" x14ac:dyDescent="0.25">
      <c r="A219" s="15">
        <v>9</v>
      </c>
      <c r="B219" s="15" t="s">
        <v>37</v>
      </c>
      <c r="C219" s="5" t="str">
        <f>VLOOKUP('STOK BARANG'!B219,'DATA BARANG'!$B$1:$E$14,2,0)</f>
        <v>BERAS IR 5 KG</v>
      </c>
      <c r="D219" s="29">
        <f t="shared" si="43"/>
        <v>44</v>
      </c>
      <c r="E219" s="15">
        <f>VLOOKUP(B219,'LAPORAN PENJUALAN'!$B$360:$E$373,4,0)</f>
        <v>0</v>
      </c>
      <c r="F219" s="15">
        <f>VLOOKUP('STOK BARANG'!B219,'LAPORAN PENJUALAN'!$B$360:$G$373,6,0)</f>
        <v>10</v>
      </c>
      <c r="G219" s="26">
        <f t="shared" si="42"/>
        <v>34</v>
      </c>
      <c r="I219" s="15">
        <v>9</v>
      </c>
      <c r="J219" s="15" t="s">
        <v>37</v>
      </c>
      <c r="K219" s="5" t="str">
        <f>VLOOKUP('STOK BARANG'!J219,'DATA BARANG'!$B$1:$E$14,2,0)</f>
        <v>BERAS IR 5 KG</v>
      </c>
      <c r="L219" s="26">
        <f t="shared" si="44"/>
        <v>34</v>
      </c>
      <c r="M219" s="7">
        <f>VLOOKUP(J219,'DATA BARANG'!$B$1:$E$14,4,0)</f>
        <v>55000</v>
      </c>
    </row>
    <row r="220" spans="1:13" x14ac:dyDescent="0.25">
      <c r="A220" s="15">
        <v>10</v>
      </c>
      <c r="B220" s="15" t="s">
        <v>36</v>
      </c>
      <c r="C220" s="5" t="str">
        <f>VLOOKUP('STOK BARANG'!B220,'DATA BARANG'!$B$1:$E$14,2,0)</f>
        <v>BERAS IR 10 KG</v>
      </c>
      <c r="D220" s="29">
        <f t="shared" si="43"/>
        <v>30</v>
      </c>
      <c r="E220" s="15">
        <f>VLOOKUP(B220,'LAPORAN PENJUALAN'!$B$360:$E$373,4,0)</f>
        <v>0</v>
      </c>
      <c r="F220" s="15">
        <f>VLOOKUP('STOK BARANG'!B220,'LAPORAN PENJUALAN'!$B$360:$G$373,6,0)</f>
        <v>7</v>
      </c>
      <c r="G220" s="26">
        <f t="shared" si="42"/>
        <v>23</v>
      </c>
      <c r="I220" s="15">
        <v>10</v>
      </c>
      <c r="J220" s="15" t="s">
        <v>36</v>
      </c>
      <c r="K220" s="5" t="str">
        <f>VLOOKUP('STOK BARANG'!J220,'DATA BARANG'!$B$1:$E$14,2,0)</f>
        <v>BERAS IR 10 KG</v>
      </c>
      <c r="L220" s="26">
        <f t="shared" si="44"/>
        <v>23</v>
      </c>
      <c r="M220" s="7">
        <f>VLOOKUP(J220,'DATA BARANG'!$B$1:$E$14,4,0)</f>
        <v>110000</v>
      </c>
    </row>
    <row r="221" spans="1:13" x14ac:dyDescent="0.25">
      <c r="A221" s="19">
        <v>11</v>
      </c>
      <c r="B221" s="19" t="s">
        <v>91</v>
      </c>
      <c r="C221" s="5" t="str">
        <f>VLOOKUP('STOK BARANG'!B221,'DATA BARANG'!$B$1:$E$14,2,0)</f>
        <v>MADU ASLI</v>
      </c>
      <c r="D221" s="29">
        <f t="shared" si="43"/>
        <v>3</v>
      </c>
      <c r="E221" s="15">
        <f>VLOOKUP(B221,'LAPORAN PENJUALAN'!$B$360:$E$373,4,0)</f>
        <v>0</v>
      </c>
      <c r="F221" s="15">
        <f>VLOOKUP('STOK BARANG'!B221,'LAPORAN PENJUALAN'!$B$360:$G$373,6,0)</f>
        <v>0</v>
      </c>
      <c r="G221" s="26">
        <f t="shared" si="42"/>
        <v>3</v>
      </c>
      <c r="I221" s="19">
        <v>11</v>
      </c>
      <c r="J221" s="19" t="s">
        <v>91</v>
      </c>
      <c r="K221" s="5" t="str">
        <f>VLOOKUP('STOK BARANG'!J221,'DATA BARANG'!$B$1:$E$14,2,0)</f>
        <v>MADU ASLI</v>
      </c>
      <c r="L221" s="26">
        <f t="shared" si="44"/>
        <v>3</v>
      </c>
      <c r="M221" s="7">
        <f>VLOOKUP(J221,'DATA BARANG'!$B$1:$E$14,4,0)</f>
        <v>120000</v>
      </c>
    </row>
    <row r="222" spans="1:13" x14ac:dyDescent="0.25">
      <c r="A222" s="19">
        <v>12</v>
      </c>
      <c r="B222" s="19" t="s">
        <v>92</v>
      </c>
      <c r="C222" s="5" t="str">
        <f>VLOOKUP('STOK BARANG'!B222,'DATA BARANG'!$B$1:$E$14,2,0)</f>
        <v>PARFUM A&amp;M</v>
      </c>
      <c r="D222" s="29">
        <f t="shared" si="43"/>
        <v>50</v>
      </c>
      <c r="E222" s="15">
        <f>VLOOKUP(B222,'LAPORAN PENJUALAN'!$B$360:$E$373,4,0)</f>
        <v>0</v>
      </c>
      <c r="F222" s="15">
        <f>VLOOKUP('STOK BARANG'!B222,'LAPORAN PENJUALAN'!$B$360:$G$373,6,0)</f>
        <v>0</v>
      </c>
      <c r="G222" s="26">
        <f t="shared" si="42"/>
        <v>50</v>
      </c>
      <c r="I222" s="19">
        <v>12</v>
      </c>
      <c r="J222" s="19" t="s">
        <v>92</v>
      </c>
      <c r="K222" s="5" t="str">
        <f>VLOOKUP('STOK BARANG'!J222,'DATA BARANG'!$B$1:$E$14,2,0)</f>
        <v>PARFUM A&amp;M</v>
      </c>
      <c r="L222" s="26">
        <f t="shared" si="44"/>
        <v>50</v>
      </c>
      <c r="M222" s="7">
        <f>VLOOKUP(J222,'DATA BARANG'!$B$1:$E$14,4,0)</f>
        <v>225000</v>
      </c>
    </row>
    <row r="223" spans="1:13" x14ac:dyDescent="0.25">
      <c r="A223" s="19">
        <v>13</v>
      </c>
      <c r="B223" s="19" t="s">
        <v>160</v>
      </c>
      <c r="C223" s="5" t="str">
        <f>VLOOKUP('STOK BARANG'!B223,'DATA BARANG'!$B$1:$E$14,2,0)</f>
        <v>GULAKU</v>
      </c>
      <c r="D223" s="29">
        <f t="shared" si="43"/>
        <v>1</v>
      </c>
      <c r="E223" s="15">
        <f>VLOOKUP(B223,'LAPORAN PENJUALAN'!$B$360:$E$373,4,0)</f>
        <v>0</v>
      </c>
      <c r="F223" s="15">
        <f>VLOOKUP('STOK BARANG'!B223,'LAPORAN PENJUALAN'!$B$360:$G$373,6,0)</f>
        <v>1</v>
      </c>
      <c r="G223" s="26">
        <f t="shared" si="42"/>
        <v>0</v>
      </c>
      <c r="I223" s="19">
        <v>13</v>
      </c>
      <c r="J223" s="19" t="s">
        <v>160</v>
      </c>
      <c r="K223" s="5" t="str">
        <f>VLOOKUP('STOK BARANG'!J223,'DATA BARANG'!$B$1:$E$14,2,0)</f>
        <v>GULAKU</v>
      </c>
      <c r="L223" s="26">
        <f t="shared" si="44"/>
        <v>0</v>
      </c>
      <c r="M223" s="7">
        <f>VLOOKUP(J223,'DATA BARANG'!$B$1:$E$14,4,0)</f>
        <v>14000</v>
      </c>
    </row>
    <row r="225" spans="1:13" ht="18.75" x14ac:dyDescent="0.3">
      <c r="A225" s="125" t="s">
        <v>774</v>
      </c>
      <c r="B225" s="125"/>
      <c r="C225" s="125"/>
      <c r="D225" s="125"/>
      <c r="E225" s="125"/>
      <c r="F225" s="125"/>
      <c r="G225" s="125"/>
      <c r="I225" s="126" t="s">
        <v>1004</v>
      </c>
      <c r="J225" s="126"/>
      <c r="K225" s="126"/>
      <c r="L225" s="126"/>
      <c r="M225" s="126"/>
    </row>
    <row r="226" spans="1:13" x14ac:dyDescent="0.25">
      <c r="A226" s="94" t="s">
        <v>0</v>
      </c>
      <c r="B226" s="94" t="s">
        <v>31</v>
      </c>
      <c r="C226" s="94" t="s">
        <v>1</v>
      </c>
      <c r="D226" s="94" t="s">
        <v>251</v>
      </c>
      <c r="E226" s="94" t="s">
        <v>38</v>
      </c>
      <c r="F226" s="94" t="s">
        <v>26</v>
      </c>
      <c r="G226" s="21" t="s">
        <v>16</v>
      </c>
      <c r="I226" s="94" t="s">
        <v>0</v>
      </c>
      <c r="J226" s="94" t="s">
        <v>31</v>
      </c>
      <c r="K226" s="94" t="s">
        <v>1</v>
      </c>
      <c r="L226" s="45" t="s">
        <v>4</v>
      </c>
      <c r="M226" s="22" t="s">
        <v>5</v>
      </c>
    </row>
    <row r="227" spans="1:13" x14ac:dyDescent="0.25">
      <c r="A227" s="15">
        <v>1</v>
      </c>
      <c r="B227" s="15" t="s">
        <v>32</v>
      </c>
      <c r="C227" s="5" t="str">
        <f>VLOOKUP('STOK BARANG'!B227,'DATA BARANG'!$B$1:$E$14,2,0)</f>
        <v>GULA ROSE BRAND</v>
      </c>
      <c r="D227" s="29">
        <f>L211</f>
        <v>57</v>
      </c>
      <c r="E227" s="15">
        <f>VLOOKUP(B227,'LAPORAN PENJUALAN'!$B$469:$E$482,4,0)</f>
        <v>0</v>
      </c>
      <c r="F227" s="15">
        <f>VLOOKUP('STOK BARANG'!B227,'LAPORAN PENJUALAN'!$B$469:$G$482,6,0)</f>
        <v>1</v>
      </c>
      <c r="G227" s="26">
        <f t="shared" ref="G227:G239" si="45">(D227+E227)-F227</f>
        <v>56</v>
      </c>
      <c r="I227" s="15">
        <v>1</v>
      </c>
      <c r="J227" s="15" t="s">
        <v>32</v>
      </c>
      <c r="K227" s="5" t="str">
        <f>VLOOKUP('STOK BARANG'!J227,'DATA BARANG'!$B$1:$E$14,2,0)</f>
        <v>GULA ROSE BRAND</v>
      </c>
      <c r="L227" s="26">
        <f>G227</f>
        <v>56</v>
      </c>
      <c r="M227" s="7">
        <f>VLOOKUP(J227,'DATA BARANG'!$B$1:$E$14,4,0)</f>
        <v>14000</v>
      </c>
    </row>
    <row r="228" spans="1:13" x14ac:dyDescent="0.25">
      <c r="A228" s="15">
        <v>2</v>
      </c>
      <c r="B228" s="15" t="s">
        <v>33</v>
      </c>
      <c r="C228" s="5" t="str">
        <f>VLOOKUP('STOK BARANG'!B228,'DATA BARANG'!$B$1:$E$14,2,0)</f>
        <v>GULA PUTIH</v>
      </c>
      <c r="D228" s="29">
        <f t="shared" ref="D228:D239" si="46">L212</f>
        <v>1</v>
      </c>
      <c r="E228" s="15">
        <f>VLOOKUP(B228,'LAPORAN PENJUALAN'!$B$469:$E$482,4,0)</f>
        <v>0</v>
      </c>
      <c r="F228" s="15">
        <f>VLOOKUP('STOK BARANG'!B228,'LAPORAN PENJUALAN'!$B$469:$G$482,6,0)</f>
        <v>0</v>
      </c>
      <c r="G228" s="26">
        <f t="shared" si="45"/>
        <v>1</v>
      </c>
      <c r="I228" s="15">
        <v>2</v>
      </c>
      <c r="J228" s="15" t="s">
        <v>33</v>
      </c>
      <c r="K228" s="5" t="str">
        <f>VLOOKUP('STOK BARANG'!J228,'DATA BARANG'!$B$1:$E$14,2,0)</f>
        <v>GULA PUTIH</v>
      </c>
      <c r="L228" s="26">
        <f t="shared" ref="L228:L239" si="47">G228</f>
        <v>1</v>
      </c>
      <c r="M228" s="7">
        <f>VLOOKUP(J228,'DATA BARANG'!$B$1:$E$14,4,0)</f>
        <v>13500</v>
      </c>
    </row>
    <row r="229" spans="1:13" x14ac:dyDescent="0.25">
      <c r="A229" s="15">
        <v>3</v>
      </c>
      <c r="B229" s="15" t="s">
        <v>34</v>
      </c>
      <c r="C229" s="5" t="str">
        <f>VLOOKUP('STOK BARANG'!B229,'DATA BARANG'!$B$1:$E$14,2,0)</f>
        <v>MM ROSE BRAND</v>
      </c>
      <c r="D229" s="29">
        <f t="shared" si="46"/>
        <v>0</v>
      </c>
      <c r="E229" s="15">
        <f>VLOOKUP(B229,'LAPORAN PENJUALAN'!$B$469:$E$482,4,0)</f>
        <v>0</v>
      </c>
      <c r="F229" s="15">
        <f>VLOOKUP('STOK BARANG'!B229,'LAPORAN PENJUALAN'!$B$469:$G$482,6,0)</f>
        <v>0</v>
      </c>
      <c r="G229" s="26">
        <f t="shared" si="45"/>
        <v>0</v>
      </c>
      <c r="I229" s="15">
        <v>3</v>
      </c>
      <c r="J229" s="15" t="s">
        <v>34</v>
      </c>
      <c r="K229" s="5" t="str">
        <f>VLOOKUP('STOK BARANG'!J229,'DATA BARANG'!$B$1:$E$14,2,0)</f>
        <v>MM ROSE BRAND</v>
      </c>
      <c r="L229" s="26">
        <f t="shared" si="47"/>
        <v>0</v>
      </c>
      <c r="M229" s="7">
        <f>VLOOKUP(J229,'DATA BARANG'!$B$1:$E$14,4,0)</f>
        <v>14500</v>
      </c>
    </row>
    <row r="230" spans="1:13" x14ac:dyDescent="0.25">
      <c r="A230" s="15">
        <v>4</v>
      </c>
      <c r="B230" s="15" t="s">
        <v>35</v>
      </c>
      <c r="C230" s="5" t="str">
        <f>VLOOKUP('STOK BARANG'!B230,'DATA BARANG'!$B$1:$E$14,2,0)</f>
        <v>MM TAWON</v>
      </c>
      <c r="D230" s="29">
        <f t="shared" si="46"/>
        <v>3</v>
      </c>
      <c r="E230" s="15">
        <f>VLOOKUP(B230,'LAPORAN PENJUALAN'!$B$469:$E$482,4,0)</f>
        <v>0</v>
      </c>
      <c r="F230" s="15">
        <f>VLOOKUP('STOK BARANG'!B230,'LAPORAN PENJUALAN'!$B$469:$G$482,6,0)</f>
        <v>0</v>
      </c>
      <c r="G230" s="26">
        <f t="shared" si="45"/>
        <v>3</v>
      </c>
      <c r="I230" s="15">
        <v>4</v>
      </c>
      <c r="J230" s="15" t="s">
        <v>35</v>
      </c>
      <c r="K230" s="5" t="str">
        <f>VLOOKUP('STOK BARANG'!J230,'DATA BARANG'!$B$1:$E$14,2,0)</f>
        <v>MM TAWON</v>
      </c>
      <c r="L230" s="26">
        <f t="shared" si="47"/>
        <v>3</v>
      </c>
      <c r="M230" s="7">
        <f>VLOOKUP(J230,'DATA BARANG'!$B$1:$E$14,4,0)</f>
        <v>14500</v>
      </c>
    </row>
    <row r="231" spans="1:13" x14ac:dyDescent="0.25">
      <c r="A231" s="15">
        <v>5</v>
      </c>
      <c r="B231" s="15" t="s">
        <v>39</v>
      </c>
      <c r="C231" s="5" t="str">
        <f>VLOOKUP('STOK BARANG'!B231,'DATA BARANG'!$B$1:$E$14,2,0)</f>
        <v>MM SALVACO</v>
      </c>
      <c r="D231" s="29">
        <f t="shared" si="46"/>
        <v>6</v>
      </c>
      <c r="E231" s="15">
        <f>VLOOKUP(B231,'LAPORAN PENJUALAN'!$B$469:$E$482,4,0)</f>
        <v>0</v>
      </c>
      <c r="F231" s="15">
        <f>VLOOKUP('STOK BARANG'!B231,'LAPORAN PENJUALAN'!$B$469:$G$482,6,0)</f>
        <v>0</v>
      </c>
      <c r="G231" s="26">
        <f t="shared" si="45"/>
        <v>6</v>
      </c>
      <c r="I231" s="15">
        <v>5</v>
      </c>
      <c r="J231" s="15" t="s">
        <v>39</v>
      </c>
      <c r="K231" s="5" t="str">
        <f>VLOOKUP('STOK BARANG'!J231,'DATA BARANG'!$B$1:$E$14,2,0)</f>
        <v>MM SALVACO</v>
      </c>
      <c r="L231" s="26">
        <f t="shared" si="47"/>
        <v>6</v>
      </c>
      <c r="M231" s="7">
        <f>VLOOKUP(J231,'DATA BARANG'!$B$1:$E$14,4,0)</f>
        <v>14500</v>
      </c>
    </row>
    <row r="232" spans="1:13" x14ac:dyDescent="0.25">
      <c r="A232" s="15">
        <v>6</v>
      </c>
      <c r="B232" s="15" t="s">
        <v>40</v>
      </c>
      <c r="C232" s="5" t="str">
        <f>VLOOKUP('STOK BARANG'!B232,'DATA BARANG'!$B$1:$E$14,2,0)</f>
        <v>MM BIMOLI</v>
      </c>
      <c r="D232" s="29">
        <f t="shared" si="46"/>
        <v>-2</v>
      </c>
      <c r="E232" s="15">
        <f>VLOOKUP(B232,'LAPORAN PENJUALAN'!$B$469:$E$482,4,0)</f>
        <v>0</v>
      </c>
      <c r="F232" s="15">
        <f>VLOOKUP('STOK BARANG'!B232,'LAPORAN PENJUALAN'!$B$469:$G$482,6,0)</f>
        <v>0</v>
      </c>
      <c r="G232" s="26">
        <f t="shared" si="45"/>
        <v>-2</v>
      </c>
      <c r="I232" s="15">
        <v>6</v>
      </c>
      <c r="J232" s="15" t="s">
        <v>40</v>
      </c>
      <c r="K232" s="5" t="str">
        <f>VLOOKUP('STOK BARANG'!J232,'DATA BARANG'!$B$1:$E$14,2,0)</f>
        <v>MM BIMOLI</v>
      </c>
      <c r="L232" s="26">
        <f t="shared" si="47"/>
        <v>-2</v>
      </c>
      <c r="M232" s="7">
        <f>VLOOKUP(J232,'DATA BARANG'!$B$1:$E$14,4,0)</f>
        <v>15500</v>
      </c>
    </row>
    <row r="233" spans="1:13" x14ac:dyDescent="0.25">
      <c r="A233" s="15">
        <v>7</v>
      </c>
      <c r="B233" s="15" t="s">
        <v>41</v>
      </c>
      <c r="C233" s="5" t="str">
        <f>VLOOKUP('STOK BARANG'!B233,'DATA BARANG'!$B$1:$E$14,2,0)</f>
        <v>MM SIIP</v>
      </c>
      <c r="D233" s="29">
        <f t="shared" si="46"/>
        <v>0</v>
      </c>
      <c r="E233" s="15">
        <f>VLOOKUP(B233,'LAPORAN PENJUALAN'!$B$469:$E$482,4,0)</f>
        <v>0</v>
      </c>
      <c r="F233" s="15">
        <f>VLOOKUP('STOK BARANG'!B233,'LAPORAN PENJUALAN'!$B$469:$G$482,6,0)</f>
        <v>0</v>
      </c>
      <c r="G233" s="26">
        <f t="shared" si="45"/>
        <v>0</v>
      </c>
      <c r="I233" s="15">
        <v>7</v>
      </c>
      <c r="J233" s="15" t="s">
        <v>41</v>
      </c>
      <c r="K233" s="5" t="str">
        <f>VLOOKUP('STOK BARANG'!J233,'DATA BARANG'!$B$1:$E$14,2,0)</f>
        <v>MM SIIP</v>
      </c>
      <c r="L233" s="26">
        <f t="shared" si="47"/>
        <v>0</v>
      </c>
      <c r="M233" s="7">
        <f>VLOOKUP(J233,'DATA BARANG'!$B$1:$E$14,4,0)</f>
        <v>13500</v>
      </c>
    </row>
    <row r="234" spans="1:13" x14ac:dyDescent="0.25">
      <c r="A234" s="15">
        <v>8</v>
      </c>
      <c r="B234" s="15" t="s">
        <v>42</v>
      </c>
      <c r="C234" s="5" t="str">
        <f>VLOOKUP('STOK BARANG'!B234,'DATA BARANG'!$B$1:$E$14,2,0)</f>
        <v>GULA AREN</v>
      </c>
      <c r="D234" s="29">
        <f t="shared" si="46"/>
        <v>42.019999999999996</v>
      </c>
      <c r="E234" s="15">
        <f>VLOOKUP(B234,'LAPORAN PENJUALAN'!$B$469:$E$482,4,0)</f>
        <v>0</v>
      </c>
      <c r="F234" s="15">
        <f>VLOOKUP('STOK BARANG'!B234,'LAPORAN PENJUALAN'!$B$469:$G$482,6,0)</f>
        <v>0</v>
      </c>
      <c r="G234" s="26">
        <f t="shared" si="45"/>
        <v>42.019999999999996</v>
      </c>
      <c r="I234" s="15">
        <v>8</v>
      </c>
      <c r="J234" s="15" t="s">
        <v>42</v>
      </c>
      <c r="K234" s="5" t="str">
        <f>VLOOKUP('STOK BARANG'!J234,'DATA BARANG'!$B$1:$E$14,2,0)</f>
        <v>GULA AREN</v>
      </c>
      <c r="L234" s="26">
        <f t="shared" si="47"/>
        <v>42.019999999999996</v>
      </c>
      <c r="M234" s="7">
        <f>VLOOKUP(J234,'DATA BARANG'!$B$1:$E$14,4,0)</f>
        <v>25000</v>
      </c>
    </row>
    <row r="235" spans="1:13" x14ac:dyDescent="0.25">
      <c r="A235" s="15">
        <v>9</v>
      </c>
      <c r="B235" s="15" t="s">
        <v>37</v>
      </c>
      <c r="C235" s="5" t="str">
        <f>VLOOKUP('STOK BARANG'!B235,'DATA BARANG'!$B$1:$E$14,2,0)</f>
        <v>BERAS IR 5 KG</v>
      </c>
      <c r="D235" s="29">
        <f t="shared" si="46"/>
        <v>34</v>
      </c>
      <c r="E235" s="15">
        <f>VLOOKUP(B235,'LAPORAN PENJUALAN'!$B$469:$E$482,4,0)</f>
        <v>0</v>
      </c>
      <c r="F235" s="15">
        <f>VLOOKUP('STOK BARANG'!B235,'LAPORAN PENJUALAN'!$B$469:$G$482,6,0)</f>
        <v>0</v>
      </c>
      <c r="G235" s="26">
        <f t="shared" si="45"/>
        <v>34</v>
      </c>
      <c r="I235" s="15">
        <v>9</v>
      </c>
      <c r="J235" s="15" t="s">
        <v>37</v>
      </c>
      <c r="K235" s="5" t="str">
        <f>VLOOKUP('STOK BARANG'!J235,'DATA BARANG'!$B$1:$E$14,2,0)</f>
        <v>BERAS IR 5 KG</v>
      </c>
      <c r="L235" s="26">
        <f t="shared" si="47"/>
        <v>34</v>
      </c>
      <c r="M235" s="7">
        <f>VLOOKUP(J235,'DATA BARANG'!$B$1:$E$14,4,0)</f>
        <v>55000</v>
      </c>
    </row>
    <row r="236" spans="1:13" x14ac:dyDescent="0.25">
      <c r="A236" s="15">
        <v>10</v>
      </c>
      <c r="B236" s="15" t="s">
        <v>36</v>
      </c>
      <c r="C236" s="5" t="str">
        <f>VLOOKUP('STOK BARANG'!B236,'DATA BARANG'!$B$1:$E$14,2,0)</f>
        <v>BERAS IR 10 KG</v>
      </c>
      <c r="D236" s="29">
        <f t="shared" si="46"/>
        <v>23</v>
      </c>
      <c r="E236" s="15">
        <f>VLOOKUP(B236,'LAPORAN PENJUALAN'!$B$469:$E$482,4,0)</f>
        <v>0</v>
      </c>
      <c r="F236" s="15">
        <f>VLOOKUP('STOK BARANG'!B236,'LAPORAN PENJUALAN'!$B$469:$G$482,6,0)</f>
        <v>0</v>
      </c>
      <c r="G236" s="26">
        <f t="shared" si="45"/>
        <v>23</v>
      </c>
      <c r="I236" s="15">
        <v>10</v>
      </c>
      <c r="J236" s="15" t="s">
        <v>36</v>
      </c>
      <c r="K236" s="5" t="str">
        <f>VLOOKUP('STOK BARANG'!J236,'DATA BARANG'!$B$1:$E$14,2,0)</f>
        <v>BERAS IR 10 KG</v>
      </c>
      <c r="L236" s="26">
        <f t="shared" si="47"/>
        <v>23</v>
      </c>
      <c r="M236" s="7">
        <f>VLOOKUP(J236,'DATA BARANG'!$B$1:$E$14,4,0)</f>
        <v>110000</v>
      </c>
    </row>
    <row r="237" spans="1:13" x14ac:dyDescent="0.25">
      <c r="A237" s="19">
        <v>11</v>
      </c>
      <c r="B237" s="19" t="s">
        <v>91</v>
      </c>
      <c r="C237" s="5" t="str">
        <f>VLOOKUP('STOK BARANG'!B237,'DATA BARANG'!$B$1:$E$14,2,0)</f>
        <v>MADU ASLI</v>
      </c>
      <c r="D237" s="29">
        <f t="shared" si="46"/>
        <v>3</v>
      </c>
      <c r="E237" s="15">
        <f>VLOOKUP(B237,'LAPORAN PENJUALAN'!$B$469:$E$482,4,0)</f>
        <v>0</v>
      </c>
      <c r="F237" s="15">
        <f>VLOOKUP('STOK BARANG'!B237,'LAPORAN PENJUALAN'!$B$469:$G$482,6,0)</f>
        <v>0</v>
      </c>
      <c r="G237" s="26">
        <f t="shared" si="45"/>
        <v>3</v>
      </c>
      <c r="I237" s="19">
        <v>11</v>
      </c>
      <c r="J237" s="19" t="s">
        <v>91</v>
      </c>
      <c r="K237" s="5" t="str">
        <f>VLOOKUP('STOK BARANG'!J237,'DATA BARANG'!$B$1:$E$14,2,0)</f>
        <v>MADU ASLI</v>
      </c>
      <c r="L237" s="26">
        <f t="shared" si="47"/>
        <v>3</v>
      </c>
      <c r="M237" s="7">
        <f>VLOOKUP(J237,'DATA BARANG'!$B$1:$E$14,4,0)</f>
        <v>120000</v>
      </c>
    </row>
    <row r="238" spans="1:13" x14ac:dyDescent="0.25">
      <c r="A238" s="19">
        <v>12</v>
      </c>
      <c r="B238" s="19" t="s">
        <v>92</v>
      </c>
      <c r="C238" s="5" t="str">
        <f>VLOOKUP('STOK BARANG'!B238,'DATA BARANG'!$B$1:$E$14,2,0)</f>
        <v>PARFUM A&amp;M</v>
      </c>
      <c r="D238" s="29">
        <f t="shared" si="46"/>
        <v>50</v>
      </c>
      <c r="E238" s="15">
        <f>VLOOKUP(B238,'LAPORAN PENJUALAN'!$B$469:$E$482,4,0)</f>
        <v>0</v>
      </c>
      <c r="F238" s="15">
        <f>VLOOKUP('STOK BARANG'!B238,'LAPORAN PENJUALAN'!$B$469:$G$482,6,0)</f>
        <v>0</v>
      </c>
      <c r="G238" s="26">
        <f t="shared" si="45"/>
        <v>50</v>
      </c>
      <c r="I238" s="19">
        <v>12</v>
      </c>
      <c r="J238" s="19" t="s">
        <v>92</v>
      </c>
      <c r="K238" s="5" t="str">
        <f>VLOOKUP('STOK BARANG'!J238,'DATA BARANG'!$B$1:$E$14,2,0)</f>
        <v>PARFUM A&amp;M</v>
      </c>
      <c r="L238" s="26">
        <f t="shared" si="47"/>
        <v>50</v>
      </c>
      <c r="M238" s="7">
        <f>VLOOKUP(J238,'DATA BARANG'!$B$1:$E$14,4,0)</f>
        <v>225000</v>
      </c>
    </row>
    <row r="239" spans="1:13" x14ac:dyDescent="0.25">
      <c r="A239" s="19">
        <v>13</v>
      </c>
      <c r="B239" s="19" t="s">
        <v>160</v>
      </c>
      <c r="C239" s="5" t="str">
        <f>VLOOKUP('STOK BARANG'!B239,'DATA BARANG'!$B$1:$E$14,2,0)</f>
        <v>GULAKU</v>
      </c>
      <c r="D239" s="29">
        <f t="shared" si="46"/>
        <v>0</v>
      </c>
      <c r="E239" s="15">
        <f>VLOOKUP(B239,'LAPORAN PENJUALAN'!$B$469:$E$482,4,0)</f>
        <v>0</v>
      </c>
      <c r="F239" s="15">
        <f>VLOOKUP('STOK BARANG'!B239,'LAPORAN PENJUALAN'!$B$469:$G$482,6,0)</f>
        <v>0</v>
      </c>
      <c r="G239" s="26">
        <f t="shared" si="45"/>
        <v>0</v>
      </c>
      <c r="I239" s="19">
        <v>13</v>
      </c>
      <c r="J239" s="19" t="s">
        <v>160</v>
      </c>
      <c r="K239" s="5" t="str">
        <f>VLOOKUP('STOK BARANG'!J239,'DATA BARANG'!$B$1:$E$14,2,0)</f>
        <v>GULAKU</v>
      </c>
      <c r="L239" s="26">
        <f t="shared" si="47"/>
        <v>0</v>
      </c>
      <c r="M239" s="7">
        <f>VLOOKUP(J239,'DATA BARANG'!$B$1:$E$14,4,0)</f>
        <v>14000</v>
      </c>
    </row>
    <row r="241" spans="1:13" ht="18.75" x14ac:dyDescent="0.3">
      <c r="A241" s="125" t="s">
        <v>1005</v>
      </c>
      <c r="B241" s="125"/>
      <c r="C241" s="125"/>
      <c r="D241" s="125"/>
      <c r="E241" s="125"/>
      <c r="F241" s="125"/>
      <c r="G241" s="125"/>
      <c r="I241" s="126" t="s">
        <v>1006</v>
      </c>
      <c r="J241" s="126"/>
      <c r="K241" s="126"/>
      <c r="L241" s="126"/>
      <c r="M241" s="126"/>
    </row>
    <row r="242" spans="1:13" x14ac:dyDescent="0.25">
      <c r="A242" s="94" t="s">
        <v>0</v>
      </c>
      <c r="B242" s="94" t="s">
        <v>31</v>
      </c>
      <c r="C242" s="94" t="s">
        <v>1</v>
      </c>
      <c r="D242" s="94" t="s">
        <v>251</v>
      </c>
      <c r="E242" s="94" t="s">
        <v>38</v>
      </c>
      <c r="F242" s="94" t="s">
        <v>26</v>
      </c>
      <c r="G242" s="21" t="s">
        <v>16</v>
      </c>
      <c r="I242" s="94" t="s">
        <v>0</v>
      </c>
      <c r="J242" s="94" t="s">
        <v>31</v>
      </c>
      <c r="K242" s="94" t="s">
        <v>1</v>
      </c>
      <c r="L242" s="45" t="s">
        <v>4</v>
      </c>
      <c r="M242" s="22" t="s">
        <v>5</v>
      </c>
    </row>
    <row r="243" spans="1:13" x14ac:dyDescent="0.25">
      <c r="A243" s="15">
        <v>1</v>
      </c>
      <c r="B243" s="15" t="s">
        <v>32</v>
      </c>
      <c r="C243" s="5" t="str">
        <f>VLOOKUP('STOK BARANG'!B243,'DATA BARANG'!$B$1:$E$14,2,0)</f>
        <v>GULA ROSE BRAND</v>
      </c>
      <c r="D243" s="29">
        <f>L227</f>
        <v>56</v>
      </c>
      <c r="E243" s="15">
        <f>VLOOKUP(B243,'LAPORAN PENJUALAN'!$B$414:$E$427,4,0)</f>
        <v>0</v>
      </c>
      <c r="F243" s="15">
        <f>VLOOKUP('STOK BARANG'!B243,'LAPORAN PENJUALAN'!$B$414:$G$427,6,0)</f>
        <v>0</v>
      </c>
      <c r="G243" s="26">
        <f t="shared" ref="G243:G255" si="48">(D243+E243)-F243</f>
        <v>56</v>
      </c>
      <c r="I243" s="15">
        <v>1</v>
      </c>
      <c r="J243" s="15" t="s">
        <v>32</v>
      </c>
      <c r="K243" s="5" t="str">
        <f>VLOOKUP('STOK BARANG'!J243,'DATA BARANG'!$B$1:$E$14,2,0)</f>
        <v>GULA ROSE BRAND</v>
      </c>
      <c r="L243" s="26">
        <f>G243</f>
        <v>56</v>
      </c>
      <c r="M243" s="7">
        <f>VLOOKUP(J243,'DATA BARANG'!$B$1:$E$14,4,0)</f>
        <v>14000</v>
      </c>
    </row>
    <row r="244" spans="1:13" x14ac:dyDescent="0.25">
      <c r="A244" s="15">
        <v>2</v>
      </c>
      <c r="B244" s="15" t="s">
        <v>33</v>
      </c>
      <c r="C244" s="5" t="str">
        <f>VLOOKUP('STOK BARANG'!B244,'DATA BARANG'!$B$1:$E$14,2,0)</f>
        <v>GULA PUTIH</v>
      </c>
      <c r="D244" s="29">
        <f t="shared" ref="D244:D255" si="49">L228</f>
        <v>1</v>
      </c>
      <c r="E244" s="15">
        <f>VLOOKUP(B244,'LAPORAN PENJUALAN'!$B$414:$E$427,4,0)</f>
        <v>0</v>
      </c>
      <c r="F244" s="15">
        <f>VLOOKUP('STOK BARANG'!B244,'LAPORAN PENJUALAN'!$B$414:$G$427,6,0)</f>
        <v>0</v>
      </c>
      <c r="G244" s="26">
        <f t="shared" si="48"/>
        <v>1</v>
      </c>
      <c r="I244" s="15">
        <v>2</v>
      </c>
      <c r="J244" s="15" t="s">
        <v>33</v>
      </c>
      <c r="K244" s="5" t="str">
        <f>VLOOKUP('STOK BARANG'!J244,'DATA BARANG'!$B$1:$E$14,2,0)</f>
        <v>GULA PUTIH</v>
      </c>
      <c r="L244" s="26">
        <f t="shared" ref="L244:L255" si="50">G244</f>
        <v>1</v>
      </c>
      <c r="M244" s="7">
        <f>VLOOKUP(J244,'DATA BARANG'!$B$1:$E$14,4,0)</f>
        <v>13500</v>
      </c>
    </row>
    <row r="245" spans="1:13" x14ac:dyDescent="0.25">
      <c r="A245" s="15">
        <v>3</v>
      </c>
      <c r="B245" s="15" t="s">
        <v>34</v>
      </c>
      <c r="C245" s="5" t="str">
        <f>VLOOKUP('STOK BARANG'!B245,'DATA BARANG'!$B$1:$E$14,2,0)</f>
        <v>MM ROSE BRAND</v>
      </c>
      <c r="D245" s="29">
        <f t="shared" si="49"/>
        <v>0</v>
      </c>
      <c r="E245" s="15">
        <f>VLOOKUP(B245,'LAPORAN PENJUALAN'!$B$414:$E$427,4,0)</f>
        <v>0</v>
      </c>
      <c r="F245" s="15">
        <f>VLOOKUP('STOK BARANG'!B245,'LAPORAN PENJUALAN'!$B$414:$G$427,6,0)</f>
        <v>0</v>
      </c>
      <c r="G245" s="26">
        <f t="shared" si="48"/>
        <v>0</v>
      </c>
      <c r="I245" s="15">
        <v>3</v>
      </c>
      <c r="J245" s="15" t="s">
        <v>34</v>
      </c>
      <c r="K245" s="5" t="str">
        <f>VLOOKUP('STOK BARANG'!J245,'DATA BARANG'!$B$1:$E$14,2,0)</f>
        <v>MM ROSE BRAND</v>
      </c>
      <c r="L245" s="26">
        <f t="shared" si="50"/>
        <v>0</v>
      </c>
      <c r="M245" s="7">
        <f>VLOOKUP(J245,'DATA BARANG'!$B$1:$E$14,4,0)</f>
        <v>14500</v>
      </c>
    </row>
    <row r="246" spans="1:13" x14ac:dyDescent="0.25">
      <c r="A246" s="15">
        <v>4</v>
      </c>
      <c r="B246" s="15" t="s">
        <v>35</v>
      </c>
      <c r="C246" s="5" t="str">
        <f>VLOOKUP('STOK BARANG'!B246,'DATA BARANG'!$B$1:$E$14,2,0)</f>
        <v>MM TAWON</v>
      </c>
      <c r="D246" s="29">
        <f t="shared" si="49"/>
        <v>3</v>
      </c>
      <c r="E246" s="15">
        <f>VLOOKUP(B246,'LAPORAN PENJUALAN'!$B$414:$E$427,4,0)</f>
        <v>0</v>
      </c>
      <c r="F246" s="15">
        <f>VLOOKUP('STOK BARANG'!B246,'LAPORAN PENJUALAN'!$B$414:$G$427,6,0)</f>
        <v>0</v>
      </c>
      <c r="G246" s="26">
        <f t="shared" si="48"/>
        <v>3</v>
      </c>
      <c r="I246" s="15">
        <v>4</v>
      </c>
      <c r="J246" s="15" t="s">
        <v>35</v>
      </c>
      <c r="K246" s="5" t="str">
        <f>VLOOKUP('STOK BARANG'!J246,'DATA BARANG'!$B$1:$E$14,2,0)</f>
        <v>MM TAWON</v>
      </c>
      <c r="L246" s="26">
        <f t="shared" si="50"/>
        <v>3</v>
      </c>
      <c r="M246" s="7">
        <f>VLOOKUP(J246,'DATA BARANG'!$B$1:$E$14,4,0)</f>
        <v>14500</v>
      </c>
    </row>
    <row r="247" spans="1:13" x14ac:dyDescent="0.25">
      <c r="A247" s="15">
        <v>5</v>
      </c>
      <c r="B247" s="15" t="s">
        <v>39</v>
      </c>
      <c r="C247" s="5" t="str">
        <f>VLOOKUP('STOK BARANG'!B247,'DATA BARANG'!$B$1:$E$14,2,0)</f>
        <v>MM SALVACO</v>
      </c>
      <c r="D247" s="29">
        <f t="shared" si="49"/>
        <v>6</v>
      </c>
      <c r="E247" s="15">
        <f>VLOOKUP(B247,'LAPORAN PENJUALAN'!$B$414:$E$427,4,0)</f>
        <v>0</v>
      </c>
      <c r="F247" s="15">
        <f>VLOOKUP('STOK BARANG'!B247,'LAPORAN PENJUALAN'!$B$414:$G$427,6,0)</f>
        <v>2</v>
      </c>
      <c r="G247" s="26">
        <f t="shared" si="48"/>
        <v>4</v>
      </c>
      <c r="I247" s="15">
        <v>5</v>
      </c>
      <c r="J247" s="15" t="s">
        <v>39</v>
      </c>
      <c r="K247" s="5" t="str">
        <f>VLOOKUP('STOK BARANG'!J247,'DATA BARANG'!$B$1:$E$14,2,0)</f>
        <v>MM SALVACO</v>
      </c>
      <c r="L247" s="26">
        <f t="shared" si="50"/>
        <v>4</v>
      </c>
      <c r="M247" s="7">
        <f>VLOOKUP(J247,'DATA BARANG'!$B$1:$E$14,4,0)</f>
        <v>14500</v>
      </c>
    </row>
    <row r="248" spans="1:13" x14ac:dyDescent="0.25">
      <c r="A248" s="15">
        <v>6</v>
      </c>
      <c r="B248" s="15" t="s">
        <v>40</v>
      </c>
      <c r="C248" s="5" t="str">
        <f>VLOOKUP('STOK BARANG'!B248,'DATA BARANG'!$B$1:$E$14,2,0)</f>
        <v>MM BIMOLI</v>
      </c>
      <c r="D248" s="29">
        <f t="shared" si="49"/>
        <v>-2</v>
      </c>
      <c r="E248" s="15">
        <f>VLOOKUP(B248,'LAPORAN PENJUALAN'!$B$414:$E$427,4,0)</f>
        <v>0</v>
      </c>
      <c r="F248" s="15">
        <f>VLOOKUP('STOK BARANG'!B248,'LAPORAN PENJUALAN'!$B$414:$G$427,6,0)</f>
        <v>0</v>
      </c>
      <c r="G248" s="26">
        <f t="shared" si="48"/>
        <v>-2</v>
      </c>
      <c r="I248" s="15">
        <v>6</v>
      </c>
      <c r="J248" s="15" t="s">
        <v>40</v>
      </c>
      <c r="K248" s="5" t="str">
        <f>VLOOKUP('STOK BARANG'!J248,'DATA BARANG'!$B$1:$E$14,2,0)</f>
        <v>MM BIMOLI</v>
      </c>
      <c r="L248" s="26">
        <f t="shared" si="50"/>
        <v>-2</v>
      </c>
      <c r="M248" s="7">
        <f>VLOOKUP(J248,'DATA BARANG'!$B$1:$E$14,4,0)</f>
        <v>15500</v>
      </c>
    </row>
    <row r="249" spans="1:13" x14ac:dyDescent="0.25">
      <c r="A249" s="15">
        <v>7</v>
      </c>
      <c r="B249" s="15" t="s">
        <v>41</v>
      </c>
      <c r="C249" s="5" t="str">
        <f>VLOOKUP('STOK BARANG'!B249,'DATA BARANG'!$B$1:$E$14,2,0)</f>
        <v>MM SIIP</v>
      </c>
      <c r="D249" s="29">
        <f t="shared" si="49"/>
        <v>0</v>
      </c>
      <c r="E249" s="15">
        <f>VLOOKUP(B249,'LAPORAN PENJUALAN'!$B$414:$E$427,4,0)</f>
        <v>0</v>
      </c>
      <c r="F249" s="15">
        <f>VLOOKUP('STOK BARANG'!B249,'LAPORAN PENJUALAN'!$B$414:$G$427,6,0)</f>
        <v>0</v>
      </c>
      <c r="G249" s="26">
        <f t="shared" si="48"/>
        <v>0</v>
      </c>
      <c r="I249" s="15">
        <v>7</v>
      </c>
      <c r="J249" s="15" t="s">
        <v>41</v>
      </c>
      <c r="K249" s="5" t="str">
        <f>VLOOKUP('STOK BARANG'!J249,'DATA BARANG'!$B$1:$E$14,2,0)</f>
        <v>MM SIIP</v>
      </c>
      <c r="L249" s="26">
        <f t="shared" si="50"/>
        <v>0</v>
      </c>
      <c r="M249" s="7">
        <f>VLOOKUP(J249,'DATA BARANG'!$B$1:$E$14,4,0)</f>
        <v>13500</v>
      </c>
    </row>
    <row r="250" spans="1:13" x14ac:dyDescent="0.25">
      <c r="A250" s="15">
        <v>8</v>
      </c>
      <c r="B250" s="15" t="s">
        <v>42</v>
      </c>
      <c r="C250" s="5" t="str">
        <f>VLOOKUP('STOK BARANG'!B250,'DATA BARANG'!$B$1:$E$14,2,0)</f>
        <v>GULA AREN</v>
      </c>
      <c r="D250" s="29">
        <f t="shared" si="49"/>
        <v>42.019999999999996</v>
      </c>
      <c r="E250" s="15">
        <f>VLOOKUP(B250,'LAPORAN PENJUALAN'!$B$414:$E$427,4,0)</f>
        <v>0</v>
      </c>
      <c r="F250" s="15">
        <f>VLOOKUP('STOK BARANG'!B250,'LAPORAN PENJUALAN'!$B$414:$G$427,6,0)</f>
        <v>0</v>
      </c>
      <c r="G250" s="26">
        <f t="shared" si="48"/>
        <v>42.019999999999996</v>
      </c>
      <c r="I250" s="15">
        <v>8</v>
      </c>
      <c r="J250" s="15" t="s">
        <v>42</v>
      </c>
      <c r="K250" s="5" t="str">
        <f>VLOOKUP('STOK BARANG'!J250,'DATA BARANG'!$B$1:$E$14,2,0)</f>
        <v>GULA AREN</v>
      </c>
      <c r="L250" s="26">
        <f t="shared" si="50"/>
        <v>42.019999999999996</v>
      </c>
      <c r="M250" s="7">
        <f>VLOOKUP(J250,'DATA BARANG'!$B$1:$E$14,4,0)</f>
        <v>25000</v>
      </c>
    </row>
    <row r="251" spans="1:13" x14ac:dyDescent="0.25">
      <c r="A251" s="15">
        <v>9</v>
      </c>
      <c r="B251" s="15" t="s">
        <v>37</v>
      </c>
      <c r="C251" s="5" t="str">
        <f>VLOOKUP('STOK BARANG'!B251,'DATA BARANG'!$B$1:$E$14,2,0)</f>
        <v>BERAS IR 5 KG</v>
      </c>
      <c r="D251" s="29">
        <f t="shared" si="49"/>
        <v>34</v>
      </c>
      <c r="E251" s="15">
        <f>VLOOKUP(B251,'LAPORAN PENJUALAN'!$B$414:$E$427,4,0)</f>
        <v>0</v>
      </c>
      <c r="F251" s="15">
        <f>VLOOKUP('STOK BARANG'!B251,'LAPORAN PENJUALAN'!$B$414:$G$427,6,0)</f>
        <v>0</v>
      </c>
      <c r="G251" s="26">
        <f t="shared" si="48"/>
        <v>34</v>
      </c>
      <c r="I251" s="15">
        <v>9</v>
      </c>
      <c r="J251" s="15" t="s">
        <v>37</v>
      </c>
      <c r="K251" s="5" t="str">
        <f>VLOOKUP('STOK BARANG'!J251,'DATA BARANG'!$B$1:$E$14,2,0)</f>
        <v>BERAS IR 5 KG</v>
      </c>
      <c r="L251" s="26">
        <f t="shared" si="50"/>
        <v>34</v>
      </c>
      <c r="M251" s="7">
        <f>VLOOKUP(J251,'DATA BARANG'!$B$1:$E$14,4,0)</f>
        <v>55000</v>
      </c>
    </row>
    <row r="252" spans="1:13" x14ac:dyDescent="0.25">
      <c r="A252" s="15">
        <v>10</v>
      </c>
      <c r="B252" s="15" t="s">
        <v>36</v>
      </c>
      <c r="C252" s="5" t="str">
        <f>VLOOKUP('STOK BARANG'!B252,'DATA BARANG'!$B$1:$E$14,2,0)</f>
        <v>BERAS IR 10 KG</v>
      </c>
      <c r="D252" s="29">
        <f t="shared" si="49"/>
        <v>23</v>
      </c>
      <c r="E252" s="15">
        <f>VLOOKUP(B252,'LAPORAN PENJUALAN'!$B$414:$E$427,4,0)</f>
        <v>0</v>
      </c>
      <c r="F252" s="15">
        <f>VLOOKUP('STOK BARANG'!B252,'LAPORAN PENJUALAN'!$B$414:$G$427,6,0)</f>
        <v>7</v>
      </c>
      <c r="G252" s="26">
        <f t="shared" si="48"/>
        <v>16</v>
      </c>
      <c r="I252" s="15">
        <v>10</v>
      </c>
      <c r="J252" s="15" t="s">
        <v>36</v>
      </c>
      <c r="K252" s="5" t="str">
        <f>VLOOKUP('STOK BARANG'!J252,'DATA BARANG'!$B$1:$E$14,2,0)</f>
        <v>BERAS IR 10 KG</v>
      </c>
      <c r="L252" s="26">
        <f t="shared" si="50"/>
        <v>16</v>
      </c>
      <c r="M252" s="7">
        <f>VLOOKUP(J252,'DATA BARANG'!$B$1:$E$14,4,0)</f>
        <v>110000</v>
      </c>
    </row>
    <row r="253" spans="1:13" x14ac:dyDescent="0.25">
      <c r="A253" s="19">
        <v>11</v>
      </c>
      <c r="B253" s="19" t="s">
        <v>91</v>
      </c>
      <c r="C253" s="5" t="str">
        <f>VLOOKUP('STOK BARANG'!B253,'DATA BARANG'!$B$1:$E$14,2,0)</f>
        <v>MADU ASLI</v>
      </c>
      <c r="D253" s="29">
        <f t="shared" si="49"/>
        <v>3</v>
      </c>
      <c r="E253" s="15">
        <f>VLOOKUP(B253,'LAPORAN PENJUALAN'!$B$414:$E$427,4,0)</f>
        <v>0</v>
      </c>
      <c r="F253" s="15">
        <f>VLOOKUP('STOK BARANG'!B253,'LAPORAN PENJUALAN'!$B$414:$G$427,6,0)</f>
        <v>0</v>
      </c>
      <c r="G253" s="26">
        <f t="shared" si="48"/>
        <v>3</v>
      </c>
      <c r="I253" s="19">
        <v>11</v>
      </c>
      <c r="J253" s="19" t="s">
        <v>91</v>
      </c>
      <c r="K253" s="5" t="str">
        <f>VLOOKUP('STOK BARANG'!J253,'DATA BARANG'!$B$1:$E$14,2,0)</f>
        <v>MADU ASLI</v>
      </c>
      <c r="L253" s="26">
        <f t="shared" si="50"/>
        <v>3</v>
      </c>
      <c r="M253" s="7">
        <f>VLOOKUP(J253,'DATA BARANG'!$B$1:$E$14,4,0)</f>
        <v>120000</v>
      </c>
    </row>
    <row r="254" spans="1:13" x14ac:dyDescent="0.25">
      <c r="A254" s="19">
        <v>12</v>
      </c>
      <c r="B254" s="19" t="s">
        <v>92</v>
      </c>
      <c r="C254" s="5" t="str">
        <f>VLOOKUP('STOK BARANG'!B254,'DATA BARANG'!$B$1:$E$14,2,0)</f>
        <v>PARFUM A&amp;M</v>
      </c>
      <c r="D254" s="29">
        <f t="shared" si="49"/>
        <v>50</v>
      </c>
      <c r="E254" s="15">
        <f>VLOOKUP(B254,'LAPORAN PENJUALAN'!$B$414:$E$427,4,0)</f>
        <v>0</v>
      </c>
      <c r="F254" s="15">
        <f>VLOOKUP('STOK BARANG'!B254,'LAPORAN PENJUALAN'!$B$414:$G$427,6,0)</f>
        <v>0</v>
      </c>
      <c r="G254" s="26">
        <f t="shared" si="48"/>
        <v>50</v>
      </c>
      <c r="I254" s="19">
        <v>12</v>
      </c>
      <c r="J254" s="19" t="s">
        <v>92</v>
      </c>
      <c r="K254" s="5" t="str">
        <f>VLOOKUP('STOK BARANG'!J254,'DATA BARANG'!$B$1:$E$14,2,0)</f>
        <v>PARFUM A&amp;M</v>
      </c>
      <c r="L254" s="26">
        <f t="shared" si="50"/>
        <v>50</v>
      </c>
      <c r="M254" s="7">
        <f>VLOOKUP(J254,'DATA BARANG'!$B$1:$E$14,4,0)</f>
        <v>225000</v>
      </c>
    </row>
    <row r="255" spans="1:13" x14ac:dyDescent="0.25">
      <c r="A255" s="19">
        <v>13</v>
      </c>
      <c r="B255" s="19" t="s">
        <v>160</v>
      </c>
      <c r="C255" s="5" t="str">
        <f>VLOOKUP('STOK BARANG'!B255,'DATA BARANG'!$B$1:$E$14,2,0)</f>
        <v>GULAKU</v>
      </c>
      <c r="D255" s="29">
        <f t="shared" si="49"/>
        <v>0</v>
      </c>
      <c r="E255" s="15">
        <f>VLOOKUP(B255,'LAPORAN PENJUALAN'!$B$414:$E$427,4,0)</f>
        <v>0</v>
      </c>
      <c r="F255" s="15">
        <f>VLOOKUP('STOK BARANG'!B255,'LAPORAN PENJUALAN'!$B$414:$G$427,6,0)</f>
        <v>0</v>
      </c>
      <c r="G255" s="26">
        <f t="shared" si="48"/>
        <v>0</v>
      </c>
      <c r="I255" s="19">
        <v>13</v>
      </c>
      <c r="J255" s="19" t="s">
        <v>160</v>
      </c>
      <c r="K255" s="5" t="str">
        <f>VLOOKUP('STOK BARANG'!J255,'DATA BARANG'!$B$1:$E$14,2,0)</f>
        <v>GULAKU</v>
      </c>
      <c r="L255" s="26">
        <f t="shared" si="50"/>
        <v>0</v>
      </c>
      <c r="M255" s="7">
        <f>VLOOKUP(J255,'DATA BARANG'!$B$1:$E$14,4,0)</f>
        <v>14000</v>
      </c>
    </row>
    <row r="257" spans="1:13" ht="18.75" x14ac:dyDescent="0.3">
      <c r="A257" s="125" t="s">
        <v>1007</v>
      </c>
      <c r="B257" s="125"/>
      <c r="C257" s="125"/>
      <c r="D257" s="125"/>
      <c r="E257" s="125"/>
      <c r="F257" s="125"/>
      <c r="G257" s="125"/>
      <c r="I257" s="126" t="s">
        <v>1008</v>
      </c>
      <c r="J257" s="126"/>
      <c r="K257" s="126"/>
      <c r="L257" s="126"/>
      <c r="M257" s="126"/>
    </row>
    <row r="258" spans="1:13" x14ac:dyDescent="0.25">
      <c r="A258" s="94" t="s">
        <v>0</v>
      </c>
      <c r="B258" s="94" t="s">
        <v>31</v>
      </c>
      <c r="C258" s="94" t="s">
        <v>1</v>
      </c>
      <c r="D258" s="94" t="s">
        <v>251</v>
      </c>
      <c r="E258" s="94" t="s">
        <v>38</v>
      </c>
      <c r="F258" s="94" t="s">
        <v>26</v>
      </c>
      <c r="G258" s="21" t="s">
        <v>16</v>
      </c>
      <c r="I258" s="94" t="s">
        <v>0</v>
      </c>
      <c r="J258" s="94" t="s">
        <v>31</v>
      </c>
      <c r="K258" s="94" t="s">
        <v>1</v>
      </c>
      <c r="L258" s="45" t="s">
        <v>4</v>
      </c>
      <c r="M258" s="22" t="s">
        <v>5</v>
      </c>
    </row>
    <row r="259" spans="1:13" x14ac:dyDescent="0.25">
      <c r="A259" s="15">
        <v>1</v>
      </c>
      <c r="B259" s="15" t="s">
        <v>32</v>
      </c>
      <c r="C259" s="5" t="str">
        <f>VLOOKUP('STOK BARANG'!B259,'DATA BARANG'!$B$1:$E$14,2,0)</f>
        <v>GULA ROSE BRAND</v>
      </c>
      <c r="D259" s="29">
        <f>L243</f>
        <v>56</v>
      </c>
      <c r="E259" s="15">
        <f>VLOOKUP(B259,'LAPORAN PENJUALAN'!$B$441:$E$454,4,0)</f>
        <v>0</v>
      </c>
      <c r="F259" s="15">
        <f>VLOOKUP('STOK BARANG'!B259,'LAPORAN PENJUALAN'!$B$441:$G$454,6,0)</f>
        <v>0</v>
      </c>
      <c r="G259" s="26">
        <f t="shared" ref="G259:G271" si="51">(D259+E259)-F259</f>
        <v>56</v>
      </c>
      <c r="I259" s="15">
        <v>1</v>
      </c>
      <c r="J259" s="15" t="s">
        <v>32</v>
      </c>
      <c r="K259" s="5" t="str">
        <f>VLOOKUP('STOK BARANG'!J259,'DATA BARANG'!$B$1:$E$14,2,0)</f>
        <v>GULA ROSE BRAND</v>
      </c>
      <c r="L259" s="26">
        <f>G259</f>
        <v>56</v>
      </c>
      <c r="M259" s="7">
        <f>VLOOKUP(J259,'DATA BARANG'!$B$1:$E$14,4,0)</f>
        <v>14000</v>
      </c>
    </row>
    <row r="260" spans="1:13" x14ac:dyDescent="0.25">
      <c r="A260" s="15">
        <v>2</v>
      </c>
      <c r="B260" s="15" t="s">
        <v>33</v>
      </c>
      <c r="C260" s="5" t="str">
        <f>VLOOKUP('STOK BARANG'!B260,'DATA BARANG'!$B$1:$E$14,2,0)</f>
        <v>GULA PUTIH</v>
      </c>
      <c r="D260" s="29">
        <f t="shared" ref="D260:D271" si="52">L244</f>
        <v>1</v>
      </c>
      <c r="E260" s="15">
        <f>VLOOKUP(B260,'LAPORAN PENJUALAN'!$B$441:$E$454,4,0)</f>
        <v>0</v>
      </c>
      <c r="F260" s="15">
        <f>VLOOKUP('STOK BARANG'!B260,'LAPORAN PENJUALAN'!$B$441:$G$454,6,0)</f>
        <v>1</v>
      </c>
      <c r="G260" s="26">
        <f t="shared" si="51"/>
        <v>0</v>
      </c>
      <c r="I260" s="15">
        <v>2</v>
      </c>
      <c r="J260" s="15" t="s">
        <v>33</v>
      </c>
      <c r="K260" s="5" t="str">
        <f>VLOOKUP('STOK BARANG'!J260,'DATA BARANG'!$B$1:$E$14,2,0)</f>
        <v>GULA PUTIH</v>
      </c>
      <c r="L260" s="26">
        <f t="shared" ref="L260:L271" si="53">G260</f>
        <v>0</v>
      </c>
      <c r="M260" s="7">
        <f>VLOOKUP(J260,'DATA BARANG'!$B$1:$E$14,4,0)</f>
        <v>13500</v>
      </c>
    </row>
    <row r="261" spans="1:13" x14ac:dyDescent="0.25">
      <c r="A261" s="15">
        <v>3</v>
      </c>
      <c r="B261" s="15" t="s">
        <v>34</v>
      </c>
      <c r="C261" s="5" t="str">
        <f>VLOOKUP('STOK BARANG'!B261,'DATA BARANG'!$B$1:$E$14,2,0)</f>
        <v>MM ROSE BRAND</v>
      </c>
      <c r="D261" s="29">
        <f t="shared" si="52"/>
        <v>0</v>
      </c>
      <c r="E261" s="15">
        <f>VLOOKUP(B261,'LAPORAN PENJUALAN'!$B$441:$E$454,4,0)</f>
        <v>0</v>
      </c>
      <c r="F261" s="15">
        <f>VLOOKUP('STOK BARANG'!B261,'LAPORAN PENJUALAN'!$B$441:$G$454,6,0)</f>
        <v>0</v>
      </c>
      <c r="G261" s="26">
        <f t="shared" si="51"/>
        <v>0</v>
      </c>
      <c r="I261" s="15">
        <v>3</v>
      </c>
      <c r="J261" s="15" t="s">
        <v>34</v>
      </c>
      <c r="K261" s="5" t="str">
        <f>VLOOKUP('STOK BARANG'!J261,'DATA BARANG'!$B$1:$E$14,2,0)</f>
        <v>MM ROSE BRAND</v>
      </c>
      <c r="L261" s="26">
        <f t="shared" si="53"/>
        <v>0</v>
      </c>
      <c r="M261" s="7">
        <f>VLOOKUP(J261,'DATA BARANG'!$B$1:$E$14,4,0)</f>
        <v>14500</v>
      </c>
    </row>
    <row r="262" spans="1:13" x14ac:dyDescent="0.25">
      <c r="A262" s="15">
        <v>4</v>
      </c>
      <c r="B262" s="15" t="s">
        <v>35</v>
      </c>
      <c r="C262" s="5" t="str">
        <f>VLOOKUP('STOK BARANG'!B262,'DATA BARANG'!$B$1:$E$14,2,0)</f>
        <v>MM TAWON</v>
      </c>
      <c r="D262" s="29">
        <f t="shared" si="52"/>
        <v>3</v>
      </c>
      <c r="E262" s="15">
        <f>VLOOKUP(B262,'LAPORAN PENJUALAN'!$B$441:$E$454,4,0)</f>
        <v>0</v>
      </c>
      <c r="F262" s="15">
        <f>VLOOKUP('STOK BARANG'!B262,'LAPORAN PENJUALAN'!$B$441:$G$454,6,0)</f>
        <v>0</v>
      </c>
      <c r="G262" s="26">
        <f t="shared" si="51"/>
        <v>3</v>
      </c>
      <c r="I262" s="15">
        <v>4</v>
      </c>
      <c r="J262" s="15" t="s">
        <v>35</v>
      </c>
      <c r="K262" s="5" t="str">
        <f>VLOOKUP('STOK BARANG'!J262,'DATA BARANG'!$B$1:$E$14,2,0)</f>
        <v>MM TAWON</v>
      </c>
      <c r="L262" s="26">
        <f t="shared" si="53"/>
        <v>3</v>
      </c>
      <c r="M262" s="7">
        <f>VLOOKUP(J262,'DATA BARANG'!$B$1:$E$14,4,0)</f>
        <v>14500</v>
      </c>
    </row>
    <row r="263" spans="1:13" x14ac:dyDescent="0.25">
      <c r="A263" s="15">
        <v>5</v>
      </c>
      <c r="B263" s="15" t="s">
        <v>39</v>
      </c>
      <c r="C263" s="5" t="str">
        <f>VLOOKUP('STOK BARANG'!B263,'DATA BARANG'!$B$1:$E$14,2,0)</f>
        <v>MM SALVACO</v>
      </c>
      <c r="D263" s="29">
        <f t="shared" si="52"/>
        <v>4</v>
      </c>
      <c r="E263" s="15">
        <f>VLOOKUP(B263,'LAPORAN PENJUALAN'!$B$441:$E$454,4,0)</f>
        <v>0</v>
      </c>
      <c r="F263" s="15">
        <f>VLOOKUP('STOK BARANG'!B263,'LAPORAN PENJUALAN'!$B$441:$G$454,6,0)</f>
        <v>1</v>
      </c>
      <c r="G263" s="26">
        <f t="shared" si="51"/>
        <v>3</v>
      </c>
      <c r="I263" s="15">
        <v>5</v>
      </c>
      <c r="J263" s="15" t="s">
        <v>39</v>
      </c>
      <c r="K263" s="5" t="str">
        <f>VLOOKUP('STOK BARANG'!J263,'DATA BARANG'!$B$1:$E$14,2,0)</f>
        <v>MM SALVACO</v>
      </c>
      <c r="L263" s="26">
        <f t="shared" si="53"/>
        <v>3</v>
      </c>
      <c r="M263" s="7">
        <f>VLOOKUP(J263,'DATA BARANG'!$B$1:$E$14,4,0)</f>
        <v>14500</v>
      </c>
    </row>
    <row r="264" spans="1:13" x14ac:dyDescent="0.25">
      <c r="A264" s="15">
        <v>6</v>
      </c>
      <c r="B264" s="15" t="s">
        <v>40</v>
      </c>
      <c r="C264" s="5" t="str">
        <f>VLOOKUP('STOK BARANG'!B264,'DATA BARANG'!$B$1:$E$14,2,0)</f>
        <v>MM BIMOLI</v>
      </c>
      <c r="D264" s="29">
        <f t="shared" si="52"/>
        <v>-2</v>
      </c>
      <c r="E264" s="15">
        <f>VLOOKUP(B264,'LAPORAN PENJUALAN'!$B$441:$E$454,4,0)</f>
        <v>0</v>
      </c>
      <c r="F264" s="15">
        <f>VLOOKUP('STOK BARANG'!B264,'LAPORAN PENJUALAN'!$B$441:$G$454,6,0)</f>
        <v>1</v>
      </c>
      <c r="G264" s="26">
        <f t="shared" si="51"/>
        <v>-3</v>
      </c>
      <c r="I264" s="15">
        <v>6</v>
      </c>
      <c r="J264" s="15" t="s">
        <v>40</v>
      </c>
      <c r="K264" s="5" t="str">
        <f>VLOOKUP('STOK BARANG'!J264,'DATA BARANG'!$B$1:$E$14,2,0)</f>
        <v>MM BIMOLI</v>
      </c>
      <c r="L264" s="26">
        <f t="shared" si="53"/>
        <v>-3</v>
      </c>
      <c r="M264" s="7">
        <f>VLOOKUP(J264,'DATA BARANG'!$B$1:$E$14,4,0)</f>
        <v>15500</v>
      </c>
    </row>
    <row r="265" spans="1:13" x14ac:dyDescent="0.25">
      <c r="A265" s="15">
        <v>7</v>
      </c>
      <c r="B265" s="15" t="s">
        <v>41</v>
      </c>
      <c r="C265" s="5" t="str">
        <f>VLOOKUP('STOK BARANG'!B265,'DATA BARANG'!$B$1:$E$14,2,0)</f>
        <v>MM SIIP</v>
      </c>
      <c r="D265" s="29">
        <f t="shared" si="52"/>
        <v>0</v>
      </c>
      <c r="E265" s="15">
        <f>VLOOKUP(B265,'LAPORAN PENJUALAN'!$B$441:$E$454,4,0)</f>
        <v>0</v>
      </c>
      <c r="F265" s="15">
        <f>VLOOKUP('STOK BARANG'!B265,'LAPORAN PENJUALAN'!$B$441:$G$454,6,0)</f>
        <v>0</v>
      </c>
      <c r="G265" s="26">
        <f t="shared" si="51"/>
        <v>0</v>
      </c>
      <c r="I265" s="15">
        <v>7</v>
      </c>
      <c r="J265" s="15" t="s">
        <v>41</v>
      </c>
      <c r="K265" s="5" t="str">
        <f>VLOOKUP('STOK BARANG'!J265,'DATA BARANG'!$B$1:$E$14,2,0)</f>
        <v>MM SIIP</v>
      </c>
      <c r="L265" s="26">
        <f t="shared" si="53"/>
        <v>0</v>
      </c>
      <c r="M265" s="7">
        <f>VLOOKUP(J265,'DATA BARANG'!$B$1:$E$14,4,0)</f>
        <v>13500</v>
      </c>
    </row>
    <row r="266" spans="1:13" x14ac:dyDescent="0.25">
      <c r="A266" s="15">
        <v>8</v>
      </c>
      <c r="B266" s="15" t="s">
        <v>42</v>
      </c>
      <c r="C266" s="5" t="str">
        <f>VLOOKUP('STOK BARANG'!B266,'DATA BARANG'!$B$1:$E$14,2,0)</f>
        <v>GULA AREN</v>
      </c>
      <c r="D266" s="29">
        <f t="shared" si="52"/>
        <v>42.019999999999996</v>
      </c>
      <c r="E266" s="15">
        <f>VLOOKUP(B266,'LAPORAN PENJUALAN'!$B$441:$E$454,4,0)</f>
        <v>0</v>
      </c>
      <c r="F266" s="15">
        <f>VLOOKUP('STOK BARANG'!B266,'LAPORAN PENJUALAN'!$B$441:$G$454,6,0)</f>
        <v>3.7</v>
      </c>
      <c r="G266" s="26">
        <f t="shared" si="51"/>
        <v>38.319999999999993</v>
      </c>
      <c r="I266" s="15">
        <v>8</v>
      </c>
      <c r="J266" s="15" t="s">
        <v>42</v>
      </c>
      <c r="K266" s="5" t="str">
        <f>VLOOKUP('STOK BARANG'!J266,'DATA BARANG'!$B$1:$E$14,2,0)</f>
        <v>GULA AREN</v>
      </c>
      <c r="L266" s="26">
        <f t="shared" si="53"/>
        <v>38.319999999999993</v>
      </c>
      <c r="M266" s="7">
        <f>VLOOKUP(J266,'DATA BARANG'!$B$1:$E$14,4,0)</f>
        <v>25000</v>
      </c>
    </row>
    <row r="267" spans="1:13" x14ac:dyDescent="0.25">
      <c r="A267" s="15">
        <v>9</v>
      </c>
      <c r="B267" s="15" t="s">
        <v>37</v>
      </c>
      <c r="C267" s="5" t="str">
        <f>VLOOKUP('STOK BARANG'!B267,'DATA BARANG'!$B$1:$E$14,2,0)</f>
        <v>BERAS IR 5 KG</v>
      </c>
      <c r="D267" s="29">
        <f t="shared" si="52"/>
        <v>34</v>
      </c>
      <c r="E267" s="15">
        <f>VLOOKUP(B267,'LAPORAN PENJUALAN'!$B$441:$E$454,4,0)</f>
        <v>0</v>
      </c>
      <c r="F267" s="15">
        <f>VLOOKUP('STOK BARANG'!B267,'LAPORAN PENJUALAN'!$B$441:$G$454,6,0)</f>
        <v>1</v>
      </c>
      <c r="G267" s="26">
        <f t="shared" si="51"/>
        <v>33</v>
      </c>
      <c r="I267" s="15">
        <v>9</v>
      </c>
      <c r="J267" s="15" t="s">
        <v>37</v>
      </c>
      <c r="K267" s="5" t="str">
        <f>VLOOKUP('STOK BARANG'!J267,'DATA BARANG'!$B$1:$E$14,2,0)</f>
        <v>BERAS IR 5 KG</v>
      </c>
      <c r="L267" s="26">
        <f t="shared" si="53"/>
        <v>33</v>
      </c>
      <c r="M267" s="7">
        <f>VLOOKUP(J267,'DATA BARANG'!$B$1:$E$14,4,0)</f>
        <v>55000</v>
      </c>
    </row>
    <row r="268" spans="1:13" x14ac:dyDescent="0.25">
      <c r="A268" s="15">
        <v>10</v>
      </c>
      <c r="B268" s="15" t="s">
        <v>36</v>
      </c>
      <c r="C268" s="5" t="str">
        <f>VLOOKUP('STOK BARANG'!B268,'DATA BARANG'!$B$1:$E$14,2,0)</f>
        <v>BERAS IR 10 KG</v>
      </c>
      <c r="D268" s="29">
        <f t="shared" si="52"/>
        <v>16</v>
      </c>
      <c r="E268" s="15">
        <f>VLOOKUP(B268,'LAPORAN PENJUALAN'!$B$441:$E$454,4,0)</f>
        <v>0</v>
      </c>
      <c r="F268" s="15">
        <f>VLOOKUP('STOK BARANG'!B268,'LAPORAN PENJUALAN'!$B$441:$G$454,6,0)</f>
        <v>2</v>
      </c>
      <c r="G268" s="26">
        <f t="shared" si="51"/>
        <v>14</v>
      </c>
      <c r="I268" s="15">
        <v>10</v>
      </c>
      <c r="J268" s="15" t="s">
        <v>36</v>
      </c>
      <c r="K268" s="5" t="str">
        <f>VLOOKUP('STOK BARANG'!J268,'DATA BARANG'!$B$1:$E$14,2,0)</f>
        <v>BERAS IR 10 KG</v>
      </c>
      <c r="L268" s="26">
        <f t="shared" si="53"/>
        <v>14</v>
      </c>
      <c r="M268" s="7">
        <f>VLOOKUP(J268,'DATA BARANG'!$B$1:$E$14,4,0)</f>
        <v>110000</v>
      </c>
    </row>
    <row r="269" spans="1:13" x14ac:dyDescent="0.25">
      <c r="A269" s="19">
        <v>11</v>
      </c>
      <c r="B269" s="19" t="s">
        <v>91</v>
      </c>
      <c r="C269" s="5" t="str">
        <f>VLOOKUP('STOK BARANG'!B269,'DATA BARANG'!$B$1:$E$14,2,0)</f>
        <v>MADU ASLI</v>
      </c>
      <c r="D269" s="29">
        <f t="shared" si="52"/>
        <v>3</v>
      </c>
      <c r="E269" s="15">
        <f>VLOOKUP(B269,'LAPORAN PENJUALAN'!$B$441:$E$454,4,0)</f>
        <v>0</v>
      </c>
      <c r="F269" s="15">
        <f>VLOOKUP('STOK BARANG'!B269,'LAPORAN PENJUALAN'!$B$441:$G$454,6,0)</f>
        <v>0</v>
      </c>
      <c r="G269" s="26">
        <f t="shared" si="51"/>
        <v>3</v>
      </c>
      <c r="I269" s="19">
        <v>11</v>
      </c>
      <c r="J269" s="19" t="s">
        <v>91</v>
      </c>
      <c r="K269" s="5" t="str">
        <f>VLOOKUP('STOK BARANG'!J269,'DATA BARANG'!$B$1:$E$14,2,0)</f>
        <v>MADU ASLI</v>
      </c>
      <c r="L269" s="26">
        <f t="shared" si="53"/>
        <v>3</v>
      </c>
      <c r="M269" s="7">
        <f>VLOOKUP(J269,'DATA BARANG'!$B$1:$E$14,4,0)</f>
        <v>120000</v>
      </c>
    </row>
    <row r="270" spans="1:13" x14ac:dyDescent="0.25">
      <c r="A270" s="19">
        <v>12</v>
      </c>
      <c r="B270" s="19" t="s">
        <v>92</v>
      </c>
      <c r="C270" s="5" t="str">
        <f>VLOOKUP('STOK BARANG'!B270,'DATA BARANG'!$B$1:$E$14,2,0)</f>
        <v>PARFUM A&amp;M</v>
      </c>
      <c r="D270" s="29">
        <f t="shared" si="52"/>
        <v>50</v>
      </c>
      <c r="E270" s="15">
        <f>VLOOKUP(B270,'LAPORAN PENJUALAN'!$B$441:$E$454,4,0)</f>
        <v>0</v>
      </c>
      <c r="F270" s="15">
        <f>VLOOKUP('STOK BARANG'!B270,'LAPORAN PENJUALAN'!$B$441:$G$454,6,0)</f>
        <v>0</v>
      </c>
      <c r="G270" s="26">
        <f t="shared" si="51"/>
        <v>50</v>
      </c>
      <c r="I270" s="19">
        <v>12</v>
      </c>
      <c r="J270" s="19" t="s">
        <v>92</v>
      </c>
      <c r="K270" s="5" t="str">
        <f>VLOOKUP('STOK BARANG'!J270,'DATA BARANG'!$B$1:$E$14,2,0)</f>
        <v>PARFUM A&amp;M</v>
      </c>
      <c r="L270" s="26">
        <f t="shared" si="53"/>
        <v>50</v>
      </c>
      <c r="M270" s="7">
        <f>VLOOKUP(J270,'DATA BARANG'!$B$1:$E$14,4,0)</f>
        <v>225000</v>
      </c>
    </row>
    <row r="271" spans="1:13" x14ac:dyDescent="0.25">
      <c r="A271" s="19">
        <v>13</v>
      </c>
      <c r="B271" s="19" t="s">
        <v>160</v>
      </c>
      <c r="C271" s="5" t="str">
        <f>VLOOKUP('STOK BARANG'!B271,'DATA BARANG'!$B$1:$E$14,2,0)</f>
        <v>GULAKU</v>
      </c>
      <c r="D271" s="29">
        <f t="shared" si="52"/>
        <v>0</v>
      </c>
      <c r="E271" s="15">
        <f>VLOOKUP(B271,'LAPORAN PENJUALAN'!$B$441:$E$454,4,0)</f>
        <v>0</v>
      </c>
      <c r="F271" s="15">
        <f>VLOOKUP('STOK BARANG'!B271,'LAPORAN PENJUALAN'!$B$441:$G$454,6,0)</f>
        <v>0</v>
      </c>
      <c r="G271" s="26">
        <f t="shared" si="51"/>
        <v>0</v>
      </c>
      <c r="I271" s="19">
        <v>13</v>
      </c>
      <c r="J271" s="19" t="s">
        <v>160</v>
      </c>
      <c r="K271" s="5" t="str">
        <f>VLOOKUP('STOK BARANG'!J271,'DATA BARANG'!$B$1:$E$14,2,0)</f>
        <v>GULAKU</v>
      </c>
      <c r="L271" s="26">
        <f t="shared" si="53"/>
        <v>0</v>
      </c>
      <c r="M271" s="7">
        <f>VLOOKUP(J271,'DATA BARANG'!$B$1:$E$14,4,0)</f>
        <v>14000</v>
      </c>
    </row>
    <row r="273" spans="1:13" ht="18.75" x14ac:dyDescent="0.3">
      <c r="A273" s="125" t="s">
        <v>1009</v>
      </c>
      <c r="B273" s="125"/>
      <c r="C273" s="125"/>
      <c r="D273" s="125"/>
      <c r="E273" s="125"/>
      <c r="F273" s="125"/>
      <c r="G273" s="125"/>
      <c r="I273" s="126" t="s">
        <v>775</v>
      </c>
      <c r="J273" s="126"/>
      <c r="K273" s="126"/>
      <c r="L273" s="126"/>
      <c r="M273" s="126"/>
    </row>
    <row r="274" spans="1:13" x14ac:dyDescent="0.25">
      <c r="A274" s="94" t="s">
        <v>0</v>
      </c>
      <c r="B274" s="94" t="s">
        <v>31</v>
      </c>
      <c r="C274" s="94" t="s">
        <v>1</v>
      </c>
      <c r="D274" s="94" t="s">
        <v>251</v>
      </c>
      <c r="E274" s="94" t="s">
        <v>38</v>
      </c>
      <c r="F274" s="94" t="s">
        <v>26</v>
      </c>
      <c r="G274" s="21" t="s">
        <v>16</v>
      </c>
      <c r="I274" s="94" t="s">
        <v>0</v>
      </c>
      <c r="J274" s="94" t="s">
        <v>31</v>
      </c>
      <c r="K274" s="94" t="s">
        <v>1</v>
      </c>
      <c r="L274" s="45" t="s">
        <v>4</v>
      </c>
      <c r="M274" s="22" t="s">
        <v>5</v>
      </c>
    </row>
    <row r="275" spans="1:13" x14ac:dyDescent="0.25">
      <c r="A275" s="15">
        <v>1</v>
      </c>
      <c r="B275" s="15" t="s">
        <v>32</v>
      </c>
      <c r="C275" s="5" t="str">
        <f>VLOOKUP('STOK BARANG'!B275,'DATA BARANG'!$B$1:$E$14,2,0)</f>
        <v>GULA ROSE BRAND</v>
      </c>
      <c r="D275" s="29">
        <f>L259</f>
        <v>56</v>
      </c>
      <c r="E275" s="15">
        <f>VLOOKUP(B275,'LAPORAN PENJUALAN'!$B$469:$E$482,4,0)</f>
        <v>0</v>
      </c>
      <c r="F275" s="15">
        <f>VLOOKUP('STOK BARANG'!B275,'LAPORAN PENJUALAN'!$B$469:$G$482,6,0)</f>
        <v>1</v>
      </c>
      <c r="G275" s="26">
        <f t="shared" ref="G275:G287" si="54">(D275+E275)-F275</f>
        <v>55</v>
      </c>
      <c r="I275" s="15">
        <v>1</v>
      </c>
      <c r="J275" s="15" t="s">
        <v>32</v>
      </c>
      <c r="K275" s="5" t="str">
        <f>VLOOKUP('STOK BARANG'!J275,'DATA BARANG'!$B$1:$E$14,2,0)</f>
        <v>GULA ROSE BRAND</v>
      </c>
      <c r="L275" s="26">
        <f>G275</f>
        <v>55</v>
      </c>
      <c r="M275" s="7">
        <f>VLOOKUP(J275,'DATA BARANG'!$B$1:$E$14,4,0)</f>
        <v>14000</v>
      </c>
    </row>
    <row r="276" spans="1:13" x14ac:dyDescent="0.25">
      <c r="A276" s="15">
        <v>2</v>
      </c>
      <c r="B276" s="15" t="s">
        <v>33</v>
      </c>
      <c r="C276" s="5" t="str">
        <f>VLOOKUP('STOK BARANG'!B276,'DATA BARANG'!$B$1:$E$14,2,0)</f>
        <v>GULA PUTIH</v>
      </c>
      <c r="D276" s="29">
        <f t="shared" ref="D276:D287" si="55">L260</f>
        <v>0</v>
      </c>
      <c r="E276" s="15">
        <f>VLOOKUP(B276,'LAPORAN PENJUALAN'!$B$469:$E$482,4,0)</f>
        <v>0</v>
      </c>
      <c r="F276" s="15">
        <f>VLOOKUP('STOK BARANG'!B276,'LAPORAN PENJUALAN'!$B$469:$G$482,6,0)</f>
        <v>0</v>
      </c>
      <c r="G276" s="26">
        <f t="shared" si="54"/>
        <v>0</v>
      </c>
      <c r="I276" s="15">
        <v>2</v>
      </c>
      <c r="J276" s="15" t="s">
        <v>33</v>
      </c>
      <c r="K276" s="5" t="str">
        <f>VLOOKUP('STOK BARANG'!J276,'DATA BARANG'!$B$1:$E$14,2,0)</f>
        <v>GULA PUTIH</v>
      </c>
      <c r="L276" s="26">
        <f t="shared" ref="L276:L287" si="56">G276</f>
        <v>0</v>
      </c>
      <c r="M276" s="7">
        <f>VLOOKUP(J276,'DATA BARANG'!$B$1:$E$14,4,0)</f>
        <v>13500</v>
      </c>
    </row>
    <row r="277" spans="1:13" x14ac:dyDescent="0.25">
      <c r="A277" s="15">
        <v>3</v>
      </c>
      <c r="B277" s="15" t="s">
        <v>34</v>
      </c>
      <c r="C277" s="5" t="str">
        <f>VLOOKUP('STOK BARANG'!B277,'DATA BARANG'!$B$1:$E$14,2,0)</f>
        <v>MM ROSE BRAND</v>
      </c>
      <c r="D277" s="29">
        <f t="shared" si="55"/>
        <v>0</v>
      </c>
      <c r="E277" s="15">
        <f>VLOOKUP(B277,'LAPORAN PENJUALAN'!$B$469:$E$482,4,0)</f>
        <v>0</v>
      </c>
      <c r="F277" s="15">
        <f>VLOOKUP('STOK BARANG'!B277,'LAPORAN PENJUALAN'!$B$469:$G$482,6,0)</f>
        <v>0</v>
      </c>
      <c r="G277" s="26">
        <f t="shared" si="54"/>
        <v>0</v>
      </c>
      <c r="I277" s="15">
        <v>3</v>
      </c>
      <c r="J277" s="15" t="s">
        <v>34</v>
      </c>
      <c r="K277" s="5" t="str">
        <f>VLOOKUP('STOK BARANG'!J277,'DATA BARANG'!$B$1:$E$14,2,0)</f>
        <v>MM ROSE BRAND</v>
      </c>
      <c r="L277" s="26">
        <f t="shared" si="56"/>
        <v>0</v>
      </c>
      <c r="M277" s="7">
        <f>VLOOKUP(J277,'DATA BARANG'!$B$1:$E$14,4,0)</f>
        <v>14500</v>
      </c>
    </row>
    <row r="278" spans="1:13" x14ac:dyDescent="0.25">
      <c r="A278" s="15">
        <v>4</v>
      </c>
      <c r="B278" s="15" t="s">
        <v>35</v>
      </c>
      <c r="C278" s="5" t="str">
        <f>VLOOKUP('STOK BARANG'!B278,'DATA BARANG'!$B$1:$E$14,2,0)</f>
        <v>MM TAWON</v>
      </c>
      <c r="D278" s="29">
        <f t="shared" si="55"/>
        <v>3</v>
      </c>
      <c r="E278" s="15">
        <f>VLOOKUP(B278,'LAPORAN PENJUALAN'!$B$469:$E$482,4,0)</f>
        <v>0</v>
      </c>
      <c r="F278" s="15">
        <f>VLOOKUP('STOK BARANG'!B278,'LAPORAN PENJUALAN'!$B$469:$G$482,6,0)</f>
        <v>0</v>
      </c>
      <c r="G278" s="26">
        <f t="shared" si="54"/>
        <v>3</v>
      </c>
      <c r="I278" s="15">
        <v>4</v>
      </c>
      <c r="J278" s="15" t="s">
        <v>35</v>
      </c>
      <c r="K278" s="5" t="str">
        <f>VLOOKUP('STOK BARANG'!J278,'DATA BARANG'!$B$1:$E$14,2,0)</f>
        <v>MM TAWON</v>
      </c>
      <c r="L278" s="26">
        <f t="shared" si="56"/>
        <v>3</v>
      </c>
      <c r="M278" s="7">
        <f>VLOOKUP(J278,'DATA BARANG'!$B$1:$E$14,4,0)</f>
        <v>14500</v>
      </c>
    </row>
    <row r="279" spans="1:13" x14ac:dyDescent="0.25">
      <c r="A279" s="15">
        <v>5</v>
      </c>
      <c r="B279" s="15" t="s">
        <v>39</v>
      </c>
      <c r="C279" s="5" t="str">
        <f>VLOOKUP('STOK BARANG'!B279,'DATA BARANG'!$B$1:$E$14,2,0)</f>
        <v>MM SALVACO</v>
      </c>
      <c r="D279" s="29">
        <f t="shared" si="55"/>
        <v>3</v>
      </c>
      <c r="E279" s="15">
        <f>VLOOKUP(B279,'LAPORAN PENJUALAN'!$B$469:$E$482,4,0)</f>
        <v>0</v>
      </c>
      <c r="F279" s="15">
        <f>VLOOKUP('STOK BARANG'!B279,'LAPORAN PENJUALAN'!$B$469:$G$482,6,0)</f>
        <v>0</v>
      </c>
      <c r="G279" s="26">
        <f t="shared" si="54"/>
        <v>3</v>
      </c>
      <c r="I279" s="15">
        <v>5</v>
      </c>
      <c r="J279" s="15" t="s">
        <v>39</v>
      </c>
      <c r="K279" s="5" t="str">
        <f>VLOOKUP('STOK BARANG'!J279,'DATA BARANG'!$B$1:$E$14,2,0)</f>
        <v>MM SALVACO</v>
      </c>
      <c r="L279" s="26">
        <f t="shared" si="56"/>
        <v>3</v>
      </c>
      <c r="M279" s="7">
        <f>VLOOKUP(J279,'DATA BARANG'!$B$1:$E$14,4,0)</f>
        <v>14500</v>
      </c>
    </row>
    <row r="280" spans="1:13" x14ac:dyDescent="0.25">
      <c r="A280" s="15">
        <v>6</v>
      </c>
      <c r="B280" s="15" t="s">
        <v>40</v>
      </c>
      <c r="C280" s="5" t="str">
        <f>VLOOKUP('STOK BARANG'!B280,'DATA BARANG'!$B$1:$E$14,2,0)</f>
        <v>MM BIMOLI</v>
      </c>
      <c r="D280" s="29">
        <f t="shared" si="55"/>
        <v>-3</v>
      </c>
      <c r="E280" s="15">
        <f>VLOOKUP(B280,'LAPORAN PENJUALAN'!$B$469:$E$482,4,0)</f>
        <v>0</v>
      </c>
      <c r="F280" s="15">
        <f>VLOOKUP('STOK BARANG'!B280,'LAPORAN PENJUALAN'!$B$469:$G$482,6,0)</f>
        <v>0</v>
      </c>
      <c r="G280" s="26">
        <f t="shared" si="54"/>
        <v>-3</v>
      </c>
      <c r="I280" s="15">
        <v>6</v>
      </c>
      <c r="J280" s="15" t="s">
        <v>40</v>
      </c>
      <c r="K280" s="5" t="str">
        <f>VLOOKUP('STOK BARANG'!J280,'DATA BARANG'!$B$1:$E$14,2,0)</f>
        <v>MM BIMOLI</v>
      </c>
      <c r="L280" s="26">
        <f t="shared" si="56"/>
        <v>-3</v>
      </c>
      <c r="M280" s="7">
        <f>VLOOKUP(J280,'DATA BARANG'!$B$1:$E$14,4,0)</f>
        <v>15500</v>
      </c>
    </row>
    <row r="281" spans="1:13" x14ac:dyDescent="0.25">
      <c r="A281" s="15">
        <v>7</v>
      </c>
      <c r="B281" s="15" t="s">
        <v>41</v>
      </c>
      <c r="C281" s="5" t="str">
        <f>VLOOKUP('STOK BARANG'!B281,'DATA BARANG'!$B$1:$E$14,2,0)</f>
        <v>MM SIIP</v>
      </c>
      <c r="D281" s="29">
        <f t="shared" si="55"/>
        <v>0</v>
      </c>
      <c r="E281" s="15">
        <f>VLOOKUP(B281,'LAPORAN PENJUALAN'!$B$469:$E$482,4,0)</f>
        <v>0</v>
      </c>
      <c r="F281" s="15">
        <f>VLOOKUP('STOK BARANG'!B281,'LAPORAN PENJUALAN'!$B$469:$G$482,6,0)</f>
        <v>0</v>
      </c>
      <c r="G281" s="26">
        <f t="shared" si="54"/>
        <v>0</v>
      </c>
      <c r="I281" s="15">
        <v>7</v>
      </c>
      <c r="J281" s="15" t="s">
        <v>41</v>
      </c>
      <c r="K281" s="5" t="str">
        <f>VLOOKUP('STOK BARANG'!J281,'DATA BARANG'!$B$1:$E$14,2,0)</f>
        <v>MM SIIP</v>
      </c>
      <c r="L281" s="26">
        <f t="shared" si="56"/>
        <v>0</v>
      </c>
      <c r="M281" s="7">
        <f>VLOOKUP(J281,'DATA BARANG'!$B$1:$E$14,4,0)</f>
        <v>13500</v>
      </c>
    </row>
    <row r="282" spans="1:13" x14ac:dyDescent="0.25">
      <c r="A282" s="15">
        <v>8</v>
      </c>
      <c r="B282" s="15" t="s">
        <v>42</v>
      </c>
      <c r="C282" s="5" t="str">
        <f>VLOOKUP('STOK BARANG'!B282,'DATA BARANG'!$B$1:$E$14,2,0)</f>
        <v>GULA AREN</v>
      </c>
      <c r="D282" s="29">
        <f t="shared" si="55"/>
        <v>38.319999999999993</v>
      </c>
      <c r="E282" s="15">
        <f>VLOOKUP(B282,'LAPORAN PENJUALAN'!$B$469:$E$482,4,0)</f>
        <v>0</v>
      </c>
      <c r="F282" s="15">
        <f>VLOOKUP('STOK BARANG'!B282,'LAPORAN PENJUALAN'!$B$469:$G$482,6,0)</f>
        <v>0</v>
      </c>
      <c r="G282" s="26">
        <f t="shared" si="54"/>
        <v>38.319999999999993</v>
      </c>
      <c r="I282" s="15">
        <v>8</v>
      </c>
      <c r="J282" s="15" t="s">
        <v>42</v>
      </c>
      <c r="K282" s="5" t="str">
        <f>VLOOKUP('STOK BARANG'!J282,'DATA BARANG'!$B$1:$E$14,2,0)</f>
        <v>GULA AREN</v>
      </c>
      <c r="L282" s="26">
        <f t="shared" si="56"/>
        <v>38.319999999999993</v>
      </c>
      <c r="M282" s="7">
        <f>VLOOKUP(J282,'DATA BARANG'!$B$1:$E$14,4,0)</f>
        <v>25000</v>
      </c>
    </row>
    <row r="283" spans="1:13" x14ac:dyDescent="0.25">
      <c r="A283" s="15">
        <v>9</v>
      </c>
      <c r="B283" s="15" t="s">
        <v>37</v>
      </c>
      <c r="C283" s="5" t="str">
        <f>VLOOKUP('STOK BARANG'!B283,'DATA BARANG'!$B$1:$E$14,2,0)</f>
        <v>BERAS IR 5 KG</v>
      </c>
      <c r="D283" s="29">
        <f t="shared" si="55"/>
        <v>33</v>
      </c>
      <c r="E283" s="15">
        <f>VLOOKUP(B283,'LAPORAN PENJUALAN'!$B$469:$E$482,4,0)</f>
        <v>0</v>
      </c>
      <c r="F283" s="15">
        <f>VLOOKUP('STOK BARANG'!B283,'LAPORAN PENJUALAN'!$B$469:$G$482,6,0)</f>
        <v>0</v>
      </c>
      <c r="G283" s="26">
        <f t="shared" si="54"/>
        <v>33</v>
      </c>
      <c r="I283" s="15">
        <v>9</v>
      </c>
      <c r="J283" s="15" t="s">
        <v>37</v>
      </c>
      <c r="K283" s="5" t="str">
        <f>VLOOKUP('STOK BARANG'!J283,'DATA BARANG'!$B$1:$E$14,2,0)</f>
        <v>BERAS IR 5 KG</v>
      </c>
      <c r="L283" s="26">
        <f t="shared" si="56"/>
        <v>33</v>
      </c>
      <c r="M283" s="7">
        <f>VLOOKUP(J283,'DATA BARANG'!$B$1:$E$14,4,0)</f>
        <v>55000</v>
      </c>
    </row>
    <row r="284" spans="1:13" x14ac:dyDescent="0.25">
      <c r="A284" s="15">
        <v>10</v>
      </c>
      <c r="B284" s="15" t="s">
        <v>36</v>
      </c>
      <c r="C284" s="5" t="str">
        <f>VLOOKUP('STOK BARANG'!B284,'DATA BARANG'!$B$1:$E$14,2,0)</f>
        <v>BERAS IR 10 KG</v>
      </c>
      <c r="D284" s="29">
        <f t="shared" si="55"/>
        <v>14</v>
      </c>
      <c r="E284" s="15">
        <f>VLOOKUP(B284,'LAPORAN PENJUALAN'!$B$469:$E$482,4,0)</f>
        <v>0</v>
      </c>
      <c r="F284" s="15">
        <f>VLOOKUP('STOK BARANG'!B284,'LAPORAN PENJUALAN'!$B$469:$G$482,6,0)</f>
        <v>0</v>
      </c>
      <c r="G284" s="26">
        <f t="shared" si="54"/>
        <v>14</v>
      </c>
      <c r="I284" s="15">
        <v>10</v>
      </c>
      <c r="J284" s="15" t="s">
        <v>36</v>
      </c>
      <c r="K284" s="5" t="str">
        <f>VLOOKUP('STOK BARANG'!J284,'DATA BARANG'!$B$1:$E$14,2,0)</f>
        <v>BERAS IR 10 KG</v>
      </c>
      <c r="L284" s="26">
        <f t="shared" si="56"/>
        <v>14</v>
      </c>
      <c r="M284" s="7">
        <f>VLOOKUP(J284,'DATA BARANG'!$B$1:$E$14,4,0)</f>
        <v>110000</v>
      </c>
    </row>
    <row r="285" spans="1:13" x14ac:dyDescent="0.25">
      <c r="A285" s="19">
        <v>11</v>
      </c>
      <c r="B285" s="19" t="s">
        <v>91</v>
      </c>
      <c r="C285" s="5" t="str">
        <f>VLOOKUP('STOK BARANG'!B285,'DATA BARANG'!$B$1:$E$14,2,0)</f>
        <v>MADU ASLI</v>
      </c>
      <c r="D285" s="29">
        <f t="shared" si="55"/>
        <v>3</v>
      </c>
      <c r="E285" s="15">
        <f>VLOOKUP(B285,'LAPORAN PENJUALAN'!$B$469:$E$482,4,0)</f>
        <v>0</v>
      </c>
      <c r="F285" s="15">
        <f>VLOOKUP('STOK BARANG'!B285,'LAPORAN PENJUALAN'!$B$469:$G$482,6,0)</f>
        <v>0</v>
      </c>
      <c r="G285" s="26">
        <f t="shared" si="54"/>
        <v>3</v>
      </c>
      <c r="I285" s="19">
        <v>11</v>
      </c>
      <c r="J285" s="19" t="s">
        <v>91</v>
      </c>
      <c r="K285" s="5" t="str">
        <f>VLOOKUP('STOK BARANG'!J285,'DATA BARANG'!$B$1:$E$14,2,0)</f>
        <v>MADU ASLI</v>
      </c>
      <c r="L285" s="26">
        <f t="shared" si="56"/>
        <v>3</v>
      </c>
      <c r="M285" s="7">
        <f>VLOOKUP(J285,'DATA BARANG'!$B$1:$E$14,4,0)</f>
        <v>120000</v>
      </c>
    </row>
    <row r="286" spans="1:13" x14ac:dyDescent="0.25">
      <c r="A286" s="19">
        <v>12</v>
      </c>
      <c r="B286" s="19" t="s">
        <v>92</v>
      </c>
      <c r="C286" s="5" t="str">
        <f>VLOOKUP('STOK BARANG'!B286,'DATA BARANG'!$B$1:$E$14,2,0)</f>
        <v>PARFUM A&amp;M</v>
      </c>
      <c r="D286" s="29">
        <f t="shared" si="55"/>
        <v>50</v>
      </c>
      <c r="E286" s="15">
        <f>VLOOKUP(B286,'LAPORAN PENJUALAN'!$B$469:$E$482,4,0)</f>
        <v>0</v>
      </c>
      <c r="F286" s="15">
        <f>VLOOKUP('STOK BARANG'!B286,'LAPORAN PENJUALAN'!$B$469:$G$482,6,0)</f>
        <v>0</v>
      </c>
      <c r="G286" s="26">
        <f t="shared" si="54"/>
        <v>50</v>
      </c>
      <c r="I286" s="19">
        <v>12</v>
      </c>
      <c r="J286" s="19" t="s">
        <v>92</v>
      </c>
      <c r="K286" s="5" t="str">
        <f>VLOOKUP('STOK BARANG'!J286,'DATA BARANG'!$B$1:$E$14,2,0)</f>
        <v>PARFUM A&amp;M</v>
      </c>
      <c r="L286" s="26">
        <f t="shared" si="56"/>
        <v>50</v>
      </c>
      <c r="M286" s="7">
        <f>VLOOKUP(J286,'DATA BARANG'!$B$1:$E$14,4,0)</f>
        <v>225000</v>
      </c>
    </row>
    <row r="287" spans="1:13" x14ac:dyDescent="0.25">
      <c r="A287" s="19">
        <v>13</v>
      </c>
      <c r="B287" s="19" t="s">
        <v>160</v>
      </c>
      <c r="C287" s="5" t="str">
        <f>VLOOKUP('STOK BARANG'!B287,'DATA BARANG'!$B$1:$E$14,2,0)</f>
        <v>GULAKU</v>
      </c>
      <c r="D287" s="29">
        <f t="shared" si="55"/>
        <v>0</v>
      </c>
      <c r="E287" s="15">
        <f>VLOOKUP(B287,'LAPORAN PENJUALAN'!$B$469:$E$482,4,0)</f>
        <v>0</v>
      </c>
      <c r="F287" s="15">
        <f>VLOOKUP('STOK BARANG'!B287,'LAPORAN PENJUALAN'!$B$469:$G$482,6,0)</f>
        <v>0</v>
      </c>
      <c r="G287" s="26">
        <f t="shared" si="54"/>
        <v>0</v>
      </c>
      <c r="I287" s="19">
        <v>13</v>
      </c>
      <c r="J287" s="19" t="s">
        <v>160</v>
      </c>
      <c r="K287" s="5" t="str">
        <f>VLOOKUP('STOK BARANG'!J287,'DATA BARANG'!$B$1:$E$14,2,0)</f>
        <v>GULAKU</v>
      </c>
      <c r="L287" s="26">
        <f t="shared" si="56"/>
        <v>0</v>
      </c>
      <c r="M287" s="7">
        <f>VLOOKUP(J287,'DATA BARANG'!$B$1:$E$14,4,0)</f>
        <v>14000</v>
      </c>
    </row>
    <row r="289" spans="1:13" ht="18.75" x14ac:dyDescent="0.3">
      <c r="A289" s="125" t="s">
        <v>776</v>
      </c>
      <c r="B289" s="125"/>
      <c r="C289" s="125"/>
      <c r="D289" s="125"/>
      <c r="E289" s="125"/>
      <c r="F289" s="125"/>
      <c r="G289" s="125"/>
      <c r="I289" s="126" t="s">
        <v>777</v>
      </c>
      <c r="J289" s="126"/>
      <c r="K289" s="126"/>
      <c r="L289" s="126"/>
      <c r="M289" s="126"/>
    </row>
    <row r="290" spans="1:13" x14ac:dyDescent="0.25">
      <c r="A290" s="106" t="s">
        <v>0</v>
      </c>
      <c r="B290" s="106" t="s">
        <v>31</v>
      </c>
      <c r="C290" s="106" t="s">
        <v>1</v>
      </c>
      <c r="D290" s="106" t="s">
        <v>251</v>
      </c>
      <c r="E290" s="106" t="s">
        <v>38</v>
      </c>
      <c r="F290" s="106" t="s">
        <v>26</v>
      </c>
      <c r="G290" s="21" t="s">
        <v>16</v>
      </c>
      <c r="I290" s="106" t="s">
        <v>0</v>
      </c>
      <c r="J290" s="106" t="s">
        <v>31</v>
      </c>
      <c r="K290" s="106" t="s">
        <v>1</v>
      </c>
      <c r="L290" s="45" t="s">
        <v>4</v>
      </c>
      <c r="M290" s="22" t="s">
        <v>5</v>
      </c>
    </row>
    <row r="291" spans="1:13" x14ac:dyDescent="0.25">
      <c r="A291" s="15">
        <v>1</v>
      </c>
      <c r="B291" s="15" t="s">
        <v>32</v>
      </c>
      <c r="C291" s="5" t="str">
        <f>VLOOKUP('STOK BARANG'!B291,'DATA BARANG'!$B$1:$E$14,2,0)</f>
        <v>GULA ROSE BRAND</v>
      </c>
      <c r="D291" s="29">
        <f>L275</f>
        <v>55</v>
      </c>
      <c r="E291" s="15">
        <f>VLOOKUP(B291,'LAPORAN PENJUALAN'!$B$496:$E$509,4,0)</f>
        <v>0</v>
      </c>
      <c r="F291" s="15">
        <f>VLOOKUP('STOK BARANG'!B291,'LAPORAN PENJUALAN'!$B$496:$G$509,6,0)</f>
        <v>0</v>
      </c>
      <c r="G291" s="26">
        <f t="shared" ref="G291:G303" si="57">(D291+E291)-F291</f>
        <v>55</v>
      </c>
      <c r="I291" s="15">
        <v>1</v>
      </c>
      <c r="J291" s="15" t="s">
        <v>32</v>
      </c>
      <c r="K291" s="5" t="str">
        <f>VLOOKUP('STOK BARANG'!J291,'DATA BARANG'!$B$1:$E$14,2,0)</f>
        <v>GULA ROSE BRAND</v>
      </c>
      <c r="L291" s="26">
        <f>G291</f>
        <v>55</v>
      </c>
      <c r="M291" s="7">
        <f>VLOOKUP(J291,'DATA BARANG'!$B$1:$E$14,4,0)</f>
        <v>14000</v>
      </c>
    </row>
    <row r="292" spans="1:13" x14ac:dyDescent="0.25">
      <c r="A292" s="15">
        <v>2</v>
      </c>
      <c r="B292" s="15" t="s">
        <v>33</v>
      </c>
      <c r="C292" s="5" t="str">
        <f>VLOOKUP('STOK BARANG'!B292,'DATA BARANG'!$B$1:$E$14,2,0)</f>
        <v>GULA PUTIH</v>
      </c>
      <c r="D292" s="29">
        <f t="shared" ref="D292:D303" si="58">L276</f>
        <v>0</v>
      </c>
      <c r="E292" s="15">
        <f>VLOOKUP(B292,'LAPORAN PENJUALAN'!$B$496:$E$509,4,0)</f>
        <v>0</v>
      </c>
      <c r="F292" s="15">
        <f>VLOOKUP('STOK BARANG'!B292,'LAPORAN PENJUALAN'!$B$496:$G$509,6,0)</f>
        <v>0</v>
      </c>
      <c r="G292" s="26">
        <f t="shared" si="57"/>
        <v>0</v>
      </c>
      <c r="I292" s="15">
        <v>2</v>
      </c>
      <c r="J292" s="15" t="s">
        <v>33</v>
      </c>
      <c r="K292" s="5" t="str">
        <f>VLOOKUP('STOK BARANG'!J292,'DATA BARANG'!$B$1:$E$14,2,0)</f>
        <v>GULA PUTIH</v>
      </c>
      <c r="L292" s="26">
        <f t="shared" ref="L292:L303" si="59">G292</f>
        <v>0</v>
      </c>
      <c r="M292" s="7">
        <f>VLOOKUP(J292,'DATA BARANG'!$B$1:$E$14,4,0)</f>
        <v>13500</v>
      </c>
    </row>
    <row r="293" spans="1:13" x14ac:dyDescent="0.25">
      <c r="A293" s="15">
        <v>3</v>
      </c>
      <c r="B293" s="15" t="s">
        <v>34</v>
      </c>
      <c r="C293" s="5" t="str">
        <f>VLOOKUP('STOK BARANG'!B293,'DATA BARANG'!$B$1:$E$14,2,0)</f>
        <v>MM ROSE BRAND</v>
      </c>
      <c r="D293" s="29">
        <f t="shared" si="58"/>
        <v>0</v>
      </c>
      <c r="E293" s="15">
        <f>VLOOKUP(B293,'LAPORAN PENJUALAN'!$B$496:$E$509,4,0)</f>
        <v>24</v>
      </c>
      <c r="F293" s="15">
        <f>VLOOKUP('STOK BARANG'!B293,'LAPORAN PENJUALAN'!$B$496:$G$509,6,0)</f>
        <v>0</v>
      </c>
      <c r="G293" s="26">
        <f t="shared" si="57"/>
        <v>24</v>
      </c>
      <c r="I293" s="15">
        <v>3</v>
      </c>
      <c r="J293" s="15" t="s">
        <v>34</v>
      </c>
      <c r="K293" s="5" t="str">
        <f>VLOOKUP('STOK BARANG'!J293,'DATA BARANG'!$B$1:$E$14,2,0)</f>
        <v>MM ROSE BRAND</v>
      </c>
      <c r="L293" s="26">
        <f t="shared" si="59"/>
        <v>24</v>
      </c>
      <c r="M293" s="7">
        <f>VLOOKUP(J293,'DATA BARANG'!$B$1:$E$14,4,0)</f>
        <v>14500</v>
      </c>
    </row>
    <row r="294" spans="1:13" x14ac:dyDescent="0.25">
      <c r="A294" s="15">
        <v>4</v>
      </c>
      <c r="B294" s="15" t="s">
        <v>35</v>
      </c>
      <c r="C294" s="5" t="str">
        <f>VLOOKUP('STOK BARANG'!B294,'DATA BARANG'!$B$1:$E$14,2,0)</f>
        <v>MM TAWON</v>
      </c>
      <c r="D294" s="29">
        <f t="shared" si="58"/>
        <v>3</v>
      </c>
      <c r="E294" s="15">
        <f>VLOOKUP(B294,'LAPORAN PENJUALAN'!$B$496:$E$509,4,0)</f>
        <v>24</v>
      </c>
      <c r="F294" s="15">
        <f>VLOOKUP('STOK BARANG'!B294,'LAPORAN PENJUALAN'!$B$496:$G$509,6,0)</f>
        <v>7</v>
      </c>
      <c r="G294" s="26">
        <f t="shared" si="57"/>
        <v>20</v>
      </c>
      <c r="I294" s="15">
        <v>4</v>
      </c>
      <c r="J294" s="15" t="s">
        <v>35</v>
      </c>
      <c r="K294" s="5" t="str">
        <f>VLOOKUP('STOK BARANG'!J294,'DATA BARANG'!$B$1:$E$14,2,0)</f>
        <v>MM TAWON</v>
      </c>
      <c r="L294" s="26">
        <f t="shared" si="59"/>
        <v>20</v>
      </c>
      <c r="M294" s="7">
        <f>VLOOKUP(J294,'DATA BARANG'!$B$1:$E$14,4,0)</f>
        <v>14500</v>
      </c>
    </row>
    <row r="295" spans="1:13" x14ac:dyDescent="0.25">
      <c r="A295" s="15">
        <v>5</v>
      </c>
      <c r="B295" s="15" t="s">
        <v>39</v>
      </c>
      <c r="C295" s="5" t="str">
        <f>VLOOKUP('STOK BARANG'!B295,'DATA BARANG'!$B$1:$E$14,2,0)</f>
        <v>MM SALVACO</v>
      </c>
      <c r="D295" s="29">
        <f t="shared" si="58"/>
        <v>3</v>
      </c>
      <c r="E295" s="15">
        <f>VLOOKUP(B295,'LAPORAN PENJUALAN'!$B$496:$E$509,4,0)</f>
        <v>0</v>
      </c>
      <c r="F295" s="15">
        <f>VLOOKUP('STOK BARANG'!B295,'LAPORAN PENJUALAN'!$B$496:$G$509,6,0)</f>
        <v>0</v>
      </c>
      <c r="G295" s="26">
        <f t="shared" si="57"/>
        <v>3</v>
      </c>
      <c r="I295" s="15">
        <v>5</v>
      </c>
      <c r="J295" s="15" t="s">
        <v>39</v>
      </c>
      <c r="K295" s="5" t="str">
        <f>VLOOKUP('STOK BARANG'!J295,'DATA BARANG'!$B$1:$E$14,2,0)</f>
        <v>MM SALVACO</v>
      </c>
      <c r="L295" s="26">
        <f t="shared" si="59"/>
        <v>3</v>
      </c>
      <c r="M295" s="7">
        <f>VLOOKUP(J295,'DATA BARANG'!$B$1:$E$14,4,0)</f>
        <v>14500</v>
      </c>
    </row>
    <row r="296" spans="1:13" x14ac:dyDescent="0.25">
      <c r="A296" s="15">
        <v>6</v>
      </c>
      <c r="B296" s="15" t="s">
        <v>40</v>
      </c>
      <c r="C296" s="5" t="str">
        <f>VLOOKUP('STOK BARANG'!B296,'DATA BARANG'!$B$1:$E$14,2,0)</f>
        <v>MM BIMOLI</v>
      </c>
      <c r="D296" s="29">
        <f t="shared" si="58"/>
        <v>-3</v>
      </c>
      <c r="E296" s="15">
        <f>VLOOKUP(B296,'LAPORAN PENJUALAN'!$B$496:$E$509,4,0)</f>
        <v>24</v>
      </c>
      <c r="F296" s="15">
        <f>VLOOKUP('STOK BARANG'!B296,'LAPORAN PENJUALAN'!$B$496:$G$509,6,0)</f>
        <v>0</v>
      </c>
      <c r="G296" s="26">
        <f t="shared" si="57"/>
        <v>21</v>
      </c>
      <c r="I296" s="15">
        <v>6</v>
      </c>
      <c r="J296" s="15" t="s">
        <v>40</v>
      </c>
      <c r="K296" s="5" t="str">
        <f>VLOOKUP('STOK BARANG'!J296,'DATA BARANG'!$B$1:$E$14,2,0)</f>
        <v>MM BIMOLI</v>
      </c>
      <c r="L296" s="26">
        <f t="shared" si="59"/>
        <v>21</v>
      </c>
      <c r="M296" s="7">
        <f>VLOOKUP(J296,'DATA BARANG'!$B$1:$E$14,4,0)</f>
        <v>15500</v>
      </c>
    </row>
    <row r="297" spans="1:13" x14ac:dyDescent="0.25">
      <c r="A297" s="15">
        <v>7</v>
      </c>
      <c r="B297" s="15" t="s">
        <v>41</v>
      </c>
      <c r="C297" s="5" t="str">
        <f>VLOOKUP('STOK BARANG'!B297,'DATA BARANG'!$B$1:$E$14,2,0)</f>
        <v>MM SIIP</v>
      </c>
      <c r="D297" s="29">
        <f t="shared" si="58"/>
        <v>0</v>
      </c>
      <c r="E297" s="15">
        <f>VLOOKUP(B297,'LAPORAN PENJUALAN'!$B$496:$E$509,4,0)</f>
        <v>24</v>
      </c>
      <c r="F297" s="15">
        <f>VLOOKUP('STOK BARANG'!B297,'LAPORAN PENJUALAN'!$B$496:$G$509,6,0)</f>
        <v>0</v>
      </c>
      <c r="G297" s="26">
        <f t="shared" si="57"/>
        <v>24</v>
      </c>
      <c r="I297" s="15">
        <v>7</v>
      </c>
      <c r="J297" s="15" t="s">
        <v>41</v>
      </c>
      <c r="K297" s="5" t="str">
        <f>VLOOKUP('STOK BARANG'!J297,'DATA BARANG'!$B$1:$E$14,2,0)</f>
        <v>MM SIIP</v>
      </c>
      <c r="L297" s="26">
        <f t="shared" si="59"/>
        <v>24</v>
      </c>
      <c r="M297" s="7">
        <f>VLOOKUP(J297,'DATA BARANG'!$B$1:$E$14,4,0)</f>
        <v>13500</v>
      </c>
    </row>
    <row r="298" spans="1:13" x14ac:dyDescent="0.25">
      <c r="A298" s="15">
        <v>8</v>
      </c>
      <c r="B298" s="15" t="s">
        <v>42</v>
      </c>
      <c r="C298" s="5" t="str">
        <f>VLOOKUP('STOK BARANG'!B298,'DATA BARANG'!$B$1:$E$14,2,0)</f>
        <v>GULA AREN</v>
      </c>
      <c r="D298" s="29">
        <f t="shared" si="58"/>
        <v>38.319999999999993</v>
      </c>
      <c r="E298" s="15">
        <f>VLOOKUP(B298,'LAPORAN PENJUALAN'!$B$496:$E$509,4,0)</f>
        <v>0</v>
      </c>
      <c r="F298" s="15">
        <f>VLOOKUP('STOK BARANG'!B298,'LAPORAN PENJUALAN'!$B$496:$G$509,6,0)</f>
        <v>0</v>
      </c>
      <c r="G298" s="26">
        <f t="shared" si="57"/>
        <v>38.319999999999993</v>
      </c>
      <c r="I298" s="15">
        <v>8</v>
      </c>
      <c r="J298" s="15" t="s">
        <v>42</v>
      </c>
      <c r="K298" s="5" t="str">
        <f>VLOOKUP('STOK BARANG'!J298,'DATA BARANG'!$B$1:$E$14,2,0)</f>
        <v>GULA AREN</v>
      </c>
      <c r="L298" s="26">
        <f t="shared" si="59"/>
        <v>38.319999999999993</v>
      </c>
      <c r="M298" s="7">
        <f>VLOOKUP(J298,'DATA BARANG'!$B$1:$E$14,4,0)</f>
        <v>25000</v>
      </c>
    </row>
    <row r="299" spans="1:13" x14ac:dyDescent="0.25">
      <c r="A299" s="15">
        <v>9</v>
      </c>
      <c r="B299" s="15" t="s">
        <v>37</v>
      </c>
      <c r="C299" s="5" t="str">
        <f>VLOOKUP('STOK BARANG'!B299,'DATA BARANG'!$B$1:$E$14,2,0)</f>
        <v>BERAS IR 5 KG</v>
      </c>
      <c r="D299" s="29">
        <f t="shared" si="58"/>
        <v>33</v>
      </c>
      <c r="E299" s="15">
        <f>VLOOKUP(B299,'LAPORAN PENJUALAN'!$B$496:$E$509,4,0)</f>
        <v>400</v>
      </c>
      <c r="F299" s="15">
        <f>VLOOKUP('STOK BARANG'!B299,'LAPORAN PENJUALAN'!$B$496:$G$509,6,0)</f>
        <v>400</v>
      </c>
      <c r="G299" s="26">
        <f t="shared" si="57"/>
        <v>33</v>
      </c>
      <c r="I299" s="15">
        <v>9</v>
      </c>
      <c r="J299" s="15" t="s">
        <v>37</v>
      </c>
      <c r="K299" s="5" t="str">
        <f>VLOOKUP('STOK BARANG'!J299,'DATA BARANG'!$B$1:$E$14,2,0)</f>
        <v>BERAS IR 5 KG</v>
      </c>
      <c r="L299" s="26">
        <f t="shared" si="59"/>
        <v>33</v>
      </c>
      <c r="M299" s="7">
        <f>VLOOKUP(J299,'DATA BARANG'!$B$1:$E$14,4,0)</f>
        <v>55000</v>
      </c>
    </row>
    <row r="300" spans="1:13" x14ac:dyDescent="0.25">
      <c r="A300" s="15">
        <v>10</v>
      </c>
      <c r="B300" s="15" t="s">
        <v>36</v>
      </c>
      <c r="C300" s="5" t="str">
        <f>VLOOKUP('STOK BARANG'!B300,'DATA BARANG'!$B$1:$E$14,2,0)</f>
        <v>BERAS IR 10 KG</v>
      </c>
      <c r="D300" s="29">
        <f t="shared" si="58"/>
        <v>14</v>
      </c>
      <c r="E300" s="15">
        <f>VLOOKUP(B300,'LAPORAN PENJUALAN'!$B$496:$E$509,4,0)</f>
        <v>0</v>
      </c>
      <c r="F300" s="15">
        <f>VLOOKUP('STOK BARANG'!B300,'LAPORAN PENJUALAN'!$B$496:$G$509,6,0)</f>
        <v>0</v>
      </c>
      <c r="G300" s="26">
        <f t="shared" si="57"/>
        <v>14</v>
      </c>
      <c r="I300" s="15">
        <v>10</v>
      </c>
      <c r="J300" s="15" t="s">
        <v>36</v>
      </c>
      <c r="K300" s="5" t="str">
        <f>VLOOKUP('STOK BARANG'!J300,'DATA BARANG'!$B$1:$E$14,2,0)</f>
        <v>BERAS IR 10 KG</v>
      </c>
      <c r="L300" s="26">
        <f t="shared" si="59"/>
        <v>14</v>
      </c>
      <c r="M300" s="7">
        <f>VLOOKUP(J300,'DATA BARANG'!$B$1:$E$14,4,0)</f>
        <v>110000</v>
      </c>
    </row>
    <row r="301" spans="1:13" x14ac:dyDescent="0.25">
      <c r="A301" s="19">
        <v>11</v>
      </c>
      <c r="B301" s="19" t="s">
        <v>91</v>
      </c>
      <c r="C301" s="5" t="str">
        <f>VLOOKUP('STOK BARANG'!B301,'DATA BARANG'!$B$1:$E$14,2,0)</f>
        <v>MADU ASLI</v>
      </c>
      <c r="D301" s="29">
        <f t="shared" si="58"/>
        <v>3</v>
      </c>
      <c r="E301" s="15">
        <f>VLOOKUP(B301,'LAPORAN PENJUALAN'!$B$496:$E$509,4,0)</f>
        <v>0</v>
      </c>
      <c r="F301" s="15">
        <f>VLOOKUP('STOK BARANG'!B301,'LAPORAN PENJUALAN'!$B$496:$G$509,6,0)</f>
        <v>0</v>
      </c>
      <c r="G301" s="26">
        <f t="shared" si="57"/>
        <v>3</v>
      </c>
      <c r="I301" s="19">
        <v>11</v>
      </c>
      <c r="J301" s="19" t="s">
        <v>91</v>
      </c>
      <c r="K301" s="5" t="str">
        <f>VLOOKUP('STOK BARANG'!J301,'DATA BARANG'!$B$1:$E$14,2,0)</f>
        <v>MADU ASLI</v>
      </c>
      <c r="L301" s="26">
        <f t="shared" si="59"/>
        <v>3</v>
      </c>
      <c r="M301" s="7">
        <f>VLOOKUP(J301,'DATA BARANG'!$B$1:$E$14,4,0)</f>
        <v>120000</v>
      </c>
    </row>
    <row r="302" spans="1:13" x14ac:dyDescent="0.25">
      <c r="A302" s="19">
        <v>12</v>
      </c>
      <c r="B302" s="19" t="s">
        <v>92</v>
      </c>
      <c r="C302" s="5" t="str">
        <f>VLOOKUP('STOK BARANG'!B302,'DATA BARANG'!$B$1:$E$14,2,0)</f>
        <v>PARFUM A&amp;M</v>
      </c>
      <c r="D302" s="29">
        <f t="shared" si="58"/>
        <v>50</v>
      </c>
      <c r="E302" s="15">
        <f>VLOOKUP(B302,'LAPORAN PENJUALAN'!$B$496:$E$509,4,0)</f>
        <v>0</v>
      </c>
      <c r="F302" s="15">
        <f>VLOOKUP('STOK BARANG'!B302,'LAPORAN PENJUALAN'!$B$496:$G$509,6,0)</f>
        <v>0</v>
      </c>
      <c r="G302" s="26">
        <f t="shared" si="57"/>
        <v>50</v>
      </c>
      <c r="I302" s="19">
        <v>12</v>
      </c>
      <c r="J302" s="19" t="s">
        <v>92</v>
      </c>
      <c r="K302" s="5" t="str">
        <f>VLOOKUP('STOK BARANG'!J302,'DATA BARANG'!$B$1:$E$14,2,0)</f>
        <v>PARFUM A&amp;M</v>
      </c>
      <c r="L302" s="26">
        <f t="shared" si="59"/>
        <v>50</v>
      </c>
      <c r="M302" s="7">
        <f>VLOOKUP(J302,'DATA BARANG'!$B$1:$E$14,4,0)</f>
        <v>225000</v>
      </c>
    </row>
    <row r="303" spans="1:13" x14ac:dyDescent="0.25">
      <c r="A303" s="19">
        <v>13</v>
      </c>
      <c r="B303" s="19" t="s">
        <v>160</v>
      </c>
      <c r="C303" s="5" t="str">
        <f>VLOOKUP('STOK BARANG'!B303,'DATA BARANG'!$B$1:$E$14,2,0)</f>
        <v>GULAKU</v>
      </c>
      <c r="D303" s="29">
        <f t="shared" si="58"/>
        <v>0</v>
      </c>
      <c r="E303" s="15">
        <f>VLOOKUP(B303,'LAPORAN PENJUALAN'!$B$496:$E$509,4,0)</f>
        <v>0</v>
      </c>
      <c r="F303" s="15">
        <f>VLOOKUP('STOK BARANG'!B303,'LAPORAN PENJUALAN'!$B$496:$G$509,6,0)</f>
        <v>0</v>
      </c>
      <c r="G303" s="26">
        <f t="shared" si="57"/>
        <v>0</v>
      </c>
      <c r="I303" s="19">
        <v>13</v>
      </c>
      <c r="J303" s="19" t="s">
        <v>160</v>
      </c>
      <c r="K303" s="5" t="str">
        <f>VLOOKUP('STOK BARANG'!J303,'DATA BARANG'!$B$1:$E$14,2,0)</f>
        <v>GULAKU</v>
      </c>
      <c r="L303" s="26">
        <f t="shared" si="59"/>
        <v>0</v>
      </c>
      <c r="M303" s="7">
        <f>VLOOKUP(J303,'DATA BARANG'!$B$1:$E$14,4,0)</f>
        <v>14000</v>
      </c>
    </row>
    <row r="305" spans="1:13" ht="18.75" x14ac:dyDescent="0.3">
      <c r="A305" s="125" t="s">
        <v>778</v>
      </c>
      <c r="B305" s="125"/>
      <c r="C305" s="125"/>
      <c r="D305" s="125"/>
      <c r="E305" s="125"/>
      <c r="F305" s="125"/>
      <c r="G305" s="125"/>
      <c r="I305" s="126" t="s">
        <v>779</v>
      </c>
      <c r="J305" s="126"/>
      <c r="K305" s="126"/>
      <c r="L305" s="126"/>
      <c r="M305" s="126"/>
    </row>
    <row r="306" spans="1:13" x14ac:dyDescent="0.25">
      <c r="A306" s="106" t="s">
        <v>0</v>
      </c>
      <c r="B306" s="106" t="s">
        <v>31</v>
      </c>
      <c r="C306" s="106" t="s">
        <v>1</v>
      </c>
      <c r="D306" s="106" t="s">
        <v>251</v>
      </c>
      <c r="E306" s="106" t="s">
        <v>38</v>
      </c>
      <c r="F306" s="106" t="s">
        <v>26</v>
      </c>
      <c r="G306" s="21" t="s">
        <v>16</v>
      </c>
      <c r="I306" s="106" t="s">
        <v>0</v>
      </c>
      <c r="J306" s="106" t="s">
        <v>31</v>
      </c>
      <c r="K306" s="106" t="s">
        <v>1</v>
      </c>
      <c r="L306" s="45" t="s">
        <v>4</v>
      </c>
      <c r="M306" s="22" t="s">
        <v>5</v>
      </c>
    </row>
    <row r="307" spans="1:13" x14ac:dyDescent="0.25">
      <c r="A307" s="15">
        <v>1</v>
      </c>
      <c r="B307" s="15" t="s">
        <v>32</v>
      </c>
      <c r="C307" s="5" t="str">
        <f>VLOOKUP('STOK BARANG'!B307,'DATA BARANG'!$B$1:$E$14,2,0)</f>
        <v>GULA ROSE BRAND</v>
      </c>
      <c r="D307" s="29">
        <f>L291</f>
        <v>55</v>
      </c>
      <c r="E307" s="15">
        <f>VLOOKUP(B307,'LAPORAN PENJUALAN'!$B$523:$E$536,4,0)</f>
        <v>0</v>
      </c>
      <c r="F307" s="15">
        <f>VLOOKUP('STOK BARANG'!B307,'LAPORAN PENJUALAN'!$B$523:$G$536,6,0)</f>
        <v>18</v>
      </c>
      <c r="G307" s="26">
        <f t="shared" ref="G307:G319" si="60">(D307+E307)-F307</f>
        <v>37</v>
      </c>
      <c r="I307" s="15">
        <v>1</v>
      </c>
      <c r="J307" s="15" t="s">
        <v>32</v>
      </c>
      <c r="K307" s="5" t="str">
        <f>VLOOKUP('STOK BARANG'!J307,'DATA BARANG'!$B$1:$E$14,2,0)</f>
        <v>GULA ROSE BRAND</v>
      </c>
      <c r="L307" s="26">
        <f>G307</f>
        <v>37</v>
      </c>
      <c r="M307" s="7">
        <f>VLOOKUP(J307,'DATA BARANG'!$B$1:$E$14,4,0)</f>
        <v>14000</v>
      </c>
    </row>
    <row r="308" spans="1:13" x14ac:dyDescent="0.25">
      <c r="A308" s="15">
        <v>2</v>
      </c>
      <c r="B308" s="15" t="s">
        <v>33</v>
      </c>
      <c r="C308" s="5" t="str">
        <f>VLOOKUP('STOK BARANG'!B308,'DATA BARANG'!$B$1:$E$14,2,0)</f>
        <v>GULA PUTIH</v>
      </c>
      <c r="D308" s="29">
        <f t="shared" ref="D308:D319" si="61">L292</f>
        <v>0</v>
      </c>
      <c r="E308" s="15">
        <f>VLOOKUP(B308,'LAPORAN PENJUALAN'!$B$523:$E$536,4,0)</f>
        <v>0</v>
      </c>
      <c r="F308" s="15">
        <f>VLOOKUP('STOK BARANG'!B308,'LAPORAN PENJUALAN'!$B$523:$G$536,6,0)</f>
        <v>0</v>
      </c>
      <c r="G308" s="26">
        <f t="shared" si="60"/>
        <v>0</v>
      </c>
      <c r="I308" s="15">
        <v>2</v>
      </c>
      <c r="J308" s="15" t="s">
        <v>33</v>
      </c>
      <c r="K308" s="5" t="str">
        <f>VLOOKUP('STOK BARANG'!J308,'DATA BARANG'!$B$1:$E$14,2,0)</f>
        <v>GULA PUTIH</v>
      </c>
      <c r="L308" s="26">
        <f t="shared" ref="L308:L319" si="62">G308</f>
        <v>0</v>
      </c>
      <c r="M308" s="7">
        <f>VLOOKUP(J308,'DATA BARANG'!$B$1:$E$14,4,0)</f>
        <v>13500</v>
      </c>
    </row>
    <row r="309" spans="1:13" x14ac:dyDescent="0.25">
      <c r="A309" s="15">
        <v>3</v>
      </c>
      <c r="B309" s="15" t="s">
        <v>34</v>
      </c>
      <c r="C309" s="5" t="str">
        <f>VLOOKUP('STOK BARANG'!B309,'DATA BARANG'!$B$1:$E$14,2,0)</f>
        <v>MM ROSE BRAND</v>
      </c>
      <c r="D309" s="29">
        <f t="shared" si="61"/>
        <v>24</v>
      </c>
      <c r="E309" s="15">
        <f>VLOOKUP(B309,'LAPORAN PENJUALAN'!$B$523:$E$536,4,0)</f>
        <v>0</v>
      </c>
      <c r="F309" s="15">
        <f>VLOOKUP('STOK BARANG'!B309,'LAPORAN PENJUALAN'!$B$523:$G$536,6,0)</f>
        <v>0</v>
      </c>
      <c r="G309" s="26">
        <f t="shared" si="60"/>
        <v>24</v>
      </c>
      <c r="I309" s="15">
        <v>3</v>
      </c>
      <c r="J309" s="15" t="s">
        <v>34</v>
      </c>
      <c r="K309" s="5" t="str">
        <f>VLOOKUP('STOK BARANG'!J309,'DATA BARANG'!$B$1:$E$14,2,0)</f>
        <v>MM ROSE BRAND</v>
      </c>
      <c r="L309" s="26">
        <f t="shared" si="62"/>
        <v>24</v>
      </c>
      <c r="M309" s="7">
        <f>VLOOKUP(J309,'DATA BARANG'!$B$1:$E$14,4,0)</f>
        <v>14500</v>
      </c>
    </row>
    <row r="310" spans="1:13" x14ac:dyDescent="0.25">
      <c r="A310" s="15">
        <v>4</v>
      </c>
      <c r="B310" s="15" t="s">
        <v>35</v>
      </c>
      <c r="C310" s="5" t="str">
        <f>VLOOKUP('STOK BARANG'!B310,'DATA BARANG'!$B$1:$E$14,2,0)</f>
        <v>MM TAWON</v>
      </c>
      <c r="D310" s="29">
        <f t="shared" si="61"/>
        <v>20</v>
      </c>
      <c r="E310" s="15">
        <f>VLOOKUP(B310,'LAPORAN PENJUALAN'!$B$523:$E$536,4,0)</f>
        <v>0</v>
      </c>
      <c r="F310" s="15">
        <f>VLOOKUP('STOK BARANG'!B310,'LAPORAN PENJUALAN'!$B$523:$G$536,6,0)</f>
        <v>0</v>
      </c>
      <c r="G310" s="26">
        <f t="shared" si="60"/>
        <v>20</v>
      </c>
      <c r="I310" s="15">
        <v>4</v>
      </c>
      <c r="J310" s="15" t="s">
        <v>35</v>
      </c>
      <c r="K310" s="5" t="str">
        <f>VLOOKUP('STOK BARANG'!J310,'DATA BARANG'!$B$1:$E$14,2,0)</f>
        <v>MM TAWON</v>
      </c>
      <c r="L310" s="26">
        <f t="shared" si="62"/>
        <v>20</v>
      </c>
      <c r="M310" s="7">
        <f>VLOOKUP(J310,'DATA BARANG'!$B$1:$E$14,4,0)</f>
        <v>14500</v>
      </c>
    </row>
    <row r="311" spans="1:13" x14ac:dyDescent="0.25">
      <c r="A311" s="15">
        <v>5</v>
      </c>
      <c r="B311" s="15" t="s">
        <v>39</v>
      </c>
      <c r="C311" s="5" t="str">
        <f>VLOOKUP('STOK BARANG'!B311,'DATA BARANG'!$B$1:$E$14,2,0)</f>
        <v>MM SALVACO</v>
      </c>
      <c r="D311" s="29">
        <f t="shared" si="61"/>
        <v>3</v>
      </c>
      <c r="E311" s="15">
        <f>VLOOKUP(B311,'LAPORAN PENJUALAN'!$B$523:$E$536,4,0)</f>
        <v>0</v>
      </c>
      <c r="F311" s="15">
        <f>VLOOKUP('STOK BARANG'!B311,'LAPORAN PENJUALAN'!$B$523:$G$536,6,0)</f>
        <v>0</v>
      </c>
      <c r="G311" s="26">
        <f t="shared" si="60"/>
        <v>3</v>
      </c>
      <c r="I311" s="15">
        <v>5</v>
      </c>
      <c r="J311" s="15" t="s">
        <v>39</v>
      </c>
      <c r="K311" s="5" t="str">
        <f>VLOOKUP('STOK BARANG'!J311,'DATA BARANG'!$B$1:$E$14,2,0)</f>
        <v>MM SALVACO</v>
      </c>
      <c r="L311" s="26">
        <f t="shared" si="62"/>
        <v>3</v>
      </c>
      <c r="M311" s="7">
        <f>VLOOKUP(J311,'DATA BARANG'!$B$1:$E$14,4,0)</f>
        <v>14500</v>
      </c>
    </row>
    <row r="312" spans="1:13" x14ac:dyDescent="0.25">
      <c r="A312" s="15">
        <v>6</v>
      </c>
      <c r="B312" s="15" t="s">
        <v>40</v>
      </c>
      <c r="C312" s="5" t="str">
        <f>VLOOKUP('STOK BARANG'!B312,'DATA BARANG'!$B$1:$E$14,2,0)</f>
        <v>MM BIMOLI</v>
      </c>
      <c r="D312" s="29">
        <f t="shared" si="61"/>
        <v>21</v>
      </c>
      <c r="E312" s="15">
        <f>VLOOKUP(B312,'LAPORAN PENJUALAN'!$B$523:$E$536,4,0)</f>
        <v>0</v>
      </c>
      <c r="F312" s="15">
        <f>VLOOKUP('STOK BARANG'!B312,'LAPORAN PENJUALAN'!$B$523:$G$536,6,0)</f>
        <v>3</v>
      </c>
      <c r="G312" s="26">
        <f t="shared" si="60"/>
        <v>18</v>
      </c>
      <c r="I312" s="15">
        <v>6</v>
      </c>
      <c r="J312" s="15" t="s">
        <v>40</v>
      </c>
      <c r="K312" s="5" t="str">
        <f>VLOOKUP('STOK BARANG'!J312,'DATA BARANG'!$B$1:$E$14,2,0)</f>
        <v>MM BIMOLI</v>
      </c>
      <c r="L312" s="26">
        <f t="shared" si="62"/>
        <v>18</v>
      </c>
      <c r="M312" s="7">
        <f>VLOOKUP(J312,'DATA BARANG'!$B$1:$E$14,4,0)</f>
        <v>15500</v>
      </c>
    </row>
    <row r="313" spans="1:13" x14ac:dyDescent="0.25">
      <c r="A313" s="15">
        <v>7</v>
      </c>
      <c r="B313" s="15" t="s">
        <v>41</v>
      </c>
      <c r="C313" s="5" t="str">
        <f>VLOOKUP('STOK BARANG'!B313,'DATA BARANG'!$B$1:$E$14,2,0)</f>
        <v>MM SIIP</v>
      </c>
      <c r="D313" s="29">
        <f t="shared" si="61"/>
        <v>24</v>
      </c>
      <c r="E313" s="15">
        <f>VLOOKUP(B313,'LAPORAN PENJUALAN'!$B$523:$E$536,4,0)</f>
        <v>0</v>
      </c>
      <c r="F313" s="15">
        <f>VLOOKUP('STOK BARANG'!B313,'LAPORAN PENJUALAN'!$B$523:$G$536,6,0)</f>
        <v>0</v>
      </c>
      <c r="G313" s="26">
        <f t="shared" si="60"/>
        <v>24</v>
      </c>
      <c r="I313" s="15">
        <v>7</v>
      </c>
      <c r="J313" s="15" t="s">
        <v>41</v>
      </c>
      <c r="K313" s="5" t="str">
        <f>VLOOKUP('STOK BARANG'!J313,'DATA BARANG'!$B$1:$E$14,2,0)</f>
        <v>MM SIIP</v>
      </c>
      <c r="L313" s="26">
        <f t="shared" si="62"/>
        <v>24</v>
      </c>
      <c r="M313" s="7">
        <f>VLOOKUP(J313,'DATA BARANG'!$B$1:$E$14,4,0)</f>
        <v>13500</v>
      </c>
    </row>
    <row r="314" spans="1:13" x14ac:dyDescent="0.25">
      <c r="A314" s="15">
        <v>8</v>
      </c>
      <c r="B314" s="15" t="s">
        <v>42</v>
      </c>
      <c r="C314" s="5" t="str">
        <f>VLOOKUP('STOK BARANG'!B314,'DATA BARANG'!$B$1:$E$14,2,0)</f>
        <v>GULA AREN</v>
      </c>
      <c r="D314" s="29">
        <f t="shared" si="61"/>
        <v>38.319999999999993</v>
      </c>
      <c r="E314" s="15">
        <f>VLOOKUP(B314,'LAPORAN PENJUALAN'!$B$523:$E$536,4,0)</f>
        <v>0</v>
      </c>
      <c r="F314" s="15">
        <f>VLOOKUP('STOK BARANG'!B314,'LAPORAN PENJUALAN'!$B$523:$G$536,6,0)</f>
        <v>0</v>
      </c>
      <c r="G314" s="26">
        <f t="shared" si="60"/>
        <v>38.319999999999993</v>
      </c>
      <c r="I314" s="15">
        <v>8</v>
      </c>
      <c r="J314" s="15" t="s">
        <v>42</v>
      </c>
      <c r="K314" s="5" t="str">
        <f>VLOOKUP('STOK BARANG'!J314,'DATA BARANG'!$B$1:$E$14,2,0)</f>
        <v>GULA AREN</v>
      </c>
      <c r="L314" s="26">
        <f t="shared" si="62"/>
        <v>38.319999999999993</v>
      </c>
      <c r="M314" s="7">
        <f>VLOOKUP(J314,'DATA BARANG'!$B$1:$E$14,4,0)</f>
        <v>25000</v>
      </c>
    </row>
    <row r="315" spans="1:13" x14ac:dyDescent="0.25">
      <c r="A315" s="15">
        <v>9</v>
      </c>
      <c r="B315" s="15" t="s">
        <v>37</v>
      </c>
      <c r="C315" s="5" t="str">
        <f>VLOOKUP('STOK BARANG'!B315,'DATA BARANG'!$B$1:$E$14,2,0)</f>
        <v>BERAS IR 5 KG</v>
      </c>
      <c r="D315" s="29">
        <f t="shared" si="61"/>
        <v>33</v>
      </c>
      <c r="E315" s="15">
        <f>VLOOKUP(B315,'LAPORAN PENJUALAN'!$B$523:$E$536,4,0)</f>
        <v>0</v>
      </c>
      <c r="F315" s="15">
        <f>VLOOKUP('STOK BARANG'!B315,'LAPORAN PENJUALAN'!$B$523:$G$536,6,0)</f>
        <v>0</v>
      </c>
      <c r="G315" s="26">
        <f t="shared" si="60"/>
        <v>33</v>
      </c>
      <c r="I315" s="15">
        <v>9</v>
      </c>
      <c r="J315" s="15" t="s">
        <v>37</v>
      </c>
      <c r="K315" s="5" t="str">
        <f>VLOOKUP('STOK BARANG'!J315,'DATA BARANG'!$B$1:$E$14,2,0)</f>
        <v>BERAS IR 5 KG</v>
      </c>
      <c r="L315" s="26">
        <f t="shared" si="62"/>
        <v>33</v>
      </c>
      <c r="M315" s="7">
        <f>VLOOKUP(J315,'DATA BARANG'!$B$1:$E$14,4,0)</f>
        <v>55000</v>
      </c>
    </row>
    <row r="316" spans="1:13" x14ac:dyDescent="0.25">
      <c r="A316" s="15">
        <v>10</v>
      </c>
      <c r="B316" s="15" t="s">
        <v>36</v>
      </c>
      <c r="C316" s="5" t="str">
        <f>VLOOKUP('STOK BARANG'!B316,'DATA BARANG'!$B$1:$E$14,2,0)</f>
        <v>BERAS IR 10 KG</v>
      </c>
      <c r="D316" s="29">
        <f t="shared" si="61"/>
        <v>14</v>
      </c>
      <c r="E316" s="15">
        <f>VLOOKUP(B316,'LAPORAN PENJUALAN'!$B$523:$E$536,4,0)</f>
        <v>0</v>
      </c>
      <c r="F316" s="15">
        <f>VLOOKUP('STOK BARANG'!B316,'LAPORAN PENJUALAN'!$B$523:$G$536,6,0)</f>
        <v>0</v>
      </c>
      <c r="G316" s="26">
        <f t="shared" si="60"/>
        <v>14</v>
      </c>
      <c r="I316" s="15">
        <v>10</v>
      </c>
      <c r="J316" s="15" t="s">
        <v>36</v>
      </c>
      <c r="K316" s="5" t="str">
        <f>VLOOKUP('STOK BARANG'!J316,'DATA BARANG'!$B$1:$E$14,2,0)</f>
        <v>BERAS IR 10 KG</v>
      </c>
      <c r="L316" s="26">
        <f t="shared" si="62"/>
        <v>14</v>
      </c>
      <c r="M316" s="7">
        <f>VLOOKUP(J316,'DATA BARANG'!$B$1:$E$14,4,0)</f>
        <v>110000</v>
      </c>
    </row>
    <row r="317" spans="1:13" x14ac:dyDescent="0.25">
      <c r="A317" s="19">
        <v>11</v>
      </c>
      <c r="B317" s="19" t="s">
        <v>91</v>
      </c>
      <c r="C317" s="5" t="str">
        <f>VLOOKUP('STOK BARANG'!B317,'DATA BARANG'!$B$1:$E$14,2,0)</f>
        <v>MADU ASLI</v>
      </c>
      <c r="D317" s="29">
        <f t="shared" si="61"/>
        <v>3</v>
      </c>
      <c r="E317" s="15">
        <f>VLOOKUP(B317,'LAPORAN PENJUALAN'!$B$523:$E$536,4,0)</f>
        <v>0</v>
      </c>
      <c r="F317" s="15">
        <f>VLOOKUP('STOK BARANG'!B317,'LAPORAN PENJUALAN'!$B$523:$G$536,6,0)</f>
        <v>0</v>
      </c>
      <c r="G317" s="26">
        <f t="shared" si="60"/>
        <v>3</v>
      </c>
      <c r="I317" s="19">
        <v>11</v>
      </c>
      <c r="J317" s="19" t="s">
        <v>91</v>
      </c>
      <c r="K317" s="5" t="str">
        <f>VLOOKUP('STOK BARANG'!J317,'DATA BARANG'!$B$1:$E$14,2,0)</f>
        <v>MADU ASLI</v>
      </c>
      <c r="L317" s="26">
        <f t="shared" si="62"/>
        <v>3</v>
      </c>
      <c r="M317" s="7">
        <f>VLOOKUP(J317,'DATA BARANG'!$B$1:$E$14,4,0)</f>
        <v>120000</v>
      </c>
    </row>
    <row r="318" spans="1:13" x14ac:dyDescent="0.25">
      <c r="A318" s="19">
        <v>12</v>
      </c>
      <c r="B318" s="19" t="s">
        <v>92</v>
      </c>
      <c r="C318" s="5" t="str">
        <f>VLOOKUP('STOK BARANG'!B318,'DATA BARANG'!$B$1:$E$14,2,0)</f>
        <v>PARFUM A&amp;M</v>
      </c>
      <c r="D318" s="29">
        <f t="shared" si="61"/>
        <v>50</v>
      </c>
      <c r="E318" s="15">
        <f>VLOOKUP(B318,'LAPORAN PENJUALAN'!$B$523:$E$536,4,0)</f>
        <v>0</v>
      </c>
      <c r="F318" s="15">
        <f>VLOOKUP('STOK BARANG'!B318,'LAPORAN PENJUALAN'!$B$523:$G$536,6,0)</f>
        <v>0</v>
      </c>
      <c r="G318" s="26">
        <f t="shared" si="60"/>
        <v>50</v>
      </c>
      <c r="I318" s="19">
        <v>12</v>
      </c>
      <c r="J318" s="19" t="s">
        <v>92</v>
      </c>
      <c r="K318" s="5" t="str">
        <f>VLOOKUP('STOK BARANG'!J318,'DATA BARANG'!$B$1:$E$14,2,0)</f>
        <v>PARFUM A&amp;M</v>
      </c>
      <c r="L318" s="26">
        <f t="shared" si="62"/>
        <v>50</v>
      </c>
      <c r="M318" s="7">
        <f>VLOOKUP(J318,'DATA BARANG'!$B$1:$E$14,4,0)</f>
        <v>225000</v>
      </c>
    </row>
    <row r="319" spans="1:13" x14ac:dyDescent="0.25">
      <c r="A319" s="19">
        <v>13</v>
      </c>
      <c r="B319" s="19" t="s">
        <v>160</v>
      </c>
      <c r="C319" s="5" t="str">
        <f>VLOOKUP('STOK BARANG'!B319,'DATA BARANG'!$B$1:$E$14,2,0)</f>
        <v>GULAKU</v>
      </c>
      <c r="D319" s="29">
        <f t="shared" si="61"/>
        <v>0</v>
      </c>
      <c r="E319" s="15">
        <f>VLOOKUP(B319,'LAPORAN PENJUALAN'!$B$523:$E$536,4,0)</f>
        <v>0</v>
      </c>
      <c r="F319" s="15">
        <f>VLOOKUP('STOK BARANG'!B319,'LAPORAN PENJUALAN'!$B$523:$G$536,6,0)</f>
        <v>0</v>
      </c>
      <c r="G319" s="26">
        <f t="shared" si="60"/>
        <v>0</v>
      </c>
      <c r="I319" s="19">
        <v>13</v>
      </c>
      <c r="J319" s="19" t="s">
        <v>160</v>
      </c>
      <c r="K319" s="5" t="str">
        <f>VLOOKUP('STOK BARANG'!J319,'DATA BARANG'!$B$1:$E$14,2,0)</f>
        <v>GULAKU</v>
      </c>
      <c r="L319" s="26">
        <f t="shared" si="62"/>
        <v>0</v>
      </c>
      <c r="M319" s="7">
        <f>VLOOKUP(J319,'DATA BARANG'!$B$1:$E$14,4,0)</f>
        <v>14000</v>
      </c>
    </row>
    <row r="321" spans="1:13" ht="18.75" x14ac:dyDescent="0.3">
      <c r="A321" s="125" t="s">
        <v>780</v>
      </c>
      <c r="B321" s="125"/>
      <c r="C321" s="125"/>
      <c r="D321" s="125"/>
      <c r="E321" s="125"/>
      <c r="F321" s="125"/>
      <c r="G321" s="125"/>
      <c r="I321" s="126" t="s">
        <v>781</v>
      </c>
      <c r="J321" s="126"/>
      <c r="K321" s="126"/>
      <c r="L321" s="126"/>
      <c r="M321" s="126"/>
    </row>
    <row r="322" spans="1:13" x14ac:dyDescent="0.25">
      <c r="A322" s="106" t="s">
        <v>0</v>
      </c>
      <c r="B322" s="106" t="s">
        <v>31</v>
      </c>
      <c r="C322" s="106" t="s">
        <v>1</v>
      </c>
      <c r="D322" s="106" t="s">
        <v>251</v>
      </c>
      <c r="E322" s="106" t="s">
        <v>38</v>
      </c>
      <c r="F322" s="106" t="s">
        <v>26</v>
      </c>
      <c r="G322" s="21" t="s">
        <v>16</v>
      </c>
      <c r="I322" s="106" t="s">
        <v>0</v>
      </c>
      <c r="J322" s="106" t="s">
        <v>31</v>
      </c>
      <c r="K322" s="106" t="s">
        <v>1</v>
      </c>
      <c r="L322" s="45" t="s">
        <v>4</v>
      </c>
      <c r="M322" s="22" t="s">
        <v>5</v>
      </c>
    </row>
    <row r="323" spans="1:13" x14ac:dyDescent="0.25">
      <c r="A323" s="15">
        <v>1</v>
      </c>
      <c r="B323" s="15" t="s">
        <v>32</v>
      </c>
      <c r="C323" s="5" t="str">
        <f>VLOOKUP('STOK BARANG'!B323,'DATA BARANG'!$B$1:$E$20,2,0)</f>
        <v>GULA ROSE BRAND</v>
      </c>
      <c r="D323" s="29">
        <f>L307</f>
        <v>37</v>
      </c>
      <c r="E323" s="15">
        <f>VLOOKUP(B323,'LAPORAN PENJUALAN'!$B$550:$E$567,4,0)</f>
        <v>0</v>
      </c>
      <c r="F323" s="15">
        <f>VLOOKUP('STOK BARANG'!B323,'LAPORAN PENJUALAN'!$B$550:$G$567,6,0)</f>
        <v>6</v>
      </c>
      <c r="G323" s="26">
        <f t="shared" ref="G323:G339" si="63">(D323+E323)-F323</f>
        <v>31</v>
      </c>
      <c r="I323" s="15">
        <v>1</v>
      </c>
      <c r="J323" s="15" t="s">
        <v>32</v>
      </c>
      <c r="K323" s="5" t="str">
        <f>VLOOKUP('STOK BARANG'!J323,'DATA BARANG'!$B$1:$E$20,2,0)</f>
        <v>GULA ROSE BRAND</v>
      </c>
      <c r="L323" s="26">
        <f>G323</f>
        <v>31</v>
      </c>
      <c r="M323" s="7">
        <f>VLOOKUP(J323,'DATA BARANG'!$B$1:$E$20,4,0)</f>
        <v>14000</v>
      </c>
    </row>
    <row r="324" spans="1:13" x14ac:dyDescent="0.25">
      <c r="A324" s="15">
        <v>2</v>
      </c>
      <c r="B324" s="15" t="s">
        <v>33</v>
      </c>
      <c r="C324" s="5" t="str">
        <f>VLOOKUP('STOK BARANG'!B324,'DATA BARANG'!$B$1:$E$20,2,0)</f>
        <v>GULA PUTIH</v>
      </c>
      <c r="D324" s="29">
        <f t="shared" ref="D324:D337" si="64">L308</f>
        <v>0</v>
      </c>
      <c r="E324" s="15">
        <f>VLOOKUP(B324,'LAPORAN PENJUALAN'!$B$550:$E$567,4,0)</f>
        <v>0</v>
      </c>
      <c r="F324" s="15">
        <f>VLOOKUP('STOK BARANG'!B324,'LAPORAN PENJUALAN'!$B$550:$G$567,6,0)</f>
        <v>0</v>
      </c>
      <c r="G324" s="26">
        <f t="shared" si="63"/>
        <v>0</v>
      </c>
      <c r="I324" s="15">
        <v>2</v>
      </c>
      <c r="J324" s="15" t="s">
        <v>33</v>
      </c>
      <c r="K324" s="5" t="str">
        <f>VLOOKUP('STOK BARANG'!J324,'DATA BARANG'!$B$1:$E$20,2,0)</f>
        <v>GULA PUTIH</v>
      </c>
      <c r="L324" s="26">
        <f t="shared" ref="L324:L339" si="65">G324</f>
        <v>0</v>
      </c>
      <c r="M324" s="7">
        <f>VLOOKUP(J324,'DATA BARANG'!$B$1:$E$20,4,0)</f>
        <v>13500</v>
      </c>
    </row>
    <row r="325" spans="1:13" x14ac:dyDescent="0.25">
      <c r="A325" s="15">
        <v>3</v>
      </c>
      <c r="B325" s="15" t="s">
        <v>34</v>
      </c>
      <c r="C325" s="5" t="str">
        <f>VLOOKUP('STOK BARANG'!B325,'DATA BARANG'!$B$1:$E$20,2,0)</f>
        <v>MM ROSE BRAND</v>
      </c>
      <c r="D325" s="29">
        <f t="shared" si="64"/>
        <v>24</v>
      </c>
      <c r="E325" s="15">
        <f>VLOOKUP(B325,'LAPORAN PENJUALAN'!$B$550:$E$567,4,0)</f>
        <v>0</v>
      </c>
      <c r="F325" s="15">
        <f>VLOOKUP('STOK BARANG'!B325,'LAPORAN PENJUALAN'!$B$550:$G$567,6,0)</f>
        <v>7</v>
      </c>
      <c r="G325" s="26">
        <f t="shared" si="63"/>
        <v>17</v>
      </c>
      <c r="I325" s="15">
        <v>3</v>
      </c>
      <c r="J325" s="15" t="s">
        <v>34</v>
      </c>
      <c r="K325" s="5" t="str">
        <f>VLOOKUP('STOK BARANG'!J325,'DATA BARANG'!$B$1:$E$20,2,0)</f>
        <v>MM ROSE BRAND</v>
      </c>
      <c r="L325" s="26">
        <f t="shared" si="65"/>
        <v>17</v>
      </c>
      <c r="M325" s="7">
        <f>VLOOKUP(J325,'DATA BARANG'!$B$1:$E$20,4,0)</f>
        <v>14500</v>
      </c>
    </row>
    <row r="326" spans="1:13" x14ac:dyDescent="0.25">
      <c r="A326" s="15">
        <v>4</v>
      </c>
      <c r="B326" s="15" t="s">
        <v>35</v>
      </c>
      <c r="C326" s="5" t="str">
        <f>VLOOKUP('STOK BARANG'!B326,'DATA BARANG'!$B$1:$E$20,2,0)</f>
        <v>MM TAWON</v>
      </c>
      <c r="D326" s="29">
        <f t="shared" si="64"/>
        <v>20</v>
      </c>
      <c r="E326" s="15">
        <f>VLOOKUP(B326,'LAPORAN PENJUALAN'!$B$550:$E$567,4,0)</f>
        <v>0</v>
      </c>
      <c r="F326" s="15">
        <f>VLOOKUP('STOK BARANG'!B326,'LAPORAN PENJUALAN'!$B$550:$G$567,6,0)</f>
        <v>2</v>
      </c>
      <c r="G326" s="26">
        <f t="shared" si="63"/>
        <v>18</v>
      </c>
      <c r="I326" s="15">
        <v>4</v>
      </c>
      <c r="J326" s="15" t="s">
        <v>35</v>
      </c>
      <c r="K326" s="5" t="str">
        <f>VLOOKUP('STOK BARANG'!J326,'DATA BARANG'!$B$1:$E$20,2,0)</f>
        <v>MM TAWON</v>
      </c>
      <c r="L326" s="26">
        <f t="shared" si="65"/>
        <v>18</v>
      </c>
      <c r="M326" s="7">
        <f>VLOOKUP(J326,'DATA BARANG'!$B$1:$E$20,4,0)</f>
        <v>14500</v>
      </c>
    </row>
    <row r="327" spans="1:13" x14ac:dyDescent="0.25">
      <c r="A327" s="15">
        <v>5</v>
      </c>
      <c r="B327" s="15" t="s">
        <v>39</v>
      </c>
      <c r="C327" s="5" t="str">
        <f>VLOOKUP('STOK BARANG'!B327,'DATA BARANG'!$B$1:$E$20,2,0)</f>
        <v>MM SALVACO</v>
      </c>
      <c r="D327" s="29">
        <f t="shared" si="64"/>
        <v>3</v>
      </c>
      <c r="E327" s="15">
        <f>VLOOKUP(B327,'LAPORAN PENJUALAN'!$B$550:$E$567,4,0)</f>
        <v>0</v>
      </c>
      <c r="F327" s="15">
        <f>VLOOKUP('STOK BARANG'!B327,'LAPORAN PENJUALAN'!$B$550:$G$567,6,0)</f>
        <v>1</v>
      </c>
      <c r="G327" s="26">
        <f t="shared" si="63"/>
        <v>2</v>
      </c>
      <c r="I327" s="15">
        <v>5</v>
      </c>
      <c r="J327" s="15" t="s">
        <v>39</v>
      </c>
      <c r="K327" s="5" t="str">
        <f>VLOOKUP('STOK BARANG'!J327,'DATA BARANG'!$B$1:$E$20,2,0)</f>
        <v>MM SALVACO</v>
      </c>
      <c r="L327" s="26">
        <f t="shared" si="65"/>
        <v>2</v>
      </c>
      <c r="M327" s="7">
        <f>VLOOKUP(J327,'DATA BARANG'!$B$1:$E$20,4,0)</f>
        <v>14500</v>
      </c>
    </row>
    <row r="328" spans="1:13" x14ac:dyDescent="0.25">
      <c r="A328" s="15">
        <v>6</v>
      </c>
      <c r="B328" s="15" t="s">
        <v>40</v>
      </c>
      <c r="C328" s="5" t="str">
        <f>VLOOKUP('STOK BARANG'!B328,'DATA BARANG'!$B$1:$E$20,2,0)</f>
        <v>MM BIMOLI</v>
      </c>
      <c r="D328" s="29">
        <f t="shared" si="64"/>
        <v>18</v>
      </c>
      <c r="E328" s="15">
        <f>VLOOKUP(B328,'LAPORAN PENJUALAN'!$B$550:$E$567,4,0)</f>
        <v>0</v>
      </c>
      <c r="F328" s="15">
        <f>VLOOKUP('STOK BARANG'!B328,'LAPORAN PENJUALAN'!$B$550:$G$567,6,0)</f>
        <v>3</v>
      </c>
      <c r="G328" s="26">
        <f t="shared" si="63"/>
        <v>15</v>
      </c>
      <c r="I328" s="15">
        <v>6</v>
      </c>
      <c r="J328" s="15" t="s">
        <v>40</v>
      </c>
      <c r="K328" s="5" t="str">
        <f>VLOOKUP('STOK BARANG'!J328,'DATA BARANG'!$B$1:$E$20,2,0)</f>
        <v>MM BIMOLI</v>
      </c>
      <c r="L328" s="26">
        <f t="shared" si="65"/>
        <v>15</v>
      </c>
      <c r="M328" s="7">
        <f>VLOOKUP(J328,'DATA BARANG'!$B$1:$E$20,4,0)</f>
        <v>15500</v>
      </c>
    </row>
    <row r="329" spans="1:13" x14ac:dyDescent="0.25">
      <c r="A329" s="15">
        <v>7</v>
      </c>
      <c r="B329" s="15" t="s">
        <v>41</v>
      </c>
      <c r="C329" s="5" t="str">
        <f>VLOOKUP('STOK BARANG'!B329,'DATA BARANG'!$B$1:$E$20,2,0)</f>
        <v>MM SIIP</v>
      </c>
      <c r="D329" s="29">
        <f t="shared" si="64"/>
        <v>24</v>
      </c>
      <c r="E329" s="15">
        <f>VLOOKUP(B329,'LAPORAN PENJUALAN'!$B$550:$E$567,4,0)</f>
        <v>0</v>
      </c>
      <c r="F329" s="15">
        <f>VLOOKUP('STOK BARANG'!B329,'LAPORAN PENJUALAN'!$B$550:$G$567,6,0)</f>
        <v>0</v>
      </c>
      <c r="G329" s="26">
        <f t="shared" si="63"/>
        <v>24</v>
      </c>
      <c r="I329" s="15">
        <v>7</v>
      </c>
      <c r="J329" s="15" t="s">
        <v>41</v>
      </c>
      <c r="K329" s="5" t="str">
        <f>VLOOKUP('STOK BARANG'!J329,'DATA BARANG'!$B$1:$E$20,2,0)</f>
        <v>MM SIIP</v>
      </c>
      <c r="L329" s="26">
        <f t="shared" si="65"/>
        <v>24</v>
      </c>
      <c r="M329" s="7">
        <f>VLOOKUP(J329,'DATA BARANG'!$B$1:$E$20,4,0)</f>
        <v>13500</v>
      </c>
    </row>
    <row r="330" spans="1:13" x14ac:dyDescent="0.25">
      <c r="A330" s="15">
        <v>8</v>
      </c>
      <c r="B330" s="15" t="s">
        <v>42</v>
      </c>
      <c r="C330" s="5" t="str">
        <f>VLOOKUP('STOK BARANG'!B330,'DATA BARANG'!$B$1:$E$20,2,0)</f>
        <v>GULA AREN</v>
      </c>
      <c r="D330" s="29">
        <f t="shared" si="64"/>
        <v>38.319999999999993</v>
      </c>
      <c r="E330" s="15">
        <f>VLOOKUP(B330,'LAPORAN PENJUALAN'!$B$550:$E$567,4,0)</f>
        <v>0</v>
      </c>
      <c r="F330" s="15">
        <f>VLOOKUP('STOK BARANG'!B330,'LAPORAN PENJUALAN'!$B$550:$G$567,6,0)</f>
        <v>3.36</v>
      </c>
      <c r="G330" s="26">
        <f t="shared" si="63"/>
        <v>34.959999999999994</v>
      </c>
      <c r="I330" s="15">
        <v>8</v>
      </c>
      <c r="J330" s="15" t="s">
        <v>42</v>
      </c>
      <c r="K330" s="5" t="str">
        <f>VLOOKUP('STOK BARANG'!J330,'DATA BARANG'!$B$1:$E$20,2,0)</f>
        <v>GULA AREN</v>
      </c>
      <c r="L330" s="26">
        <f t="shared" si="65"/>
        <v>34.959999999999994</v>
      </c>
      <c r="M330" s="7">
        <f>VLOOKUP(J330,'DATA BARANG'!$B$1:$E$20,4,0)</f>
        <v>25000</v>
      </c>
    </row>
    <row r="331" spans="1:13" x14ac:dyDescent="0.25">
      <c r="A331" s="15">
        <v>9</v>
      </c>
      <c r="B331" s="15" t="s">
        <v>37</v>
      </c>
      <c r="C331" s="5" t="str">
        <f>VLOOKUP('STOK BARANG'!B331,'DATA BARANG'!$B$1:$E$20,2,0)</f>
        <v>BERAS IR 5 KG</v>
      </c>
      <c r="D331" s="29">
        <f t="shared" si="64"/>
        <v>33</v>
      </c>
      <c r="E331" s="15">
        <f>VLOOKUP(B331,'LAPORAN PENJUALAN'!$B$550:$E$567,4,0)</f>
        <v>0</v>
      </c>
      <c r="F331" s="15">
        <f>VLOOKUP('STOK BARANG'!B331,'LAPORAN PENJUALAN'!$B$550:$G$567,6,0)</f>
        <v>11</v>
      </c>
      <c r="G331" s="26">
        <f t="shared" si="63"/>
        <v>22</v>
      </c>
      <c r="I331" s="15">
        <v>9</v>
      </c>
      <c r="J331" s="15" t="s">
        <v>37</v>
      </c>
      <c r="K331" s="5" t="str">
        <f>VLOOKUP('STOK BARANG'!J331,'DATA BARANG'!$B$1:$E$20,2,0)</f>
        <v>BERAS IR 5 KG</v>
      </c>
      <c r="L331" s="26">
        <f t="shared" si="65"/>
        <v>22</v>
      </c>
      <c r="M331" s="7">
        <f>VLOOKUP(J331,'DATA BARANG'!$B$1:$E$20,4,0)</f>
        <v>55000</v>
      </c>
    </row>
    <row r="332" spans="1:13" x14ac:dyDescent="0.25">
      <c r="A332" s="15">
        <v>10</v>
      </c>
      <c r="B332" s="15" t="s">
        <v>36</v>
      </c>
      <c r="C332" s="5" t="str">
        <f>VLOOKUP('STOK BARANG'!B332,'DATA BARANG'!$B$1:$E$20,2,0)</f>
        <v>BERAS IR 10 KG</v>
      </c>
      <c r="D332" s="29">
        <f t="shared" si="64"/>
        <v>14</v>
      </c>
      <c r="E332" s="15">
        <f>VLOOKUP(B332,'LAPORAN PENJUALAN'!$B$550:$E$567,4,0)</f>
        <v>0</v>
      </c>
      <c r="F332" s="15">
        <f>VLOOKUP('STOK BARANG'!B332,'LAPORAN PENJUALAN'!$B$550:$G$567,6,0)</f>
        <v>6</v>
      </c>
      <c r="G332" s="26">
        <f t="shared" si="63"/>
        <v>8</v>
      </c>
      <c r="I332" s="15">
        <v>10</v>
      </c>
      <c r="J332" s="15" t="s">
        <v>36</v>
      </c>
      <c r="K332" s="5" t="str">
        <f>VLOOKUP('STOK BARANG'!J332,'DATA BARANG'!$B$1:$E$20,2,0)</f>
        <v>BERAS IR 10 KG</v>
      </c>
      <c r="L332" s="26">
        <f t="shared" si="65"/>
        <v>8</v>
      </c>
      <c r="M332" s="7">
        <f>VLOOKUP(J332,'DATA BARANG'!$B$1:$E$20,4,0)</f>
        <v>110000</v>
      </c>
    </row>
    <row r="333" spans="1:13" x14ac:dyDescent="0.25">
      <c r="A333" s="19">
        <v>11</v>
      </c>
      <c r="B333" s="19" t="s">
        <v>91</v>
      </c>
      <c r="C333" s="5" t="str">
        <f>VLOOKUP('STOK BARANG'!B333,'DATA BARANG'!$B$1:$E$20,2,0)</f>
        <v>MADU ASLI</v>
      </c>
      <c r="D333" s="29">
        <f t="shared" si="64"/>
        <v>3</v>
      </c>
      <c r="E333" s="15">
        <f>VLOOKUP(B333,'LAPORAN PENJUALAN'!$B$550:$E$567,4,0)</f>
        <v>0</v>
      </c>
      <c r="F333" s="15">
        <f>VLOOKUP('STOK BARANG'!B333,'LAPORAN PENJUALAN'!$B$550:$G$567,6,0)</f>
        <v>2</v>
      </c>
      <c r="G333" s="26">
        <f t="shared" si="63"/>
        <v>1</v>
      </c>
      <c r="I333" s="19">
        <v>11</v>
      </c>
      <c r="J333" s="19" t="s">
        <v>91</v>
      </c>
      <c r="K333" s="5" t="str">
        <f>VLOOKUP('STOK BARANG'!J333,'DATA BARANG'!$B$1:$E$20,2,0)</f>
        <v>MADU ASLI</v>
      </c>
      <c r="L333" s="26">
        <f t="shared" si="65"/>
        <v>1</v>
      </c>
      <c r="M333" s="7">
        <f>VLOOKUP(J333,'DATA BARANG'!$B$1:$E$20,4,0)</f>
        <v>120000</v>
      </c>
    </row>
    <row r="334" spans="1:13" x14ac:dyDescent="0.25">
      <c r="A334" s="19">
        <v>12</v>
      </c>
      <c r="B334" s="19" t="s">
        <v>92</v>
      </c>
      <c r="C334" s="5" t="str">
        <f>VLOOKUP('STOK BARANG'!B334,'DATA BARANG'!$B$1:$E$20,2,0)</f>
        <v>PARFUM A&amp;M</v>
      </c>
      <c r="D334" s="29">
        <f t="shared" si="64"/>
        <v>50</v>
      </c>
      <c r="E334" s="15">
        <f>VLOOKUP(B334,'LAPORAN PENJUALAN'!$B$550:$E$567,4,0)</f>
        <v>0</v>
      </c>
      <c r="F334" s="15">
        <f>VLOOKUP('STOK BARANG'!B334,'LAPORAN PENJUALAN'!$B$550:$G$567,6,0)</f>
        <v>0</v>
      </c>
      <c r="G334" s="26">
        <f t="shared" si="63"/>
        <v>50</v>
      </c>
      <c r="I334" s="19">
        <v>12</v>
      </c>
      <c r="J334" s="19" t="s">
        <v>92</v>
      </c>
      <c r="K334" s="5" t="str">
        <f>VLOOKUP('STOK BARANG'!J334,'DATA BARANG'!$B$1:$E$20,2,0)</f>
        <v>PARFUM A&amp;M</v>
      </c>
      <c r="L334" s="26">
        <f t="shared" si="65"/>
        <v>50</v>
      </c>
      <c r="M334" s="7">
        <f>VLOOKUP(J334,'DATA BARANG'!$B$1:$E$20,4,0)</f>
        <v>225000</v>
      </c>
    </row>
    <row r="335" spans="1:13" x14ac:dyDescent="0.25">
      <c r="A335" s="19">
        <v>13</v>
      </c>
      <c r="B335" s="19" t="s">
        <v>160</v>
      </c>
      <c r="C335" s="5" t="str">
        <f>VLOOKUP('STOK BARANG'!B335,'DATA BARANG'!$B$1:$E$20,2,0)</f>
        <v>GULAKU</v>
      </c>
      <c r="D335" s="29">
        <f t="shared" si="64"/>
        <v>0</v>
      </c>
      <c r="E335" s="15">
        <f>VLOOKUP(B335,'LAPORAN PENJUALAN'!$B$550:$E$567,4,0)</f>
        <v>0</v>
      </c>
      <c r="F335" s="15">
        <f>VLOOKUP('STOK BARANG'!B335,'LAPORAN PENJUALAN'!$B$550:$G$567,6,0)</f>
        <v>0</v>
      </c>
      <c r="G335" s="26">
        <f t="shared" si="63"/>
        <v>0</v>
      </c>
      <c r="I335" s="19">
        <v>13</v>
      </c>
      <c r="J335" s="19" t="s">
        <v>160</v>
      </c>
      <c r="K335" s="5" t="str">
        <f>VLOOKUP('STOK BARANG'!J335,'DATA BARANG'!$B$1:$E$20,2,0)</f>
        <v>GULAKU</v>
      </c>
      <c r="L335" s="26">
        <f t="shared" si="65"/>
        <v>0</v>
      </c>
      <c r="M335" s="7">
        <f>VLOOKUP(J335,'DATA BARANG'!$B$1:$E$20,4,0)</f>
        <v>14000</v>
      </c>
    </row>
    <row r="336" spans="1:13" x14ac:dyDescent="0.25">
      <c r="A336" s="19">
        <v>14</v>
      </c>
      <c r="B336" s="19" t="s">
        <v>695</v>
      </c>
      <c r="C336" s="5" t="str">
        <f>VLOOKUP('STOK BARANG'!B336,'DATA BARANG'!$B$1:$E$20,2,0)</f>
        <v>BERAS IR 30 KG</v>
      </c>
      <c r="D336" s="29">
        <f>L320</f>
        <v>0</v>
      </c>
      <c r="E336" s="15">
        <f>VLOOKUP(B336,'LAPORAN PENJUALAN'!$B$550:$E$567,4,0)</f>
        <v>0</v>
      </c>
      <c r="F336" s="15">
        <f>VLOOKUP('STOK BARANG'!B336,'LAPORAN PENJUALAN'!$B$550:$G$567,6,0)</f>
        <v>0</v>
      </c>
      <c r="G336" s="26">
        <f t="shared" si="63"/>
        <v>0</v>
      </c>
      <c r="I336" s="19">
        <v>14</v>
      </c>
      <c r="J336" s="19" t="s">
        <v>695</v>
      </c>
      <c r="K336" s="5" t="str">
        <f>VLOOKUP('STOK BARANG'!J336,'DATA BARANG'!$B$1:$E$20,2,0)</f>
        <v>BERAS IR 30 KG</v>
      </c>
      <c r="L336" s="26">
        <f>G336</f>
        <v>0</v>
      </c>
      <c r="M336" s="7">
        <f>VLOOKUP(J336,'DATA BARANG'!$B$1:$E$20,4,0)</f>
        <v>295000</v>
      </c>
    </row>
    <row r="337" spans="1:13" x14ac:dyDescent="0.25">
      <c r="A337" s="19">
        <v>15</v>
      </c>
      <c r="B337" s="19" t="s">
        <v>982</v>
      </c>
      <c r="C337" s="5" t="str">
        <f>VLOOKUP('STOK BARANG'!B337,'DATA BARANG'!$B$1:$E$20,2,0)</f>
        <v xml:space="preserve">BOTOL JAMU JAHE </v>
      </c>
      <c r="D337" s="29">
        <f t="shared" si="64"/>
        <v>0</v>
      </c>
      <c r="E337" s="15">
        <f>VLOOKUP(B337,'LAPORAN PENJUALAN'!$B$550:$E$567,4,0)</f>
        <v>10</v>
      </c>
      <c r="F337" s="15">
        <f>VLOOKUP('STOK BARANG'!B337,'LAPORAN PENJUALAN'!$B$550:$G$567,6,0)</f>
        <v>0</v>
      </c>
      <c r="G337" s="26">
        <f t="shared" si="63"/>
        <v>10</v>
      </c>
      <c r="I337" s="19">
        <v>15</v>
      </c>
      <c r="J337" s="19" t="s">
        <v>982</v>
      </c>
      <c r="K337" s="5" t="str">
        <f>VLOOKUP('STOK BARANG'!J337,'DATA BARANG'!$B$1:$E$20,2,0)</f>
        <v xml:space="preserve">BOTOL JAMU JAHE </v>
      </c>
      <c r="L337" s="26">
        <f t="shared" si="65"/>
        <v>10</v>
      </c>
      <c r="M337" s="7">
        <f>VLOOKUP(J337,'DATA BARANG'!$B$1:$E$20,4,0)</f>
        <v>60000</v>
      </c>
    </row>
    <row r="338" spans="1:13" x14ac:dyDescent="0.25">
      <c r="A338" s="19">
        <v>16</v>
      </c>
      <c r="B338" s="19" t="s">
        <v>984</v>
      </c>
      <c r="C338" s="5" t="str">
        <f>VLOOKUP('STOK BARANG'!B338,'DATA BARANG'!$B$1:$E$20,2,0)</f>
        <v>BOTOL JAMU KUNYIT</v>
      </c>
      <c r="D338" s="29">
        <v>0</v>
      </c>
      <c r="E338" s="15">
        <f>VLOOKUP(B338,'LAPORAN PENJUALAN'!$B$550:$E$567,4,0)</f>
        <v>10</v>
      </c>
      <c r="F338" s="15">
        <f>VLOOKUP('STOK BARANG'!B338,'LAPORAN PENJUALAN'!$B$550:$G$567,6,0)</f>
        <v>0</v>
      </c>
      <c r="G338" s="26">
        <f t="shared" si="63"/>
        <v>10</v>
      </c>
      <c r="I338" s="19">
        <v>16</v>
      </c>
      <c r="J338" s="19" t="s">
        <v>984</v>
      </c>
      <c r="K338" s="5" t="str">
        <f>VLOOKUP('STOK BARANG'!J338,'DATA BARANG'!$B$1:$E$20,2,0)</f>
        <v>BOTOL JAMU KUNYIT</v>
      </c>
      <c r="L338" s="26">
        <f t="shared" si="65"/>
        <v>10</v>
      </c>
      <c r="M338" s="7">
        <f>VLOOKUP(J338,'DATA BARANG'!$B$1:$E$20,4,0)</f>
        <v>50000</v>
      </c>
    </row>
    <row r="339" spans="1:13" x14ac:dyDescent="0.25">
      <c r="A339" s="19">
        <v>17</v>
      </c>
      <c r="B339" s="19" t="s">
        <v>986</v>
      </c>
      <c r="C339" s="5" t="str">
        <f>VLOOKUP('STOK BARANG'!B339,'DATA BARANG'!$B$1:$E$20,2,0)</f>
        <v>JAMU SACHET</v>
      </c>
      <c r="D339" s="29">
        <v>0</v>
      </c>
      <c r="E339" s="15">
        <f>VLOOKUP(B339,'LAPORAN PENJUALAN'!$B$550:$E$567,4,0)</f>
        <v>13</v>
      </c>
      <c r="F339" s="15">
        <f>VLOOKUP('STOK BARANG'!B339,'LAPORAN PENJUALAN'!$B$550:$G$567,6,0)</f>
        <v>3</v>
      </c>
      <c r="G339" s="26">
        <f t="shared" si="63"/>
        <v>10</v>
      </c>
      <c r="I339" s="19">
        <v>17</v>
      </c>
      <c r="J339" s="19" t="s">
        <v>986</v>
      </c>
      <c r="K339" s="5" t="str">
        <f>VLOOKUP('STOK BARANG'!J339,'DATA BARANG'!$B$1:$E$20,2,0)</f>
        <v>JAMU SACHET</v>
      </c>
      <c r="L339" s="26">
        <f t="shared" si="65"/>
        <v>10</v>
      </c>
      <c r="M339" s="7">
        <f>VLOOKUP(J339,'DATA BARANG'!$B$1:$E$20,4,0)</f>
        <v>3500</v>
      </c>
    </row>
    <row r="341" spans="1:13" ht="18.75" x14ac:dyDescent="0.3">
      <c r="A341" s="125" t="s">
        <v>1010</v>
      </c>
      <c r="B341" s="125"/>
      <c r="C341" s="125"/>
      <c r="D341" s="125"/>
      <c r="E341" s="125"/>
      <c r="F341" s="125"/>
      <c r="G341" s="125"/>
      <c r="I341" s="126" t="s">
        <v>1011</v>
      </c>
      <c r="J341" s="126"/>
      <c r="K341" s="126"/>
      <c r="L341" s="126"/>
      <c r="M341" s="126"/>
    </row>
    <row r="342" spans="1:13" x14ac:dyDescent="0.25">
      <c r="A342" s="106" t="s">
        <v>0</v>
      </c>
      <c r="B342" s="106" t="s">
        <v>31</v>
      </c>
      <c r="C342" s="106" t="s">
        <v>1</v>
      </c>
      <c r="D342" s="106" t="s">
        <v>251</v>
      </c>
      <c r="E342" s="106" t="s">
        <v>38</v>
      </c>
      <c r="F342" s="106" t="s">
        <v>26</v>
      </c>
      <c r="G342" s="21" t="s">
        <v>16</v>
      </c>
      <c r="I342" s="106" t="s">
        <v>0</v>
      </c>
      <c r="J342" s="106" t="s">
        <v>31</v>
      </c>
      <c r="K342" s="106" t="s">
        <v>1</v>
      </c>
      <c r="L342" s="45" t="s">
        <v>4</v>
      </c>
      <c r="M342" s="22" t="s">
        <v>5</v>
      </c>
    </row>
    <row r="343" spans="1:13" x14ac:dyDescent="0.25">
      <c r="A343" s="15">
        <v>1</v>
      </c>
      <c r="B343" s="15" t="s">
        <v>32</v>
      </c>
      <c r="C343" s="5" t="str">
        <f>VLOOKUP('STOK BARANG'!B343,'DATA BARANG'!$B$1:$E$20,2,0)</f>
        <v>GULA ROSE BRAND</v>
      </c>
      <c r="D343" s="29">
        <f>L323</f>
        <v>31</v>
      </c>
      <c r="E343" s="15">
        <f>VLOOKUP(B343,'LAPORAN PENJUALAN'!$B$581:$E$598,4,0)</f>
        <v>0</v>
      </c>
      <c r="F343" s="15">
        <f>VLOOKUP('STOK BARANG'!B343,'LAPORAN PENJUALAN'!$B$581:$G$598,6,0)</f>
        <v>0</v>
      </c>
      <c r="G343" s="26">
        <f t="shared" ref="G343:G359" si="66">(D343+E343)-F343</f>
        <v>31</v>
      </c>
      <c r="I343" s="15">
        <v>1</v>
      </c>
      <c r="J343" s="15" t="s">
        <v>32</v>
      </c>
      <c r="K343" s="5" t="str">
        <f>VLOOKUP('STOK BARANG'!J343,'DATA BARANG'!$B$1:$E$20,2,0)</f>
        <v>GULA ROSE BRAND</v>
      </c>
      <c r="L343" s="26">
        <f>G343</f>
        <v>31</v>
      </c>
      <c r="M343" s="7">
        <f>VLOOKUP(J343,'DATA BARANG'!$B$1:$E$20,4,0)</f>
        <v>14000</v>
      </c>
    </row>
    <row r="344" spans="1:13" x14ac:dyDescent="0.25">
      <c r="A344" s="15">
        <v>2</v>
      </c>
      <c r="B344" s="15" t="s">
        <v>33</v>
      </c>
      <c r="C344" s="5" t="str">
        <f>VLOOKUP('STOK BARANG'!B344,'DATA BARANG'!$B$1:$E$20,2,0)</f>
        <v>GULA PUTIH</v>
      </c>
      <c r="D344" s="29">
        <f t="shared" ref="D344:D359" si="67">L324</f>
        <v>0</v>
      </c>
      <c r="E344" s="15">
        <f>VLOOKUP(B344,'LAPORAN PENJUALAN'!$B$581:$E$598,4,0)</f>
        <v>0</v>
      </c>
      <c r="F344" s="15">
        <f>VLOOKUP('STOK BARANG'!B344,'LAPORAN PENJUALAN'!$B$581:$G$598,6,0)</f>
        <v>0</v>
      </c>
      <c r="G344" s="26">
        <f t="shared" si="66"/>
        <v>0</v>
      </c>
      <c r="I344" s="15">
        <v>2</v>
      </c>
      <c r="J344" s="15" t="s">
        <v>33</v>
      </c>
      <c r="K344" s="5" t="str">
        <f>VLOOKUP('STOK BARANG'!J344,'DATA BARANG'!$B$1:$E$20,2,0)</f>
        <v>GULA PUTIH</v>
      </c>
      <c r="L344" s="26">
        <f t="shared" ref="L344:L355" si="68">G344</f>
        <v>0</v>
      </c>
      <c r="M344" s="7">
        <f>VLOOKUP(J344,'DATA BARANG'!$B$1:$E$20,4,0)</f>
        <v>13500</v>
      </c>
    </row>
    <row r="345" spans="1:13" x14ac:dyDescent="0.25">
      <c r="A345" s="15">
        <v>3</v>
      </c>
      <c r="B345" s="15" t="s">
        <v>34</v>
      </c>
      <c r="C345" s="5" t="str">
        <f>VLOOKUP('STOK BARANG'!B345,'DATA BARANG'!$B$1:$E$20,2,0)</f>
        <v>MM ROSE BRAND</v>
      </c>
      <c r="D345" s="29">
        <f t="shared" si="67"/>
        <v>17</v>
      </c>
      <c r="E345" s="15">
        <f>VLOOKUP(B345,'LAPORAN PENJUALAN'!$B$581:$E$598,4,0)</f>
        <v>0</v>
      </c>
      <c r="F345" s="15">
        <f>VLOOKUP('STOK BARANG'!B345,'LAPORAN PENJUALAN'!$B$581:$G$598,6,0)</f>
        <v>0</v>
      </c>
      <c r="G345" s="26">
        <f t="shared" si="66"/>
        <v>17</v>
      </c>
      <c r="I345" s="15">
        <v>3</v>
      </c>
      <c r="J345" s="15" t="s">
        <v>34</v>
      </c>
      <c r="K345" s="5" t="str">
        <f>VLOOKUP('STOK BARANG'!J345,'DATA BARANG'!$B$1:$E$20,2,0)</f>
        <v>MM ROSE BRAND</v>
      </c>
      <c r="L345" s="26">
        <f t="shared" si="68"/>
        <v>17</v>
      </c>
      <c r="M345" s="7">
        <f>VLOOKUP(J345,'DATA BARANG'!$B$1:$E$20,4,0)</f>
        <v>14500</v>
      </c>
    </row>
    <row r="346" spans="1:13" x14ac:dyDescent="0.25">
      <c r="A346" s="15">
        <v>4</v>
      </c>
      <c r="B346" s="15" t="s">
        <v>35</v>
      </c>
      <c r="C346" s="5" t="str">
        <f>VLOOKUP('STOK BARANG'!B346,'DATA BARANG'!$B$1:$E$20,2,0)</f>
        <v>MM TAWON</v>
      </c>
      <c r="D346" s="29">
        <f t="shared" si="67"/>
        <v>18</v>
      </c>
      <c r="E346" s="15">
        <f>VLOOKUP(B346,'LAPORAN PENJUALAN'!$B$581:$E$598,4,0)</f>
        <v>0</v>
      </c>
      <c r="F346" s="15">
        <f>VLOOKUP('STOK BARANG'!B346,'LAPORAN PENJUALAN'!$B$581:$G$598,6,0)</f>
        <v>0</v>
      </c>
      <c r="G346" s="26">
        <f t="shared" si="66"/>
        <v>18</v>
      </c>
      <c r="I346" s="15">
        <v>4</v>
      </c>
      <c r="J346" s="15" t="s">
        <v>35</v>
      </c>
      <c r="K346" s="5" t="str">
        <f>VLOOKUP('STOK BARANG'!J346,'DATA BARANG'!$B$1:$E$20,2,0)</f>
        <v>MM TAWON</v>
      </c>
      <c r="L346" s="26">
        <f t="shared" si="68"/>
        <v>18</v>
      </c>
      <c r="M346" s="7">
        <f>VLOOKUP(J346,'DATA BARANG'!$B$1:$E$20,4,0)</f>
        <v>14500</v>
      </c>
    </row>
    <row r="347" spans="1:13" x14ac:dyDescent="0.25">
      <c r="A347" s="15">
        <v>5</v>
      </c>
      <c r="B347" s="15" t="s">
        <v>39</v>
      </c>
      <c r="C347" s="5" t="str">
        <f>VLOOKUP('STOK BARANG'!B347,'DATA BARANG'!$B$1:$E$20,2,0)</f>
        <v>MM SALVACO</v>
      </c>
      <c r="D347" s="29">
        <f t="shared" si="67"/>
        <v>2</v>
      </c>
      <c r="E347" s="15">
        <f>VLOOKUP(B347,'LAPORAN PENJUALAN'!$B$581:$E$598,4,0)</f>
        <v>0</v>
      </c>
      <c r="F347" s="15">
        <f>VLOOKUP('STOK BARANG'!B347,'LAPORAN PENJUALAN'!$B$581:$G$598,6,0)</f>
        <v>0</v>
      </c>
      <c r="G347" s="26">
        <f t="shared" si="66"/>
        <v>2</v>
      </c>
      <c r="I347" s="15">
        <v>5</v>
      </c>
      <c r="J347" s="15" t="s">
        <v>39</v>
      </c>
      <c r="K347" s="5" t="str">
        <f>VLOOKUP('STOK BARANG'!J347,'DATA BARANG'!$B$1:$E$20,2,0)</f>
        <v>MM SALVACO</v>
      </c>
      <c r="L347" s="26">
        <f t="shared" si="68"/>
        <v>2</v>
      </c>
      <c r="M347" s="7">
        <f>VLOOKUP(J347,'DATA BARANG'!$B$1:$E$20,4,0)</f>
        <v>14500</v>
      </c>
    </row>
    <row r="348" spans="1:13" x14ac:dyDescent="0.25">
      <c r="A348" s="15">
        <v>6</v>
      </c>
      <c r="B348" s="15" t="s">
        <v>40</v>
      </c>
      <c r="C348" s="5" t="str">
        <f>VLOOKUP('STOK BARANG'!B348,'DATA BARANG'!$B$1:$E$20,2,0)</f>
        <v>MM BIMOLI</v>
      </c>
      <c r="D348" s="29">
        <f t="shared" si="67"/>
        <v>15</v>
      </c>
      <c r="E348" s="15">
        <f>VLOOKUP(B348,'LAPORAN PENJUALAN'!$B$581:$E$598,4,0)</f>
        <v>0</v>
      </c>
      <c r="F348" s="15">
        <f>VLOOKUP('STOK BARANG'!B348,'LAPORAN PENJUALAN'!$B$581:$G$598,6,0)</f>
        <v>0</v>
      </c>
      <c r="G348" s="26">
        <f t="shared" si="66"/>
        <v>15</v>
      </c>
      <c r="I348" s="15">
        <v>6</v>
      </c>
      <c r="J348" s="15" t="s">
        <v>40</v>
      </c>
      <c r="K348" s="5" t="str">
        <f>VLOOKUP('STOK BARANG'!J348,'DATA BARANG'!$B$1:$E$20,2,0)</f>
        <v>MM BIMOLI</v>
      </c>
      <c r="L348" s="26">
        <f t="shared" si="68"/>
        <v>15</v>
      </c>
      <c r="M348" s="7">
        <f>VLOOKUP(J348,'DATA BARANG'!$B$1:$E$20,4,0)</f>
        <v>15500</v>
      </c>
    </row>
    <row r="349" spans="1:13" x14ac:dyDescent="0.25">
      <c r="A349" s="15">
        <v>7</v>
      </c>
      <c r="B349" s="15" t="s">
        <v>41</v>
      </c>
      <c r="C349" s="5" t="str">
        <f>VLOOKUP('STOK BARANG'!B349,'DATA BARANG'!$B$1:$E$20,2,0)</f>
        <v>MM SIIP</v>
      </c>
      <c r="D349" s="29">
        <f t="shared" si="67"/>
        <v>24</v>
      </c>
      <c r="E349" s="15">
        <f>VLOOKUP(B349,'LAPORAN PENJUALAN'!$B$581:$E$598,4,0)</f>
        <v>0</v>
      </c>
      <c r="F349" s="15">
        <f>VLOOKUP('STOK BARANG'!B349,'LAPORAN PENJUALAN'!$B$581:$G$598,6,0)</f>
        <v>0</v>
      </c>
      <c r="G349" s="26">
        <f t="shared" si="66"/>
        <v>24</v>
      </c>
      <c r="I349" s="15">
        <v>7</v>
      </c>
      <c r="J349" s="15" t="s">
        <v>41</v>
      </c>
      <c r="K349" s="5" t="str">
        <f>VLOOKUP('STOK BARANG'!J349,'DATA BARANG'!$B$1:$E$20,2,0)</f>
        <v>MM SIIP</v>
      </c>
      <c r="L349" s="26">
        <f t="shared" si="68"/>
        <v>24</v>
      </c>
      <c r="M349" s="7">
        <f>VLOOKUP(J349,'DATA BARANG'!$B$1:$E$20,4,0)</f>
        <v>13500</v>
      </c>
    </row>
    <row r="350" spans="1:13" x14ac:dyDescent="0.25">
      <c r="A350" s="15">
        <v>8</v>
      </c>
      <c r="B350" s="15" t="s">
        <v>42</v>
      </c>
      <c r="C350" s="5" t="str">
        <f>VLOOKUP('STOK BARANG'!B350,'DATA BARANG'!$B$1:$E$20,2,0)</f>
        <v>GULA AREN</v>
      </c>
      <c r="D350" s="29">
        <f t="shared" si="67"/>
        <v>34.959999999999994</v>
      </c>
      <c r="E350" s="15">
        <f>VLOOKUP(B350,'LAPORAN PENJUALAN'!$B$581:$E$598,4,0)</f>
        <v>0</v>
      </c>
      <c r="F350" s="15">
        <f>VLOOKUP('STOK BARANG'!B350,'LAPORAN PENJUALAN'!$B$581:$G$598,6,0)</f>
        <v>1</v>
      </c>
      <c r="G350" s="26">
        <f t="shared" si="66"/>
        <v>33.959999999999994</v>
      </c>
      <c r="I350" s="15">
        <v>8</v>
      </c>
      <c r="J350" s="15" t="s">
        <v>42</v>
      </c>
      <c r="K350" s="5" t="str">
        <f>VLOOKUP('STOK BARANG'!J350,'DATA BARANG'!$B$1:$E$20,2,0)</f>
        <v>GULA AREN</v>
      </c>
      <c r="L350" s="26">
        <f t="shared" si="68"/>
        <v>33.959999999999994</v>
      </c>
      <c r="M350" s="7">
        <f>VLOOKUP(J350,'DATA BARANG'!$B$1:$E$20,4,0)</f>
        <v>25000</v>
      </c>
    </row>
    <row r="351" spans="1:13" x14ac:dyDescent="0.25">
      <c r="A351" s="15">
        <v>9</v>
      </c>
      <c r="B351" s="15" t="s">
        <v>37</v>
      </c>
      <c r="C351" s="5" t="str">
        <f>VLOOKUP('STOK BARANG'!B351,'DATA BARANG'!$B$1:$E$20,2,0)</f>
        <v>BERAS IR 5 KG</v>
      </c>
      <c r="D351" s="29">
        <f t="shared" si="67"/>
        <v>22</v>
      </c>
      <c r="E351" s="15">
        <f>VLOOKUP(B351,'LAPORAN PENJUALAN'!$B$581:$E$598,4,0)</f>
        <v>0</v>
      </c>
      <c r="F351" s="15">
        <f>VLOOKUP('STOK BARANG'!B351,'LAPORAN PENJUALAN'!$B$581:$G$598,6,0)</f>
        <v>0</v>
      </c>
      <c r="G351" s="26">
        <f t="shared" si="66"/>
        <v>22</v>
      </c>
      <c r="I351" s="15">
        <v>9</v>
      </c>
      <c r="J351" s="15" t="s">
        <v>37</v>
      </c>
      <c r="K351" s="5" t="str">
        <f>VLOOKUP('STOK BARANG'!J351,'DATA BARANG'!$B$1:$E$20,2,0)</f>
        <v>BERAS IR 5 KG</v>
      </c>
      <c r="L351" s="26">
        <f t="shared" si="68"/>
        <v>22</v>
      </c>
      <c r="M351" s="7">
        <f>VLOOKUP(J351,'DATA BARANG'!$B$1:$E$20,4,0)</f>
        <v>55000</v>
      </c>
    </row>
    <row r="352" spans="1:13" x14ac:dyDescent="0.25">
      <c r="A352" s="15">
        <v>10</v>
      </c>
      <c r="B352" s="15" t="s">
        <v>36</v>
      </c>
      <c r="C352" s="5" t="str">
        <f>VLOOKUP('STOK BARANG'!B352,'DATA BARANG'!$B$1:$E$20,2,0)</f>
        <v>BERAS IR 10 KG</v>
      </c>
      <c r="D352" s="29">
        <f t="shared" si="67"/>
        <v>8</v>
      </c>
      <c r="E352" s="15">
        <f>VLOOKUP(B352,'LAPORAN PENJUALAN'!$B$581:$E$598,4,0)</f>
        <v>0</v>
      </c>
      <c r="F352" s="15">
        <f>VLOOKUP('STOK BARANG'!B352,'LAPORAN PENJUALAN'!$B$581:$G$598,6,0)</f>
        <v>0</v>
      </c>
      <c r="G352" s="26">
        <f t="shared" si="66"/>
        <v>8</v>
      </c>
      <c r="I352" s="15">
        <v>10</v>
      </c>
      <c r="J352" s="15" t="s">
        <v>36</v>
      </c>
      <c r="K352" s="5" t="str">
        <f>VLOOKUP('STOK BARANG'!J352,'DATA BARANG'!$B$1:$E$20,2,0)</f>
        <v>BERAS IR 10 KG</v>
      </c>
      <c r="L352" s="26">
        <f t="shared" si="68"/>
        <v>8</v>
      </c>
      <c r="M352" s="7">
        <f>VLOOKUP(J352,'DATA BARANG'!$B$1:$E$20,4,0)</f>
        <v>110000</v>
      </c>
    </row>
    <row r="353" spans="1:13" x14ac:dyDescent="0.25">
      <c r="A353" s="19">
        <v>11</v>
      </c>
      <c r="B353" s="19" t="s">
        <v>91</v>
      </c>
      <c r="C353" s="5" t="str">
        <f>VLOOKUP('STOK BARANG'!B353,'DATA BARANG'!$B$1:$E$20,2,0)</f>
        <v>MADU ASLI</v>
      </c>
      <c r="D353" s="29">
        <f t="shared" si="67"/>
        <v>1</v>
      </c>
      <c r="E353" s="15">
        <f>VLOOKUP(B353,'LAPORAN PENJUALAN'!$B$581:$E$598,4,0)</f>
        <v>0</v>
      </c>
      <c r="F353" s="15">
        <f>VLOOKUP('STOK BARANG'!B353,'LAPORAN PENJUALAN'!$B$581:$G$598,6,0)</f>
        <v>0</v>
      </c>
      <c r="G353" s="26">
        <f t="shared" si="66"/>
        <v>1</v>
      </c>
      <c r="I353" s="19">
        <v>11</v>
      </c>
      <c r="J353" s="19" t="s">
        <v>91</v>
      </c>
      <c r="K353" s="5" t="str">
        <f>VLOOKUP('STOK BARANG'!J353,'DATA BARANG'!$B$1:$E$20,2,0)</f>
        <v>MADU ASLI</v>
      </c>
      <c r="L353" s="26">
        <f t="shared" si="68"/>
        <v>1</v>
      </c>
      <c r="M353" s="7">
        <f>VLOOKUP(J353,'DATA BARANG'!$B$1:$E$20,4,0)</f>
        <v>120000</v>
      </c>
    </row>
    <row r="354" spans="1:13" x14ac:dyDescent="0.25">
      <c r="A354" s="19">
        <v>12</v>
      </c>
      <c r="B354" s="19" t="s">
        <v>92</v>
      </c>
      <c r="C354" s="5" t="str">
        <f>VLOOKUP('STOK BARANG'!B354,'DATA BARANG'!$B$1:$E$20,2,0)</f>
        <v>PARFUM A&amp;M</v>
      </c>
      <c r="D354" s="29">
        <f t="shared" si="67"/>
        <v>50</v>
      </c>
      <c r="E354" s="15">
        <f>VLOOKUP(B354,'LAPORAN PENJUALAN'!$B$581:$E$598,4,0)</f>
        <v>0</v>
      </c>
      <c r="F354" s="15">
        <f>VLOOKUP('STOK BARANG'!B354,'LAPORAN PENJUALAN'!$B$581:$G$598,6,0)</f>
        <v>0</v>
      </c>
      <c r="G354" s="26">
        <f t="shared" si="66"/>
        <v>50</v>
      </c>
      <c r="I354" s="19">
        <v>12</v>
      </c>
      <c r="J354" s="19" t="s">
        <v>92</v>
      </c>
      <c r="K354" s="5" t="str">
        <f>VLOOKUP('STOK BARANG'!J354,'DATA BARANG'!$B$1:$E$20,2,0)</f>
        <v>PARFUM A&amp;M</v>
      </c>
      <c r="L354" s="26">
        <f t="shared" si="68"/>
        <v>50</v>
      </c>
      <c r="M354" s="7">
        <f>VLOOKUP(J354,'DATA BARANG'!$B$1:$E$20,4,0)</f>
        <v>225000</v>
      </c>
    </row>
    <row r="355" spans="1:13" x14ac:dyDescent="0.25">
      <c r="A355" s="19">
        <v>13</v>
      </c>
      <c r="B355" s="19" t="s">
        <v>160</v>
      </c>
      <c r="C355" s="5" t="str">
        <f>VLOOKUP('STOK BARANG'!B355,'DATA BARANG'!$B$1:$E$20,2,0)</f>
        <v>GULAKU</v>
      </c>
      <c r="D355" s="29">
        <f t="shared" si="67"/>
        <v>0</v>
      </c>
      <c r="E355" s="15">
        <f>VLOOKUP(B355,'LAPORAN PENJUALAN'!$B$581:$E$598,4,0)</f>
        <v>0</v>
      </c>
      <c r="F355" s="15">
        <f>VLOOKUP('STOK BARANG'!B355,'LAPORAN PENJUALAN'!$B$581:$G$598,6,0)</f>
        <v>0</v>
      </c>
      <c r="G355" s="26">
        <f t="shared" si="66"/>
        <v>0</v>
      </c>
      <c r="I355" s="19">
        <v>13</v>
      </c>
      <c r="J355" s="19" t="s">
        <v>160</v>
      </c>
      <c r="K355" s="5" t="str">
        <f>VLOOKUP('STOK BARANG'!J355,'DATA BARANG'!$B$1:$E$20,2,0)</f>
        <v>GULAKU</v>
      </c>
      <c r="L355" s="26">
        <f t="shared" si="68"/>
        <v>0</v>
      </c>
      <c r="M355" s="7">
        <f>VLOOKUP(J355,'DATA BARANG'!$B$1:$E$20,4,0)</f>
        <v>14000</v>
      </c>
    </row>
    <row r="356" spans="1:13" x14ac:dyDescent="0.25">
      <c r="A356" s="19">
        <v>14</v>
      </c>
      <c r="B356" s="19" t="s">
        <v>695</v>
      </c>
      <c r="C356" s="5" t="str">
        <f>VLOOKUP('STOK BARANG'!B356,'DATA BARANG'!$B$1:$E$20,2,0)</f>
        <v>BERAS IR 30 KG</v>
      </c>
      <c r="D356" s="29">
        <f t="shared" si="67"/>
        <v>0</v>
      </c>
      <c r="E356" s="15">
        <f>VLOOKUP(B356,'LAPORAN PENJUALAN'!$B$581:$E$598,4,0)</f>
        <v>0</v>
      </c>
      <c r="F356" s="15">
        <f>VLOOKUP('STOK BARANG'!B356,'LAPORAN PENJUALAN'!$B$581:$G$598,6,0)</f>
        <v>0</v>
      </c>
      <c r="G356" s="26">
        <f t="shared" si="66"/>
        <v>0</v>
      </c>
      <c r="I356" s="19">
        <v>14</v>
      </c>
      <c r="J356" s="19" t="s">
        <v>695</v>
      </c>
      <c r="K356" s="5" t="str">
        <f>VLOOKUP('STOK BARANG'!J356,'DATA BARANG'!$B$1:$E$20,2,0)</f>
        <v>BERAS IR 30 KG</v>
      </c>
      <c r="L356" s="26">
        <f>G356</f>
        <v>0</v>
      </c>
      <c r="M356" s="7">
        <f>VLOOKUP(J356,'DATA BARANG'!$B$1:$E$20,4,0)</f>
        <v>295000</v>
      </c>
    </row>
    <row r="357" spans="1:13" x14ac:dyDescent="0.25">
      <c r="A357" s="19">
        <v>15</v>
      </c>
      <c r="B357" s="19" t="s">
        <v>982</v>
      </c>
      <c r="C357" s="5" t="str">
        <f>VLOOKUP('STOK BARANG'!B357,'DATA BARANG'!$B$1:$E$20,2,0)</f>
        <v xml:space="preserve">BOTOL JAMU JAHE </v>
      </c>
      <c r="D357" s="29">
        <f t="shared" si="67"/>
        <v>10</v>
      </c>
      <c r="E357" s="15">
        <f>VLOOKUP(B357,'LAPORAN PENJUALAN'!$B$581:$E$598,4,0)</f>
        <v>0</v>
      </c>
      <c r="F357" s="15">
        <f>VLOOKUP('STOK BARANG'!B357,'LAPORAN PENJUALAN'!$B$581:$G$598,6,0)</f>
        <v>0</v>
      </c>
      <c r="G357" s="26">
        <f t="shared" si="66"/>
        <v>10</v>
      </c>
      <c r="I357" s="19">
        <v>15</v>
      </c>
      <c r="J357" s="19" t="s">
        <v>982</v>
      </c>
      <c r="K357" s="5" t="str">
        <f>VLOOKUP('STOK BARANG'!J357,'DATA BARANG'!$B$1:$E$20,2,0)</f>
        <v xml:space="preserve">BOTOL JAMU JAHE </v>
      </c>
      <c r="L357" s="26">
        <f t="shared" ref="L357:L359" si="69">G357</f>
        <v>10</v>
      </c>
      <c r="M357" s="7">
        <f>VLOOKUP(J357,'DATA BARANG'!$B$1:$E$20,4,0)</f>
        <v>60000</v>
      </c>
    </row>
    <row r="358" spans="1:13" x14ac:dyDescent="0.25">
      <c r="A358" s="19">
        <v>16</v>
      </c>
      <c r="B358" s="19" t="s">
        <v>984</v>
      </c>
      <c r="C358" s="5" t="str">
        <f>VLOOKUP('STOK BARANG'!B358,'DATA BARANG'!$B$1:$E$20,2,0)</f>
        <v>BOTOL JAMU KUNYIT</v>
      </c>
      <c r="D358" s="29">
        <f t="shared" si="67"/>
        <v>10</v>
      </c>
      <c r="E358" s="15">
        <f>VLOOKUP(B358,'LAPORAN PENJUALAN'!$B$581:$E$598,4,0)</f>
        <v>0</v>
      </c>
      <c r="F358" s="15">
        <f>VLOOKUP('STOK BARANG'!B358,'LAPORAN PENJUALAN'!$B$581:$G$598,6,0)</f>
        <v>0</v>
      </c>
      <c r="G358" s="26">
        <f t="shared" si="66"/>
        <v>10</v>
      </c>
      <c r="I358" s="19">
        <v>16</v>
      </c>
      <c r="J358" s="19" t="s">
        <v>984</v>
      </c>
      <c r="K358" s="5" t="str">
        <f>VLOOKUP('STOK BARANG'!J358,'DATA BARANG'!$B$1:$E$20,2,0)</f>
        <v>BOTOL JAMU KUNYIT</v>
      </c>
      <c r="L358" s="26">
        <f t="shared" si="69"/>
        <v>10</v>
      </c>
      <c r="M358" s="7">
        <f>VLOOKUP(J358,'DATA BARANG'!$B$1:$E$20,4,0)</f>
        <v>50000</v>
      </c>
    </row>
    <row r="359" spans="1:13" x14ac:dyDescent="0.25">
      <c r="A359" s="19">
        <v>17</v>
      </c>
      <c r="B359" s="19" t="s">
        <v>986</v>
      </c>
      <c r="C359" s="5" t="str">
        <f>VLOOKUP('STOK BARANG'!B359,'DATA BARANG'!$B$1:$E$20,2,0)</f>
        <v>JAMU SACHET</v>
      </c>
      <c r="D359" s="29">
        <f t="shared" si="67"/>
        <v>10</v>
      </c>
      <c r="E359" s="15">
        <f>VLOOKUP(B359,'LAPORAN PENJUALAN'!$B$581:$E$598,4,0)</f>
        <v>0</v>
      </c>
      <c r="F359" s="15">
        <f>VLOOKUP('STOK BARANG'!B359,'LAPORAN PENJUALAN'!$B$581:$G$598,6,0)</f>
        <v>0</v>
      </c>
      <c r="G359" s="26">
        <f t="shared" si="66"/>
        <v>10</v>
      </c>
      <c r="I359" s="19">
        <v>17</v>
      </c>
      <c r="J359" s="19" t="s">
        <v>986</v>
      </c>
      <c r="K359" s="5" t="str">
        <f>VLOOKUP('STOK BARANG'!J359,'DATA BARANG'!$B$1:$E$20,2,0)</f>
        <v>JAMU SACHET</v>
      </c>
      <c r="L359" s="26">
        <f t="shared" si="69"/>
        <v>10</v>
      </c>
      <c r="M359" s="7">
        <f>VLOOKUP(J359,'DATA BARANG'!$B$1:$E$20,4,0)</f>
        <v>3500</v>
      </c>
    </row>
  </sheetData>
  <mergeCells count="45">
    <mergeCell ref="A241:G241"/>
    <mergeCell ref="I241:M241"/>
    <mergeCell ref="A257:G257"/>
    <mergeCell ref="I257:M257"/>
    <mergeCell ref="A273:G273"/>
    <mergeCell ref="I273:M273"/>
    <mergeCell ref="A193:G193"/>
    <mergeCell ref="I193:M193"/>
    <mergeCell ref="A209:G209"/>
    <mergeCell ref="I209:M209"/>
    <mergeCell ref="A225:G225"/>
    <mergeCell ref="I225:M225"/>
    <mergeCell ref="A145:G145"/>
    <mergeCell ref="I145:M145"/>
    <mergeCell ref="A161:G161"/>
    <mergeCell ref="I161:M161"/>
    <mergeCell ref="A177:G177"/>
    <mergeCell ref="I177:M177"/>
    <mergeCell ref="A1:F1"/>
    <mergeCell ref="A17:F17"/>
    <mergeCell ref="A30:G30"/>
    <mergeCell ref="I17:M17"/>
    <mergeCell ref="I30:M30"/>
    <mergeCell ref="I69:M69"/>
    <mergeCell ref="A69:G69"/>
    <mergeCell ref="A43:G43"/>
    <mergeCell ref="I43:M43"/>
    <mergeCell ref="A56:G56"/>
    <mergeCell ref="I56:M56"/>
    <mergeCell ref="A129:G129"/>
    <mergeCell ref="I129:M129"/>
    <mergeCell ref="A83:G83"/>
    <mergeCell ref="I83:M83"/>
    <mergeCell ref="A98:G98"/>
    <mergeCell ref="I98:M98"/>
    <mergeCell ref="A113:G113"/>
    <mergeCell ref="I113:M113"/>
    <mergeCell ref="A341:G341"/>
    <mergeCell ref="I341:M341"/>
    <mergeCell ref="A289:G289"/>
    <mergeCell ref="I289:M289"/>
    <mergeCell ref="A305:G305"/>
    <mergeCell ref="I305:M305"/>
    <mergeCell ref="A321:G321"/>
    <mergeCell ref="I321:M32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110" zoomScaleNormal="11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RowHeight="15.75" x14ac:dyDescent="0.25"/>
  <cols>
    <col min="1" max="1" width="5" style="63" bestFit="1" customWidth="1"/>
    <col min="2" max="2" width="13.42578125" style="63" bestFit="1" customWidth="1"/>
    <col min="3" max="3" width="101.7109375" style="64" bestFit="1" customWidth="1"/>
    <col min="4" max="4" width="16.42578125" style="82" bestFit="1" customWidth="1"/>
    <col min="5" max="5" width="16.7109375" style="82" bestFit="1" customWidth="1"/>
    <col min="6" max="6" width="16.140625" style="82" bestFit="1" customWidth="1"/>
    <col min="7" max="16384" width="9.140625" style="64"/>
  </cols>
  <sheetData>
    <row r="1" spans="1:6" s="63" customFormat="1" x14ac:dyDescent="0.25">
      <c r="A1" s="101" t="s">
        <v>0</v>
      </c>
      <c r="B1" s="101" t="s">
        <v>197</v>
      </c>
      <c r="C1" s="101" t="s">
        <v>195</v>
      </c>
      <c r="D1" s="102" t="s">
        <v>194</v>
      </c>
      <c r="E1" s="102" t="s">
        <v>28</v>
      </c>
      <c r="F1" s="102" t="s">
        <v>26</v>
      </c>
    </row>
    <row r="2" spans="1:6" x14ac:dyDescent="0.25">
      <c r="A2" s="76">
        <v>1</v>
      </c>
      <c r="B2" s="77">
        <v>44195</v>
      </c>
      <c r="C2" s="78" t="s">
        <v>196</v>
      </c>
      <c r="D2" s="79">
        <v>10000000</v>
      </c>
      <c r="E2" s="79">
        <v>0</v>
      </c>
      <c r="F2" s="79">
        <v>0</v>
      </c>
    </row>
    <row r="3" spans="1:6" x14ac:dyDescent="0.25">
      <c r="A3" s="76">
        <v>2</v>
      </c>
      <c r="B3" s="77">
        <v>44198</v>
      </c>
      <c r="C3" s="78" t="s">
        <v>234</v>
      </c>
      <c r="D3" s="79">
        <v>10000000</v>
      </c>
      <c r="E3" s="79">
        <v>0</v>
      </c>
      <c r="F3" s="79">
        <v>0</v>
      </c>
    </row>
    <row r="4" spans="1:6" x14ac:dyDescent="0.25">
      <c r="A4" s="76">
        <v>3</v>
      </c>
      <c r="B4" s="77">
        <v>44198</v>
      </c>
      <c r="C4" s="78" t="s">
        <v>744</v>
      </c>
      <c r="D4" s="79">
        <v>0</v>
      </c>
      <c r="E4" s="79">
        <v>1500000</v>
      </c>
      <c r="F4" s="79">
        <v>0</v>
      </c>
    </row>
    <row r="5" spans="1:6" x14ac:dyDescent="0.25">
      <c r="A5" s="76">
        <v>4</v>
      </c>
      <c r="B5" s="80">
        <v>44198</v>
      </c>
      <c r="C5" s="81" t="s">
        <v>214</v>
      </c>
      <c r="D5" s="69">
        <v>0</v>
      </c>
      <c r="E5" s="69">
        <v>0</v>
      </c>
      <c r="F5" s="69">
        <f>'02012021'!G52</f>
        <v>1963500</v>
      </c>
    </row>
    <row r="6" spans="1:6" x14ac:dyDescent="0.25">
      <c r="A6" s="76">
        <v>5</v>
      </c>
      <c r="B6" s="77">
        <v>44199</v>
      </c>
      <c r="C6" s="78" t="s">
        <v>235</v>
      </c>
      <c r="D6" s="79">
        <v>5000000</v>
      </c>
      <c r="E6" s="79">
        <v>0</v>
      </c>
      <c r="F6" s="79">
        <v>0</v>
      </c>
    </row>
    <row r="7" spans="1:6" x14ac:dyDescent="0.25">
      <c r="A7" s="76">
        <v>6</v>
      </c>
      <c r="B7" s="77">
        <v>44199</v>
      </c>
      <c r="C7" s="78" t="s">
        <v>202</v>
      </c>
      <c r="D7" s="79">
        <v>2300000</v>
      </c>
      <c r="E7" s="79">
        <v>0</v>
      </c>
      <c r="F7" s="79">
        <v>0</v>
      </c>
    </row>
    <row r="8" spans="1:6" x14ac:dyDescent="0.25">
      <c r="A8" s="76">
        <v>7</v>
      </c>
      <c r="B8" s="77">
        <v>44199</v>
      </c>
      <c r="C8" s="78" t="s">
        <v>205</v>
      </c>
      <c r="D8" s="79">
        <v>0</v>
      </c>
      <c r="E8" s="79">
        <v>28000</v>
      </c>
      <c r="F8" s="79">
        <v>0</v>
      </c>
    </row>
    <row r="9" spans="1:6" x14ac:dyDescent="0.25">
      <c r="A9" s="76">
        <v>8</v>
      </c>
      <c r="B9" s="80">
        <v>44199</v>
      </c>
      <c r="C9" s="81" t="s">
        <v>215</v>
      </c>
      <c r="D9" s="69">
        <v>0</v>
      </c>
      <c r="E9" s="69">
        <v>0</v>
      </c>
      <c r="F9" s="69">
        <f>'03012021'!G49</f>
        <v>2100000</v>
      </c>
    </row>
    <row r="10" spans="1:6" x14ac:dyDescent="0.25">
      <c r="A10" s="76">
        <v>9</v>
      </c>
      <c r="B10" s="77">
        <v>44200</v>
      </c>
      <c r="C10" s="78" t="s">
        <v>198</v>
      </c>
      <c r="D10" s="79">
        <v>390000</v>
      </c>
      <c r="E10" s="79">
        <v>0</v>
      </c>
      <c r="F10" s="79">
        <v>0</v>
      </c>
    </row>
    <row r="11" spans="1:6" x14ac:dyDescent="0.25">
      <c r="A11" s="76">
        <v>10</v>
      </c>
      <c r="B11" s="77">
        <v>44205</v>
      </c>
      <c r="C11" s="78" t="s">
        <v>199</v>
      </c>
      <c r="D11" s="79">
        <v>0</v>
      </c>
      <c r="E11" s="79">
        <v>7157000</v>
      </c>
      <c r="F11" s="79">
        <v>0</v>
      </c>
    </row>
    <row r="12" spans="1:6" x14ac:dyDescent="0.25">
      <c r="A12" s="76">
        <v>11</v>
      </c>
      <c r="B12" s="77">
        <v>44206</v>
      </c>
      <c r="C12" s="78" t="s">
        <v>200</v>
      </c>
      <c r="D12" s="79">
        <v>0</v>
      </c>
      <c r="E12" s="79">
        <v>690800</v>
      </c>
      <c r="F12" s="79">
        <v>0</v>
      </c>
    </row>
    <row r="13" spans="1:6" x14ac:dyDescent="0.25">
      <c r="A13" s="76">
        <v>12</v>
      </c>
      <c r="B13" s="80">
        <v>44203</v>
      </c>
      <c r="C13" s="81" t="s">
        <v>218</v>
      </c>
      <c r="D13" s="69">
        <v>0</v>
      </c>
      <c r="E13" s="69">
        <v>0</v>
      </c>
      <c r="F13" s="69">
        <f>'07012021'!G11</f>
        <v>108000</v>
      </c>
    </row>
    <row r="14" spans="1:6" x14ac:dyDescent="0.25">
      <c r="A14" s="76">
        <v>13</v>
      </c>
      <c r="B14" s="77">
        <v>44203</v>
      </c>
      <c r="C14" s="78" t="s">
        <v>202</v>
      </c>
      <c r="D14" s="79">
        <v>390000</v>
      </c>
      <c r="E14" s="79">
        <v>0</v>
      </c>
      <c r="F14" s="79">
        <v>0</v>
      </c>
    </row>
    <row r="15" spans="1:6" x14ac:dyDescent="0.25">
      <c r="A15" s="76">
        <v>14</v>
      </c>
      <c r="B15" s="77">
        <v>44203</v>
      </c>
      <c r="C15" s="78" t="s">
        <v>236</v>
      </c>
      <c r="D15" s="79">
        <v>0</v>
      </c>
      <c r="E15" s="79">
        <v>132000</v>
      </c>
      <c r="F15" s="79">
        <v>0</v>
      </c>
    </row>
    <row r="16" spans="1:6" x14ac:dyDescent="0.25">
      <c r="A16" s="76">
        <v>15</v>
      </c>
      <c r="B16" s="80">
        <v>44204</v>
      </c>
      <c r="C16" s="81" t="s">
        <v>221</v>
      </c>
      <c r="D16" s="69">
        <v>0</v>
      </c>
      <c r="E16" s="69">
        <v>0</v>
      </c>
      <c r="F16" s="69">
        <f>'08012021'!G11</f>
        <v>153000</v>
      </c>
    </row>
    <row r="17" spans="1:6" x14ac:dyDescent="0.25">
      <c r="A17" s="76">
        <v>16</v>
      </c>
      <c r="B17" s="77">
        <v>44204</v>
      </c>
      <c r="C17" s="78" t="s">
        <v>202</v>
      </c>
      <c r="D17" s="79">
        <v>260000</v>
      </c>
      <c r="E17" s="79">
        <v>0</v>
      </c>
      <c r="F17" s="79">
        <v>0</v>
      </c>
    </row>
    <row r="18" spans="1:6" x14ac:dyDescent="0.25">
      <c r="A18" s="76">
        <v>17</v>
      </c>
      <c r="B18" s="77">
        <v>44205</v>
      </c>
      <c r="C18" s="78" t="s">
        <v>202</v>
      </c>
      <c r="D18" s="79">
        <v>3060000</v>
      </c>
      <c r="E18" s="79">
        <v>0</v>
      </c>
      <c r="F18" s="79">
        <v>0</v>
      </c>
    </row>
    <row r="19" spans="1:6" x14ac:dyDescent="0.25">
      <c r="A19" s="76">
        <v>18</v>
      </c>
      <c r="B19" s="80">
        <v>44205</v>
      </c>
      <c r="C19" s="81" t="s">
        <v>216</v>
      </c>
      <c r="D19" s="69">
        <v>0</v>
      </c>
      <c r="E19" s="69">
        <v>0</v>
      </c>
      <c r="F19" s="69">
        <f>'09012021'!G46</f>
        <v>1368500</v>
      </c>
    </row>
    <row r="20" spans="1:6" x14ac:dyDescent="0.25">
      <c r="A20" s="76">
        <v>19</v>
      </c>
      <c r="B20" s="77">
        <v>44205</v>
      </c>
      <c r="C20" s="78" t="s">
        <v>203</v>
      </c>
      <c r="D20" s="79">
        <v>0</v>
      </c>
      <c r="E20" s="79">
        <v>2500000</v>
      </c>
      <c r="F20" s="79">
        <v>0</v>
      </c>
    </row>
    <row r="21" spans="1:6" x14ac:dyDescent="0.25">
      <c r="A21" s="76">
        <v>20</v>
      </c>
      <c r="B21" s="77">
        <v>44206</v>
      </c>
      <c r="C21" s="78" t="s">
        <v>237</v>
      </c>
      <c r="D21" s="79">
        <v>0</v>
      </c>
      <c r="E21" s="79">
        <v>240000</v>
      </c>
      <c r="F21" s="79">
        <v>0</v>
      </c>
    </row>
    <row r="22" spans="1:6" x14ac:dyDescent="0.25">
      <c r="A22" s="76">
        <v>21</v>
      </c>
      <c r="B22" s="77">
        <v>44206</v>
      </c>
      <c r="C22" s="78" t="s">
        <v>206</v>
      </c>
      <c r="D22" s="79">
        <v>0</v>
      </c>
      <c r="E22" s="79">
        <v>20000</v>
      </c>
      <c r="F22" s="79">
        <v>0</v>
      </c>
    </row>
    <row r="23" spans="1:6" x14ac:dyDescent="0.25">
      <c r="A23" s="76">
        <v>22</v>
      </c>
      <c r="B23" s="77">
        <v>44206</v>
      </c>
      <c r="C23" s="78" t="s">
        <v>202</v>
      </c>
      <c r="D23" s="79">
        <v>3600000</v>
      </c>
      <c r="E23" s="79">
        <v>0</v>
      </c>
      <c r="F23" s="79">
        <v>0</v>
      </c>
    </row>
    <row r="24" spans="1:6" x14ac:dyDescent="0.25">
      <c r="A24" s="76">
        <v>23</v>
      </c>
      <c r="B24" s="77">
        <v>44206</v>
      </c>
      <c r="C24" s="78" t="s">
        <v>204</v>
      </c>
      <c r="D24" s="79">
        <v>0</v>
      </c>
      <c r="E24" s="79">
        <v>2000000</v>
      </c>
      <c r="F24" s="79">
        <v>0</v>
      </c>
    </row>
    <row r="25" spans="1:6" x14ac:dyDescent="0.25">
      <c r="A25" s="76">
        <v>24</v>
      </c>
      <c r="B25" s="80">
        <v>44206</v>
      </c>
      <c r="C25" s="81" t="s">
        <v>226</v>
      </c>
      <c r="D25" s="69">
        <v>0</v>
      </c>
      <c r="E25" s="69">
        <v>0</v>
      </c>
      <c r="F25" s="69">
        <f>'10012021 (BANAT)'!G26</f>
        <v>1577000</v>
      </c>
    </row>
    <row r="26" spans="1:6" x14ac:dyDescent="0.25">
      <c r="A26" s="76">
        <v>25</v>
      </c>
      <c r="B26" s="80">
        <v>44206</v>
      </c>
      <c r="C26" s="81" t="s">
        <v>227</v>
      </c>
      <c r="D26" s="69">
        <v>0</v>
      </c>
      <c r="E26" s="69">
        <v>0</v>
      </c>
      <c r="F26" s="69">
        <f>'10012021 (BANIN)'!G11</f>
        <v>112000</v>
      </c>
    </row>
    <row r="27" spans="1:6" x14ac:dyDescent="0.25">
      <c r="A27" s="76">
        <v>26</v>
      </c>
      <c r="B27" s="77">
        <v>44206</v>
      </c>
      <c r="C27" s="78" t="s">
        <v>238</v>
      </c>
      <c r="D27" s="79">
        <v>0</v>
      </c>
      <c r="E27" s="79">
        <v>50000</v>
      </c>
      <c r="F27" s="79">
        <v>0</v>
      </c>
    </row>
    <row r="28" spans="1:6" x14ac:dyDescent="0.25">
      <c r="A28" s="76">
        <v>27</v>
      </c>
      <c r="B28" s="80">
        <v>44207</v>
      </c>
      <c r="C28" s="81" t="s">
        <v>232</v>
      </c>
      <c r="D28" s="69">
        <v>0</v>
      </c>
      <c r="E28" s="69">
        <v>0</v>
      </c>
      <c r="F28" s="69">
        <f>'11012021'!G12</f>
        <v>152000</v>
      </c>
    </row>
    <row r="29" spans="1:6" x14ac:dyDescent="0.25">
      <c r="A29" s="76">
        <v>28</v>
      </c>
      <c r="B29" s="77">
        <v>44208</v>
      </c>
      <c r="C29" s="78" t="s">
        <v>207</v>
      </c>
      <c r="D29" s="79">
        <v>0</v>
      </c>
      <c r="E29" s="79">
        <v>2000000</v>
      </c>
      <c r="F29" s="79">
        <v>0</v>
      </c>
    </row>
    <row r="30" spans="1:6" x14ac:dyDescent="0.25">
      <c r="A30" s="76">
        <v>29</v>
      </c>
      <c r="B30" s="77">
        <v>44210</v>
      </c>
      <c r="C30" s="78" t="s">
        <v>233</v>
      </c>
      <c r="D30" s="79">
        <v>0</v>
      </c>
      <c r="E30" s="79">
        <v>2450000</v>
      </c>
      <c r="F30" s="79">
        <v>0</v>
      </c>
    </row>
    <row r="31" spans="1:6" x14ac:dyDescent="0.25">
      <c r="A31" s="76">
        <v>30</v>
      </c>
      <c r="B31" s="80">
        <v>44210</v>
      </c>
      <c r="C31" s="81" t="s">
        <v>754</v>
      </c>
      <c r="D31" s="69">
        <v>0</v>
      </c>
      <c r="E31" s="69">
        <v>0</v>
      </c>
      <c r="F31" s="69">
        <v>483000</v>
      </c>
    </row>
    <row r="32" spans="1:6" x14ac:dyDescent="0.25">
      <c r="A32" s="76">
        <v>31</v>
      </c>
      <c r="B32" s="80">
        <v>44211</v>
      </c>
      <c r="C32" s="81" t="s">
        <v>755</v>
      </c>
      <c r="D32" s="69">
        <v>0</v>
      </c>
      <c r="E32" s="69">
        <v>0</v>
      </c>
      <c r="F32" s="69">
        <v>851000</v>
      </c>
    </row>
    <row r="33" spans="1:6" x14ac:dyDescent="0.25">
      <c r="A33" s="76">
        <v>32</v>
      </c>
      <c r="B33" s="80">
        <v>44212</v>
      </c>
      <c r="C33" s="81" t="s">
        <v>756</v>
      </c>
      <c r="D33" s="69">
        <v>0</v>
      </c>
      <c r="E33" s="69">
        <v>0</v>
      </c>
      <c r="F33" s="69">
        <v>156500</v>
      </c>
    </row>
    <row r="34" spans="1:6" x14ac:dyDescent="0.25">
      <c r="A34" s="76">
        <v>33</v>
      </c>
      <c r="B34" s="80">
        <v>44214</v>
      </c>
      <c r="C34" s="81" t="s">
        <v>757</v>
      </c>
      <c r="D34" s="69">
        <v>0</v>
      </c>
      <c r="E34" s="69">
        <v>0</v>
      </c>
      <c r="F34" s="69">
        <v>393000</v>
      </c>
    </row>
    <row r="35" spans="1:6" x14ac:dyDescent="0.25">
      <c r="A35" s="76">
        <v>34</v>
      </c>
      <c r="B35" s="80">
        <v>44215</v>
      </c>
      <c r="C35" s="81" t="s">
        <v>758</v>
      </c>
      <c r="D35" s="69">
        <v>0</v>
      </c>
      <c r="E35" s="69">
        <v>0</v>
      </c>
      <c r="F35" s="69">
        <v>110000</v>
      </c>
    </row>
    <row r="36" spans="1:6" x14ac:dyDescent="0.25">
      <c r="A36" s="76">
        <v>35</v>
      </c>
      <c r="B36" s="77">
        <v>44217</v>
      </c>
      <c r="C36" s="78" t="s">
        <v>733</v>
      </c>
      <c r="D36" s="79">
        <v>0</v>
      </c>
      <c r="E36" s="79">
        <v>4200000</v>
      </c>
      <c r="F36" s="79">
        <v>0</v>
      </c>
    </row>
    <row r="37" spans="1:6" x14ac:dyDescent="0.25">
      <c r="A37" s="76">
        <v>36</v>
      </c>
      <c r="B37" s="80">
        <v>44218</v>
      </c>
      <c r="C37" s="81" t="s">
        <v>752</v>
      </c>
      <c r="D37" s="69">
        <v>0</v>
      </c>
      <c r="E37" s="69">
        <v>0</v>
      </c>
      <c r="F37" s="69">
        <v>266000</v>
      </c>
    </row>
    <row r="38" spans="1:6" s="100" customFormat="1" x14ac:dyDescent="0.25">
      <c r="A38" s="76">
        <v>37</v>
      </c>
      <c r="B38" s="97">
        <v>44218</v>
      </c>
      <c r="C38" s="98" t="s">
        <v>782</v>
      </c>
      <c r="D38" s="99">
        <v>0</v>
      </c>
      <c r="E38" s="99">
        <v>175000</v>
      </c>
      <c r="F38" s="99">
        <v>0</v>
      </c>
    </row>
    <row r="39" spans="1:6" x14ac:dyDescent="0.25">
      <c r="A39" s="76">
        <v>38</v>
      </c>
      <c r="B39" s="80">
        <v>44219</v>
      </c>
      <c r="C39" s="81" t="s">
        <v>753</v>
      </c>
      <c r="D39" s="69">
        <v>0</v>
      </c>
      <c r="E39" s="69">
        <v>0</v>
      </c>
      <c r="F39" s="69">
        <v>1635000</v>
      </c>
    </row>
    <row r="40" spans="1:6" s="100" customFormat="1" x14ac:dyDescent="0.25">
      <c r="A40" s="76">
        <v>39</v>
      </c>
      <c r="B40" s="97">
        <v>44219</v>
      </c>
      <c r="C40" s="98" t="s">
        <v>784</v>
      </c>
      <c r="D40" s="99">
        <v>0</v>
      </c>
      <c r="E40" s="99">
        <v>27000</v>
      </c>
      <c r="F40" s="99">
        <v>0</v>
      </c>
    </row>
    <row r="41" spans="1:6" x14ac:dyDescent="0.25">
      <c r="A41" s="76">
        <v>40</v>
      </c>
      <c r="B41" s="80">
        <v>44220</v>
      </c>
      <c r="C41" s="81" t="s">
        <v>751</v>
      </c>
      <c r="D41" s="69">
        <v>0</v>
      </c>
      <c r="E41" s="69">
        <v>0</v>
      </c>
      <c r="F41" s="69">
        <v>82000</v>
      </c>
    </row>
    <row r="42" spans="1:6" s="100" customFormat="1" x14ac:dyDescent="0.25">
      <c r="A42" s="76">
        <v>41</v>
      </c>
      <c r="B42" s="97">
        <v>44220</v>
      </c>
      <c r="C42" s="98" t="s">
        <v>783</v>
      </c>
      <c r="D42" s="99">
        <v>0</v>
      </c>
      <c r="E42" s="99">
        <v>50000</v>
      </c>
      <c r="F42" s="99">
        <v>0</v>
      </c>
    </row>
    <row r="43" spans="1:6" x14ac:dyDescent="0.25">
      <c r="A43" s="76">
        <v>42</v>
      </c>
      <c r="B43" s="80">
        <v>44221</v>
      </c>
      <c r="C43" s="81" t="s">
        <v>1017</v>
      </c>
      <c r="D43" s="69">
        <v>0</v>
      </c>
      <c r="E43" s="69">
        <v>0</v>
      </c>
      <c r="F43" s="69">
        <v>799000</v>
      </c>
    </row>
    <row r="44" spans="1:6" x14ac:dyDescent="0.25">
      <c r="A44" s="76">
        <v>43</v>
      </c>
      <c r="B44" s="80">
        <v>44222</v>
      </c>
      <c r="C44" s="81" t="s">
        <v>1016</v>
      </c>
      <c r="D44" s="69">
        <v>0</v>
      </c>
      <c r="E44" s="69">
        <v>0</v>
      </c>
      <c r="F44" s="69">
        <v>411000</v>
      </c>
    </row>
    <row r="45" spans="1:6" x14ac:dyDescent="0.25">
      <c r="A45" s="76">
        <v>44</v>
      </c>
      <c r="B45" s="77">
        <v>44222</v>
      </c>
      <c r="C45" s="78" t="s">
        <v>744</v>
      </c>
      <c r="D45" s="79">
        <v>0</v>
      </c>
      <c r="E45" s="79">
        <v>3000000</v>
      </c>
      <c r="F45" s="79">
        <v>0</v>
      </c>
    </row>
    <row r="46" spans="1:6" x14ac:dyDescent="0.25">
      <c r="A46" s="76">
        <v>45</v>
      </c>
      <c r="B46" s="80">
        <v>44223</v>
      </c>
      <c r="C46" s="81" t="s">
        <v>1015</v>
      </c>
      <c r="D46" s="69">
        <v>0</v>
      </c>
      <c r="E46" s="69">
        <v>0</v>
      </c>
      <c r="F46" s="69">
        <v>14000</v>
      </c>
    </row>
    <row r="47" spans="1:6" x14ac:dyDescent="0.25">
      <c r="A47" s="76">
        <v>46</v>
      </c>
      <c r="B47" s="80">
        <v>44224</v>
      </c>
      <c r="C47" s="81" t="s">
        <v>749</v>
      </c>
      <c r="D47" s="69">
        <v>0</v>
      </c>
      <c r="E47" s="69">
        <v>0</v>
      </c>
      <c r="F47" s="69">
        <v>22000000</v>
      </c>
    </row>
    <row r="48" spans="1:6" x14ac:dyDescent="0.25">
      <c r="A48" s="76">
        <v>47</v>
      </c>
      <c r="B48" s="80">
        <v>44224</v>
      </c>
      <c r="C48" s="81" t="s">
        <v>1356</v>
      </c>
      <c r="D48" s="69">
        <v>0</v>
      </c>
      <c r="E48" s="69">
        <v>0</v>
      </c>
      <c r="F48" s="69">
        <v>98000</v>
      </c>
    </row>
    <row r="49" spans="1:6" x14ac:dyDescent="0.25">
      <c r="A49" s="76">
        <v>48</v>
      </c>
      <c r="B49" s="77">
        <v>44224</v>
      </c>
      <c r="C49" s="78" t="s">
        <v>202</v>
      </c>
      <c r="D49" s="79">
        <v>3960000</v>
      </c>
      <c r="E49" s="79">
        <v>0</v>
      </c>
      <c r="F49" s="79">
        <v>0</v>
      </c>
    </row>
    <row r="50" spans="1:6" x14ac:dyDescent="0.25">
      <c r="A50" s="76">
        <v>49</v>
      </c>
      <c r="B50" s="77">
        <v>44224</v>
      </c>
      <c r="C50" s="78" t="s">
        <v>744</v>
      </c>
      <c r="D50" s="79">
        <v>0</v>
      </c>
      <c r="E50" s="79">
        <v>20000000</v>
      </c>
      <c r="F50" s="79">
        <v>0</v>
      </c>
    </row>
    <row r="51" spans="1:6" x14ac:dyDescent="0.25">
      <c r="A51" s="76">
        <v>50</v>
      </c>
      <c r="B51" s="80">
        <v>44225</v>
      </c>
      <c r="C51" s="81" t="s">
        <v>1014</v>
      </c>
      <c r="D51" s="69">
        <v>0</v>
      </c>
      <c r="E51" s="69">
        <v>0</v>
      </c>
      <c r="F51" s="69">
        <v>298500</v>
      </c>
    </row>
    <row r="52" spans="1:6" x14ac:dyDescent="0.25">
      <c r="A52" s="76">
        <v>51</v>
      </c>
      <c r="B52" s="77">
        <v>44225</v>
      </c>
      <c r="C52" s="78" t="s">
        <v>743</v>
      </c>
      <c r="D52" s="79">
        <v>0</v>
      </c>
      <c r="E52" s="79">
        <v>1754000</v>
      </c>
      <c r="F52" s="79">
        <v>0</v>
      </c>
    </row>
    <row r="53" spans="1:6" x14ac:dyDescent="0.25">
      <c r="A53" s="76">
        <v>52</v>
      </c>
      <c r="B53" s="80">
        <v>44226</v>
      </c>
      <c r="C53" s="81" t="s">
        <v>1013</v>
      </c>
      <c r="D53" s="69">
        <v>0</v>
      </c>
      <c r="E53" s="69">
        <v>0</v>
      </c>
      <c r="F53" s="69">
        <v>1875000</v>
      </c>
    </row>
    <row r="54" spans="1:6" x14ac:dyDescent="0.25">
      <c r="A54" s="76">
        <v>53</v>
      </c>
      <c r="B54" s="80">
        <v>44227</v>
      </c>
      <c r="C54" s="81" t="s">
        <v>1012</v>
      </c>
      <c r="D54" s="69">
        <v>0</v>
      </c>
      <c r="E54" s="69">
        <v>0</v>
      </c>
      <c r="F54" s="69">
        <v>25000</v>
      </c>
    </row>
    <row r="55" spans="1:6" x14ac:dyDescent="0.25">
      <c r="A55" s="129" t="s">
        <v>14</v>
      </c>
      <c r="B55" s="130"/>
      <c r="C55" s="131"/>
      <c r="D55" s="96">
        <f>SUM(D2:D54)</f>
        <v>38960000</v>
      </c>
      <c r="E55" s="96">
        <f t="shared" ref="E55:F55" si="0">SUM(E2:E54)</f>
        <v>47973800</v>
      </c>
      <c r="F55" s="96">
        <f t="shared" si="0"/>
        <v>37031000</v>
      </c>
    </row>
  </sheetData>
  <mergeCells count="1">
    <mergeCell ref="A55:C55"/>
  </mergeCells>
  <pageMargins left="0" right="0" top="0" bottom="0" header="0.31496062992125984" footer="0.31496062992125984"/>
  <pageSetup paperSize="9" scale="72" orientation="landscape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workbookViewId="0">
      <selection activeCell="C15" sqref="C15"/>
    </sheetView>
  </sheetViews>
  <sheetFormatPr defaultRowHeight="15" x14ac:dyDescent="0.25"/>
  <cols>
    <col min="1" max="1" width="4.42578125" style="1" bestFit="1" customWidth="1"/>
    <col min="2" max="2" width="12.5703125" style="1" bestFit="1" customWidth="1"/>
    <col min="3" max="3" width="33.28515625" bestFit="1" customWidth="1"/>
    <col min="4" max="4" width="13.28515625" style="1" bestFit="1" customWidth="1"/>
  </cols>
  <sheetData>
    <row r="1" spans="1:4" s="33" customFormat="1" x14ac:dyDescent="0.25">
      <c r="A1" s="95" t="s">
        <v>0</v>
      </c>
      <c r="B1" s="95" t="s">
        <v>63</v>
      </c>
      <c r="C1" s="95" t="s">
        <v>43</v>
      </c>
      <c r="D1" s="95" t="s">
        <v>195</v>
      </c>
    </row>
    <row r="2" spans="1:4" x14ac:dyDescent="0.25">
      <c r="A2" s="15">
        <v>1</v>
      </c>
      <c r="B2" s="15" t="s">
        <v>44</v>
      </c>
      <c r="C2" s="5" t="s">
        <v>74</v>
      </c>
      <c r="D2" s="104" t="s">
        <v>788</v>
      </c>
    </row>
    <row r="3" spans="1:4" x14ac:dyDescent="0.25">
      <c r="A3" s="15">
        <v>2</v>
      </c>
      <c r="B3" s="15" t="s">
        <v>45</v>
      </c>
      <c r="C3" s="5" t="s">
        <v>86</v>
      </c>
      <c r="D3" s="104" t="s">
        <v>788</v>
      </c>
    </row>
    <row r="4" spans="1:4" x14ac:dyDescent="0.25">
      <c r="A4" s="15">
        <v>3</v>
      </c>
      <c r="B4" s="15" t="s">
        <v>46</v>
      </c>
      <c r="C4" s="5" t="s">
        <v>47</v>
      </c>
      <c r="D4" s="104" t="s">
        <v>788</v>
      </c>
    </row>
    <row r="5" spans="1:4" x14ac:dyDescent="0.25">
      <c r="A5" s="15">
        <v>4</v>
      </c>
      <c r="B5" s="15" t="s">
        <v>48</v>
      </c>
      <c r="C5" s="5" t="s">
        <v>51</v>
      </c>
      <c r="D5" s="104" t="s">
        <v>788</v>
      </c>
    </row>
    <row r="6" spans="1:4" x14ac:dyDescent="0.25">
      <c r="A6" s="15">
        <v>5</v>
      </c>
      <c r="B6" s="15" t="s">
        <v>49</v>
      </c>
      <c r="C6" s="5" t="s">
        <v>50</v>
      </c>
      <c r="D6" s="104" t="s">
        <v>788</v>
      </c>
    </row>
    <row r="7" spans="1:4" x14ac:dyDescent="0.25">
      <c r="A7" s="15">
        <v>6</v>
      </c>
      <c r="B7" s="15" t="s">
        <v>52</v>
      </c>
      <c r="C7" s="5" t="s">
        <v>53</v>
      </c>
      <c r="D7" s="104" t="s">
        <v>788</v>
      </c>
    </row>
    <row r="8" spans="1:4" x14ac:dyDescent="0.25">
      <c r="A8" s="15">
        <v>7</v>
      </c>
      <c r="B8" s="15" t="s">
        <v>54</v>
      </c>
      <c r="C8" s="5" t="s">
        <v>786</v>
      </c>
      <c r="D8" s="104" t="s">
        <v>788</v>
      </c>
    </row>
    <row r="9" spans="1:4" x14ac:dyDescent="0.25">
      <c r="A9" s="15">
        <v>8</v>
      </c>
      <c r="B9" s="15" t="s">
        <v>55</v>
      </c>
      <c r="C9" s="5" t="s">
        <v>528</v>
      </c>
      <c r="D9" s="104" t="s">
        <v>788</v>
      </c>
    </row>
    <row r="10" spans="1:4" x14ac:dyDescent="0.25">
      <c r="A10" s="15">
        <v>9</v>
      </c>
      <c r="B10" s="15" t="s">
        <v>56</v>
      </c>
      <c r="C10" s="5" t="s">
        <v>75</v>
      </c>
      <c r="D10" s="104" t="s">
        <v>788</v>
      </c>
    </row>
    <row r="11" spans="1:4" x14ac:dyDescent="0.25">
      <c r="A11" s="15">
        <v>10</v>
      </c>
      <c r="B11" s="15" t="s">
        <v>58</v>
      </c>
      <c r="C11" s="5" t="s">
        <v>59</v>
      </c>
      <c r="D11" s="104" t="s">
        <v>788</v>
      </c>
    </row>
    <row r="12" spans="1:4" x14ac:dyDescent="0.25">
      <c r="A12" s="15">
        <v>11</v>
      </c>
      <c r="B12" s="15" t="s">
        <v>60</v>
      </c>
      <c r="C12" s="5" t="s">
        <v>104</v>
      </c>
      <c r="D12" s="104" t="s">
        <v>788</v>
      </c>
    </row>
    <row r="13" spans="1:4" x14ac:dyDescent="0.25">
      <c r="A13" s="15">
        <v>12</v>
      </c>
      <c r="B13" s="15" t="s">
        <v>61</v>
      </c>
      <c r="C13" s="5" t="s">
        <v>976</v>
      </c>
      <c r="D13" s="104" t="s">
        <v>788</v>
      </c>
    </row>
    <row r="14" spans="1:4" x14ac:dyDescent="0.25">
      <c r="A14" s="15">
        <v>13</v>
      </c>
      <c r="B14" s="15" t="s">
        <v>78</v>
      </c>
      <c r="C14" s="18" t="s">
        <v>787</v>
      </c>
      <c r="D14" s="15"/>
    </row>
    <row r="15" spans="1:4" x14ac:dyDescent="0.25">
      <c r="A15" s="15">
        <v>14</v>
      </c>
      <c r="B15" s="15" t="s">
        <v>80</v>
      </c>
      <c r="C15" s="18" t="s">
        <v>790</v>
      </c>
      <c r="D15" s="15"/>
    </row>
    <row r="16" spans="1:4" x14ac:dyDescent="0.25">
      <c r="A16" s="15">
        <v>15</v>
      </c>
      <c r="B16" s="15" t="s">
        <v>81</v>
      </c>
      <c r="C16" s="18" t="s">
        <v>791</v>
      </c>
      <c r="D16" s="15"/>
    </row>
    <row r="17" spans="1:4" x14ac:dyDescent="0.25">
      <c r="A17" s="15">
        <v>16</v>
      </c>
      <c r="B17" s="15" t="s">
        <v>82</v>
      </c>
      <c r="C17" s="18" t="s">
        <v>184</v>
      </c>
      <c r="D17" s="104" t="s">
        <v>788</v>
      </c>
    </row>
    <row r="18" spans="1:4" x14ac:dyDescent="0.25">
      <c r="A18" s="15">
        <v>17</v>
      </c>
      <c r="B18" s="15" t="s">
        <v>83</v>
      </c>
      <c r="C18" s="18" t="s">
        <v>792</v>
      </c>
      <c r="D18" s="104" t="s">
        <v>788</v>
      </c>
    </row>
    <row r="19" spans="1:4" x14ac:dyDescent="0.25">
      <c r="A19" s="15">
        <v>18</v>
      </c>
      <c r="B19" s="15" t="s">
        <v>84</v>
      </c>
      <c r="C19" s="18" t="s">
        <v>789</v>
      </c>
      <c r="D19" s="15"/>
    </row>
    <row r="20" spans="1:4" x14ac:dyDescent="0.25">
      <c r="A20" s="15">
        <v>19</v>
      </c>
      <c r="B20" s="15" t="s">
        <v>85</v>
      </c>
      <c r="C20" s="18" t="s">
        <v>793</v>
      </c>
      <c r="D20" s="15"/>
    </row>
    <row r="21" spans="1:4" x14ac:dyDescent="0.25">
      <c r="A21" s="15">
        <v>20</v>
      </c>
      <c r="B21" s="15" t="s">
        <v>89</v>
      </c>
      <c r="C21" s="18" t="s">
        <v>794</v>
      </c>
      <c r="D21" s="15"/>
    </row>
    <row r="22" spans="1:4" x14ac:dyDescent="0.25">
      <c r="A22" s="15">
        <v>21</v>
      </c>
      <c r="B22" s="15" t="s">
        <v>94</v>
      </c>
      <c r="C22" s="18" t="s">
        <v>795</v>
      </c>
      <c r="D22" s="15"/>
    </row>
    <row r="23" spans="1:4" x14ac:dyDescent="0.25">
      <c r="A23" s="15">
        <v>22</v>
      </c>
      <c r="B23" s="15" t="s">
        <v>107</v>
      </c>
      <c r="C23" s="18" t="s">
        <v>796</v>
      </c>
      <c r="D23" s="104" t="s">
        <v>788</v>
      </c>
    </row>
    <row r="24" spans="1:4" x14ac:dyDescent="0.25">
      <c r="A24" s="15">
        <v>23</v>
      </c>
      <c r="B24" s="15" t="s">
        <v>108</v>
      </c>
      <c r="C24" s="18" t="s">
        <v>797</v>
      </c>
      <c r="D24" s="15"/>
    </row>
    <row r="25" spans="1:4" x14ac:dyDescent="0.25">
      <c r="A25" s="15">
        <v>24</v>
      </c>
      <c r="B25" s="15" t="s">
        <v>109</v>
      </c>
      <c r="C25" s="18" t="s">
        <v>798</v>
      </c>
      <c r="D25" s="15"/>
    </row>
    <row r="26" spans="1:4" x14ac:dyDescent="0.25">
      <c r="A26" s="15">
        <v>25</v>
      </c>
      <c r="B26" s="15" t="s">
        <v>110</v>
      </c>
      <c r="C26" s="37" t="s">
        <v>414</v>
      </c>
      <c r="D26" s="15"/>
    </row>
    <row r="27" spans="1:4" x14ac:dyDescent="0.25">
      <c r="A27" s="15">
        <v>26</v>
      </c>
      <c r="B27" s="15" t="s">
        <v>120</v>
      </c>
      <c r="C27" s="5" t="s">
        <v>799</v>
      </c>
      <c r="D27" s="15"/>
    </row>
    <row r="28" spans="1:4" x14ac:dyDescent="0.25">
      <c r="A28" s="15">
        <v>27</v>
      </c>
      <c r="B28" s="15" t="s">
        <v>121</v>
      </c>
      <c r="C28" s="5" t="s">
        <v>465</v>
      </c>
      <c r="D28" s="104" t="s">
        <v>788</v>
      </c>
    </row>
    <row r="29" spans="1:4" x14ac:dyDescent="0.25">
      <c r="A29" s="15">
        <v>28</v>
      </c>
      <c r="B29" s="15" t="s">
        <v>122</v>
      </c>
      <c r="C29" s="105" t="s">
        <v>800</v>
      </c>
      <c r="D29" s="15"/>
    </row>
    <row r="30" spans="1:4" x14ac:dyDescent="0.25">
      <c r="A30" s="15">
        <v>29</v>
      </c>
      <c r="B30" s="15" t="s">
        <v>123</v>
      </c>
      <c r="C30" s="5" t="s">
        <v>523</v>
      </c>
      <c r="D30" s="104" t="s">
        <v>788</v>
      </c>
    </row>
    <row r="31" spans="1:4" x14ac:dyDescent="0.25">
      <c r="A31" s="15">
        <v>30</v>
      </c>
      <c r="B31" s="15" t="s">
        <v>124</v>
      </c>
      <c r="C31" s="5" t="s">
        <v>802</v>
      </c>
      <c r="D31" s="104" t="s">
        <v>788</v>
      </c>
    </row>
    <row r="32" spans="1:4" x14ac:dyDescent="0.25">
      <c r="A32" s="15">
        <v>31</v>
      </c>
      <c r="B32" s="15" t="s">
        <v>125</v>
      </c>
      <c r="C32" s="5" t="s">
        <v>801</v>
      </c>
      <c r="D32" s="15"/>
    </row>
    <row r="33" spans="1:4" x14ac:dyDescent="0.25">
      <c r="A33" s="15">
        <v>32</v>
      </c>
      <c r="B33" s="15" t="s">
        <v>129</v>
      </c>
      <c r="C33" s="5" t="s">
        <v>803</v>
      </c>
      <c r="D33" s="15"/>
    </row>
    <row r="34" spans="1:4" x14ac:dyDescent="0.25">
      <c r="A34" s="15">
        <v>33</v>
      </c>
      <c r="B34" s="15" t="s">
        <v>133</v>
      </c>
      <c r="C34" s="5" t="s">
        <v>804</v>
      </c>
      <c r="D34" s="104" t="s">
        <v>788</v>
      </c>
    </row>
    <row r="35" spans="1:4" x14ac:dyDescent="0.25">
      <c r="A35" s="15">
        <v>34</v>
      </c>
      <c r="B35" s="15" t="s">
        <v>134</v>
      </c>
      <c r="C35" s="5" t="s">
        <v>416</v>
      </c>
      <c r="D35" s="15"/>
    </row>
    <row r="36" spans="1:4" x14ac:dyDescent="0.25">
      <c r="A36" s="15">
        <v>35</v>
      </c>
      <c r="B36" s="15" t="s">
        <v>135</v>
      </c>
      <c r="C36" s="5" t="s">
        <v>306</v>
      </c>
      <c r="D36" s="104" t="s">
        <v>788</v>
      </c>
    </row>
    <row r="37" spans="1:4" x14ac:dyDescent="0.25">
      <c r="A37" s="15">
        <v>36</v>
      </c>
      <c r="B37" s="15" t="s">
        <v>136</v>
      </c>
      <c r="C37" s="5" t="s">
        <v>805</v>
      </c>
      <c r="D37" s="104" t="s">
        <v>788</v>
      </c>
    </row>
    <row r="38" spans="1:4" x14ac:dyDescent="0.25">
      <c r="A38" s="15">
        <v>37</v>
      </c>
      <c r="B38" s="15" t="s">
        <v>169</v>
      </c>
      <c r="C38" s="18" t="s">
        <v>79</v>
      </c>
      <c r="D38" s="15"/>
    </row>
    <row r="39" spans="1:4" x14ac:dyDescent="0.25">
      <c r="A39" s="15">
        <v>38</v>
      </c>
      <c r="B39" s="15" t="s">
        <v>170</v>
      </c>
      <c r="C39" s="112" t="s">
        <v>111</v>
      </c>
      <c r="D39" s="15"/>
    </row>
    <row r="40" spans="1:4" x14ac:dyDescent="0.25">
      <c r="A40" s="15">
        <v>39</v>
      </c>
      <c r="B40" s="15" t="s">
        <v>171</v>
      </c>
      <c r="C40" s="112" t="s">
        <v>87</v>
      </c>
      <c r="D40" s="15"/>
    </row>
    <row r="41" spans="1:4" x14ac:dyDescent="0.25">
      <c r="A41" s="15">
        <v>40</v>
      </c>
      <c r="B41" s="15" t="s">
        <v>172</v>
      </c>
      <c r="C41" s="112" t="s">
        <v>88</v>
      </c>
      <c r="D41" s="15"/>
    </row>
    <row r="42" spans="1:4" x14ac:dyDescent="0.25">
      <c r="A42" s="15">
        <v>41</v>
      </c>
      <c r="B42" s="15" t="s">
        <v>173</v>
      </c>
      <c r="C42" s="5" t="s">
        <v>118</v>
      </c>
      <c r="D42" s="15"/>
    </row>
    <row r="43" spans="1:4" x14ac:dyDescent="0.25">
      <c r="A43" s="15">
        <v>42</v>
      </c>
      <c r="B43" s="15" t="s">
        <v>179</v>
      </c>
      <c r="C43" s="5" t="s">
        <v>127</v>
      </c>
      <c r="D43" s="15"/>
    </row>
    <row r="44" spans="1:4" x14ac:dyDescent="0.25">
      <c r="A44" s="15">
        <v>43</v>
      </c>
      <c r="B44" s="15" t="s">
        <v>180</v>
      </c>
      <c r="C44" s="5" t="s">
        <v>130</v>
      </c>
      <c r="D44" s="15"/>
    </row>
    <row r="45" spans="1:4" x14ac:dyDescent="0.25">
      <c r="A45" s="15">
        <v>44</v>
      </c>
      <c r="B45" s="15" t="s">
        <v>181</v>
      </c>
      <c r="C45" s="5" t="s">
        <v>546</v>
      </c>
      <c r="D45" s="15"/>
    </row>
    <row r="46" spans="1:4" x14ac:dyDescent="0.25">
      <c r="A46" s="15">
        <v>45</v>
      </c>
      <c r="B46" s="15" t="s">
        <v>213</v>
      </c>
      <c r="C46" s="5" t="s">
        <v>138</v>
      </c>
      <c r="D46" s="15"/>
    </row>
    <row r="47" spans="1:4" x14ac:dyDescent="0.25">
      <c r="A47" s="15">
        <v>46</v>
      </c>
      <c r="B47" s="15" t="s">
        <v>706</v>
      </c>
      <c r="C47" s="5" t="s">
        <v>428</v>
      </c>
      <c r="D47" s="15"/>
    </row>
    <row r="48" spans="1:4" x14ac:dyDescent="0.25">
      <c r="A48" s="15">
        <v>47</v>
      </c>
      <c r="B48" s="15" t="s">
        <v>707</v>
      </c>
      <c r="C48" s="5" t="s">
        <v>141</v>
      </c>
      <c r="D48" s="15"/>
    </row>
    <row r="49" spans="1:7" x14ac:dyDescent="0.25">
      <c r="A49" s="15">
        <v>48</v>
      </c>
      <c r="B49" s="15" t="s">
        <v>708</v>
      </c>
      <c r="C49" s="5" t="s">
        <v>143</v>
      </c>
      <c r="D49" s="15"/>
      <c r="F49" s="38"/>
      <c r="G49" s="38"/>
    </row>
    <row r="50" spans="1:7" x14ac:dyDescent="0.25">
      <c r="A50" s="15">
        <v>49</v>
      </c>
      <c r="B50" s="15" t="s">
        <v>709</v>
      </c>
      <c r="C50" s="5" t="s">
        <v>147</v>
      </c>
      <c r="D50" s="15"/>
      <c r="F50" s="38"/>
      <c r="G50" s="38"/>
    </row>
    <row r="51" spans="1:7" x14ac:dyDescent="0.25">
      <c r="A51" s="15">
        <v>50</v>
      </c>
      <c r="B51" s="15" t="s">
        <v>737</v>
      </c>
      <c r="C51" s="5" t="s">
        <v>149</v>
      </c>
      <c r="D51" s="15"/>
      <c r="F51" s="38"/>
      <c r="G51" s="38"/>
    </row>
    <row r="52" spans="1:7" x14ac:dyDescent="0.25">
      <c r="A52" s="15">
        <v>51</v>
      </c>
      <c r="B52" s="15" t="s">
        <v>738</v>
      </c>
      <c r="C52" s="5" t="s">
        <v>155</v>
      </c>
      <c r="D52" s="15"/>
      <c r="F52" s="38"/>
      <c r="G52" s="38"/>
    </row>
    <row r="53" spans="1:7" x14ac:dyDescent="0.25">
      <c r="A53" s="15">
        <v>52</v>
      </c>
      <c r="B53" s="15" t="s">
        <v>739</v>
      </c>
      <c r="C53" s="5" t="s">
        <v>174</v>
      </c>
      <c r="D53" s="15"/>
      <c r="F53" s="38"/>
      <c r="G53" s="38"/>
    </row>
    <row r="54" spans="1:7" x14ac:dyDescent="0.25">
      <c r="A54" s="15">
        <v>53</v>
      </c>
      <c r="B54" s="15" t="s">
        <v>806</v>
      </c>
      <c r="C54" s="5" t="s">
        <v>175</v>
      </c>
      <c r="D54" s="15"/>
      <c r="F54" s="38"/>
      <c r="G54" s="38"/>
    </row>
    <row r="55" spans="1:7" x14ac:dyDescent="0.25">
      <c r="A55" s="15">
        <v>54</v>
      </c>
      <c r="B55" s="15" t="s">
        <v>807</v>
      </c>
      <c r="C55" s="5" t="s">
        <v>177</v>
      </c>
      <c r="D55" s="15"/>
      <c r="F55" s="38"/>
      <c r="G55" s="38"/>
    </row>
    <row r="56" spans="1:7" x14ac:dyDescent="0.25">
      <c r="A56" s="15">
        <v>55</v>
      </c>
      <c r="B56" s="15" t="s">
        <v>808</v>
      </c>
      <c r="C56" s="5" t="s">
        <v>176</v>
      </c>
      <c r="D56" s="15"/>
      <c r="F56" s="38"/>
      <c r="G56" s="38"/>
    </row>
    <row r="57" spans="1:7" x14ac:dyDescent="0.25">
      <c r="A57" s="15">
        <v>56</v>
      </c>
      <c r="B57" s="15" t="s">
        <v>809</v>
      </c>
      <c r="C57" s="5" t="s">
        <v>178</v>
      </c>
      <c r="D57" s="15"/>
      <c r="F57" s="38"/>
      <c r="G57" s="38"/>
    </row>
    <row r="58" spans="1:7" x14ac:dyDescent="0.25">
      <c r="A58" s="15">
        <v>57</v>
      </c>
      <c r="B58" s="15" t="s">
        <v>810</v>
      </c>
      <c r="C58" s="5" t="s">
        <v>182</v>
      </c>
      <c r="D58" s="15"/>
      <c r="F58" s="38"/>
      <c r="G58" s="38"/>
    </row>
    <row r="59" spans="1:7" x14ac:dyDescent="0.25">
      <c r="A59" s="15">
        <v>58</v>
      </c>
      <c r="B59" s="15" t="s">
        <v>811</v>
      </c>
      <c r="C59" s="5" t="s">
        <v>183</v>
      </c>
      <c r="D59" s="15"/>
      <c r="F59" s="38"/>
      <c r="G59" s="38"/>
    </row>
    <row r="60" spans="1:7" x14ac:dyDescent="0.25">
      <c r="A60" s="15">
        <v>59</v>
      </c>
      <c r="B60" s="15" t="s">
        <v>812</v>
      </c>
      <c r="C60" s="5" t="s">
        <v>212</v>
      </c>
      <c r="D60" s="15"/>
      <c r="F60" s="38"/>
      <c r="G60" s="38"/>
    </row>
    <row r="61" spans="1:7" x14ac:dyDescent="0.25">
      <c r="A61" s="15">
        <v>60</v>
      </c>
      <c r="B61" s="15" t="s">
        <v>813</v>
      </c>
      <c r="C61" s="5" t="s">
        <v>705</v>
      </c>
      <c r="D61" s="15"/>
      <c r="F61" s="38"/>
      <c r="G61" s="38"/>
    </row>
    <row r="62" spans="1:7" x14ac:dyDescent="0.25">
      <c r="A62" s="15">
        <v>61</v>
      </c>
      <c r="B62" s="15" t="s">
        <v>814</v>
      </c>
      <c r="C62" s="5" t="s">
        <v>724</v>
      </c>
      <c r="D62" s="15"/>
      <c r="F62" s="38"/>
      <c r="G62" s="38"/>
    </row>
    <row r="63" spans="1:7" x14ac:dyDescent="0.25">
      <c r="A63" s="15">
        <v>62</v>
      </c>
      <c r="B63" s="15" t="s">
        <v>815</v>
      </c>
      <c r="C63" s="5" t="s">
        <v>726</v>
      </c>
      <c r="D63" s="15"/>
      <c r="F63" s="38"/>
      <c r="G63" s="38"/>
    </row>
    <row r="64" spans="1:7" x14ac:dyDescent="0.25">
      <c r="A64" s="15">
        <v>63</v>
      </c>
      <c r="B64" s="15" t="s">
        <v>816</v>
      </c>
      <c r="C64" s="5" t="s">
        <v>740</v>
      </c>
      <c r="D64" s="15"/>
      <c r="F64" s="38"/>
      <c r="G64" s="38"/>
    </row>
    <row r="65" spans="1:7" x14ac:dyDescent="0.25">
      <c r="A65" s="15">
        <v>64</v>
      </c>
      <c r="B65" s="15" t="s">
        <v>817</v>
      </c>
      <c r="C65" s="5" t="s">
        <v>741</v>
      </c>
      <c r="D65" s="15"/>
      <c r="F65" s="38"/>
      <c r="G65" s="38"/>
    </row>
    <row r="66" spans="1:7" x14ac:dyDescent="0.25">
      <c r="A66" s="15">
        <v>65</v>
      </c>
      <c r="B66" s="15" t="s">
        <v>818</v>
      </c>
      <c r="C66" s="5" t="s">
        <v>742</v>
      </c>
      <c r="D66" s="15"/>
      <c r="F66" s="38"/>
      <c r="G66" s="38"/>
    </row>
    <row r="67" spans="1:7" x14ac:dyDescent="0.25">
      <c r="A67" s="15">
        <v>66</v>
      </c>
      <c r="B67" s="15" t="s">
        <v>819</v>
      </c>
      <c r="C67" s="18" t="s">
        <v>747</v>
      </c>
      <c r="D67" s="15"/>
      <c r="F67" s="38"/>
      <c r="G67" s="38"/>
    </row>
    <row r="68" spans="1:7" x14ac:dyDescent="0.25">
      <c r="A68" s="15">
        <v>67</v>
      </c>
      <c r="B68" s="15" t="s">
        <v>820</v>
      </c>
      <c r="C68" s="5" t="s">
        <v>973</v>
      </c>
      <c r="D68" s="15"/>
      <c r="F68" s="38"/>
      <c r="G68" s="38"/>
    </row>
    <row r="69" spans="1:7" x14ac:dyDescent="0.25">
      <c r="A69" s="15">
        <v>68</v>
      </c>
      <c r="B69" s="15" t="s">
        <v>821</v>
      </c>
      <c r="C69" s="5" t="s">
        <v>981</v>
      </c>
      <c r="D69" s="15"/>
      <c r="F69" s="38"/>
      <c r="G69" s="38"/>
    </row>
    <row r="70" spans="1:7" x14ac:dyDescent="0.25">
      <c r="A70" s="15">
        <v>69</v>
      </c>
      <c r="B70" s="15" t="s">
        <v>822</v>
      </c>
      <c r="C70" s="18" t="s">
        <v>357</v>
      </c>
      <c r="D70" s="15"/>
      <c r="F70" s="38"/>
      <c r="G70" s="38"/>
    </row>
    <row r="71" spans="1:7" x14ac:dyDescent="0.25">
      <c r="A71" s="15">
        <v>70</v>
      </c>
      <c r="B71" s="15" t="s">
        <v>823</v>
      </c>
      <c r="C71" s="37" t="s">
        <v>30</v>
      </c>
      <c r="D71" s="15"/>
      <c r="F71" s="38"/>
      <c r="G71" s="38"/>
    </row>
    <row r="72" spans="1:7" x14ac:dyDescent="0.25">
      <c r="A72" s="15">
        <v>71</v>
      </c>
      <c r="B72" s="15" t="s">
        <v>824</v>
      </c>
      <c r="C72" s="18" t="s">
        <v>800</v>
      </c>
      <c r="D72" s="15"/>
      <c r="F72" s="38"/>
      <c r="G72" s="38"/>
    </row>
    <row r="73" spans="1:7" x14ac:dyDescent="0.25">
      <c r="A73" s="15">
        <v>72</v>
      </c>
      <c r="B73" s="15" t="s">
        <v>825</v>
      </c>
      <c r="C73" s="37"/>
      <c r="D73" s="15"/>
      <c r="F73" s="38"/>
      <c r="G73" s="38"/>
    </row>
    <row r="74" spans="1:7" x14ac:dyDescent="0.25">
      <c r="A74" s="15">
        <v>73</v>
      </c>
      <c r="B74" s="15" t="s">
        <v>826</v>
      </c>
      <c r="C74" s="18"/>
      <c r="D74" s="15"/>
    </row>
    <row r="75" spans="1:7" x14ac:dyDescent="0.25">
      <c r="A75" s="15">
        <v>74</v>
      </c>
      <c r="B75" s="15" t="s">
        <v>827</v>
      </c>
      <c r="C75" s="37"/>
      <c r="D75" s="15"/>
    </row>
    <row r="76" spans="1:7" x14ac:dyDescent="0.25">
      <c r="A76" s="15">
        <v>75</v>
      </c>
      <c r="B76" s="15" t="s">
        <v>828</v>
      </c>
      <c r="C76" s="5"/>
      <c r="D76" s="15"/>
    </row>
    <row r="77" spans="1:7" x14ac:dyDescent="0.25">
      <c r="A77" s="15">
        <v>76</v>
      </c>
      <c r="B77" s="15" t="s">
        <v>829</v>
      </c>
      <c r="C77" s="5"/>
      <c r="D77" s="15"/>
    </row>
    <row r="78" spans="1:7" x14ac:dyDescent="0.25">
      <c r="A78" s="15">
        <v>77</v>
      </c>
      <c r="B78" s="15" t="s">
        <v>830</v>
      </c>
      <c r="C78" s="5"/>
      <c r="D78" s="15"/>
    </row>
    <row r="79" spans="1:7" x14ac:dyDescent="0.25">
      <c r="A79" s="15">
        <v>78</v>
      </c>
      <c r="B79" s="15" t="s">
        <v>831</v>
      </c>
      <c r="C79" s="5"/>
      <c r="D79" s="15"/>
    </row>
    <row r="80" spans="1:7" x14ac:dyDescent="0.25">
      <c r="A80" s="15">
        <v>79</v>
      </c>
      <c r="B80" s="15" t="s">
        <v>832</v>
      </c>
      <c r="C80" s="5"/>
      <c r="D80" s="15"/>
    </row>
    <row r="81" spans="1:4" x14ac:dyDescent="0.25">
      <c r="A81" s="15">
        <v>80</v>
      </c>
      <c r="B81" s="15" t="s">
        <v>833</v>
      </c>
      <c r="C81" s="5"/>
      <c r="D81" s="15"/>
    </row>
    <row r="82" spans="1:4" x14ac:dyDescent="0.25">
      <c r="A82" s="15">
        <v>81</v>
      </c>
      <c r="B82" s="15" t="s">
        <v>834</v>
      </c>
      <c r="C82" s="5"/>
      <c r="D82" s="15"/>
    </row>
    <row r="83" spans="1:4" x14ac:dyDescent="0.25">
      <c r="A83" s="15">
        <v>82</v>
      </c>
      <c r="B83" s="15" t="s">
        <v>835</v>
      </c>
      <c r="C83" s="5"/>
      <c r="D83" s="15"/>
    </row>
    <row r="84" spans="1:4" x14ac:dyDescent="0.25">
      <c r="A84" s="15">
        <v>83</v>
      </c>
      <c r="B84" s="15" t="s">
        <v>836</v>
      </c>
      <c r="C84" s="5"/>
      <c r="D84" s="15"/>
    </row>
    <row r="85" spans="1:4" x14ac:dyDescent="0.25">
      <c r="A85" s="15">
        <v>84</v>
      </c>
      <c r="B85" s="15" t="s">
        <v>837</v>
      </c>
      <c r="C85" s="5"/>
      <c r="D85" s="15"/>
    </row>
    <row r="86" spans="1:4" x14ac:dyDescent="0.25">
      <c r="A86" s="15">
        <v>85</v>
      </c>
      <c r="B86" s="15" t="s">
        <v>838</v>
      </c>
      <c r="C86" s="5"/>
      <c r="D86" s="15"/>
    </row>
    <row r="87" spans="1:4" x14ac:dyDescent="0.25">
      <c r="A87" s="15">
        <v>86</v>
      </c>
      <c r="B87" s="15" t="s">
        <v>839</v>
      </c>
      <c r="C87" s="5"/>
      <c r="D87" s="15"/>
    </row>
    <row r="88" spans="1:4" x14ac:dyDescent="0.25">
      <c r="A88" s="15">
        <v>87</v>
      </c>
      <c r="B88" s="15" t="s">
        <v>840</v>
      </c>
      <c r="C88" s="5"/>
      <c r="D88" s="15"/>
    </row>
    <row r="89" spans="1:4" x14ac:dyDescent="0.25">
      <c r="A89" s="15">
        <v>88</v>
      </c>
      <c r="B89" s="15" t="s">
        <v>841</v>
      </c>
      <c r="C89" s="5"/>
      <c r="D89" s="15"/>
    </row>
    <row r="90" spans="1:4" x14ac:dyDescent="0.25">
      <c r="A90" s="15">
        <v>89</v>
      </c>
      <c r="B90" s="15" t="s">
        <v>842</v>
      </c>
      <c r="C90" s="5"/>
      <c r="D90" s="15"/>
    </row>
    <row r="91" spans="1:4" x14ac:dyDescent="0.25">
      <c r="A91" s="15">
        <v>90</v>
      </c>
      <c r="B91" s="15" t="s">
        <v>843</v>
      </c>
      <c r="C91" s="5"/>
      <c r="D91" s="15"/>
    </row>
    <row r="92" spans="1:4" x14ac:dyDescent="0.25">
      <c r="A92" s="15">
        <v>91</v>
      </c>
      <c r="B92" s="15" t="s">
        <v>844</v>
      </c>
      <c r="C92" s="5"/>
      <c r="D92" s="15"/>
    </row>
    <row r="93" spans="1:4" x14ac:dyDescent="0.25">
      <c r="A93" s="15">
        <v>92</v>
      </c>
      <c r="B93" s="15" t="s">
        <v>845</v>
      </c>
      <c r="C93" s="5"/>
      <c r="D93" s="15"/>
    </row>
    <row r="94" spans="1:4" x14ac:dyDescent="0.25">
      <c r="A94" s="15">
        <v>93</v>
      </c>
      <c r="B94" s="15" t="s">
        <v>846</v>
      </c>
      <c r="C94" s="5"/>
      <c r="D94" s="15"/>
    </row>
    <row r="95" spans="1:4" x14ac:dyDescent="0.25">
      <c r="A95" s="15">
        <v>94</v>
      </c>
      <c r="B95" s="15" t="s">
        <v>847</v>
      </c>
      <c r="C95" s="5"/>
      <c r="D95" s="15"/>
    </row>
    <row r="96" spans="1:4" x14ac:dyDescent="0.25">
      <c r="A96" s="15">
        <v>95</v>
      </c>
      <c r="B96" s="15" t="s">
        <v>848</v>
      </c>
      <c r="C96" s="5"/>
      <c r="D96" s="15"/>
    </row>
    <row r="97" spans="1:4" x14ac:dyDescent="0.25">
      <c r="A97" s="15">
        <v>96</v>
      </c>
      <c r="B97" s="15" t="s">
        <v>849</v>
      </c>
      <c r="C97" s="5"/>
      <c r="D97" s="15"/>
    </row>
    <row r="98" spans="1:4" x14ac:dyDescent="0.25">
      <c r="A98" s="15">
        <v>97</v>
      </c>
      <c r="B98" s="15" t="s">
        <v>850</v>
      </c>
      <c r="C98" s="5"/>
      <c r="D98" s="15"/>
    </row>
    <row r="99" spans="1:4" x14ac:dyDescent="0.25">
      <c r="A99" s="15">
        <v>98</v>
      </c>
      <c r="B99" s="15" t="s">
        <v>851</v>
      </c>
      <c r="C99" s="5"/>
      <c r="D99" s="15"/>
    </row>
    <row r="100" spans="1:4" x14ac:dyDescent="0.25">
      <c r="A100" s="15">
        <v>99</v>
      </c>
      <c r="B100" s="15" t="s">
        <v>852</v>
      </c>
      <c r="C100" s="5"/>
      <c r="D100" s="15"/>
    </row>
    <row r="101" spans="1:4" x14ac:dyDescent="0.25">
      <c r="A101" s="15">
        <v>100</v>
      </c>
      <c r="B101" s="15" t="s">
        <v>853</v>
      </c>
      <c r="C101" s="5"/>
      <c r="D101" s="15"/>
    </row>
    <row r="102" spans="1:4" x14ac:dyDescent="0.25">
      <c r="A102" s="15">
        <v>101</v>
      </c>
      <c r="B102" s="15" t="s">
        <v>855</v>
      </c>
      <c r="C102" s="5"/>
      <c r="D102" s="15"/>
    </row>
    <row r="103" spans="1:4" x14ac:dyDescent="0.25">
      <c r="A103" s="15">
        <v>102</v>
      </c>
      <c r="B103" s="15" t="s">
        <v>856</v>
      </c>
      <c r="C103" s="5"/>
      <c r="D103" s="15"/>
    </row>
    <row r="104" spans="1:4" x14ac:dyDescent="0.25">
      <c r="A104" s="15">
        <v>103</v>
      </c>
      <c r="B104" s="15" t="s">
        <v>857</v>
      </c>
      <c r="C104" s="5"/>
      <c r="D104" s="15"/>
    </row>
    <row r="105" spans="1:4" x14ac:dyDescent="0.25">
      <c r="A105" s="15">
        <v>104</v>
      </c>
      <c r="B105" s="15" t="s">
        <v>858</v>
      </c>
      <c r="C105" s="5"/>
      <c r="D105" s="15"/>
    </row>
    <row r="106" spans="1:4" x14ac:dyDescent="0.25">
      <c r="A106" s="15">
        <v>105</v>
      </c>
      <c r="B106" s="15" t="s">
        <v>859</v>
      </c>
      <c r="C106" s="5"/>
      <c r="D106" s="15"/>
    </row>
    <row r="107" spans="1:4" x14ac:dyDescent="0.25">
      <c r="A107" s="15">
        <v>106</v>
      </c>
      <c r="B107" s="15" t="s">
        <v>860</v>
      </c>
      <c r="C107" s="5"/>
      <c r="D107" s="15"/>
    </row>
    <row r="108" spans="1:4" x14ac:dyDescent="0.25">
      <c r="A108" s="15">
        <v>107</v>
      </c>
      <c r="B108" s="15" t="s">
        <v>861</v>
      </c>
      <c r="C108" s="5"/>
      <c r="D108" s="15"/>
    </row>
    <row r="109" spans="1:4" x14ac:dyDescent="0.25">
      <c r="A109" s="15">
        <v>108</v>
      </c>
      <c r="B109" s="15" t="s">
        <v>862</v>
      </c>
      <c r="C109" s="5"/>
      <c r="D109" s="15"/>
    </row>
    <row r="110" spans="1:4" x14ac:dyDescent="0.25">
      <c r="A110" s="15">
        <v>109</v>
      </c>
      <c r="B110" s="15" t="s">
        <v>863</v>
      </c>
      <c r="C110" s="5"/>
      <c r="D110" s="15"/>
    </row>
    <row r="111" spans="1:4" x14ac:dyDescent="0.25">
      <c r="A111" s="15">
        <v>110</v>
      </c>
      <c r="B111" s="15" t="s">
        <v>864</v>
      </c>
      <c r="C111" s="5"/>
      <c r="D111" s="15"/>
    </row>
    <row r="112" spans="1:4" x14ac:dyDescent="0.25">
      <c r="A112" s="15">
        <v>111</v>
      </c>
      <c r="B112" s="15" t="s">
        <v>865</v>
      </c>
      <c r="C112" s="5"/>
      <c r="D112" s="15"/>
    </row>
    <row r="113" spans="1:4" x14ac:dyDescent="0.25">
      <c r="A113" s="15">
        <v>112</v>
      </c>
      <c r="B113" s="15" t="s">
        <v>866</v>
      </c>
      <c r="C113" s="5"/>
      <c r="D113" s="15"/>
    </row>
    <row r="114" spans="1:4" x14ac:dyDescent="0.25">
      <c r="A114" s="15">
        <v>113</v>
      </c>
      <c r="B114" s="15" t="s">
        <v>867</v>
      </c>
      <c r="C114" s="5"/>
      <c r="D114" s="15"/>
    </row>
    <row r="115" spans="1:4" x14ac:dyDescent="0.25">
      <c r="A115" s="15">
        <v>114</v>
      </c>
      <c r="B115" s="15" t="s">
        <v>868</v>
      </c>
      <c r="C115" s="5"/>
      <c r="D115" s="15"/>
    </row>
    <row r="116" spans="1:4" x14ac:dyDescent="0.25">
      <c r="A116" s="15">
        <v>115</v>
      </c>
      <c r="B116" s="15" t="s">
        <v>869</v>
      </c>
      <c r="C116" s="5"/>
      <c r="D116" s="15"/>
    </row>
    <row r="117" spans="1:4" x14ac:dyDescent="0.25">
      <c r="A117" s="15">
        <v>116</v>
      </c>
      <c r="B117" s="15" t="s">
        <v>870</v>
      </c>
      <c r="C117" s="5"/>
      <c r="D117" s="15"/>
    </row>
    <row r="118" spans="1:4" x14ac:dyDescent="0.25">
      <c r="A118" s="15">
        <v>117</v>
      </c>
      <c r="B118" s="15" t="s">
        <v>871</v>
      </c>
      <c r="C118" s="5"/>
      <c r="D118" s="15"/>
    </row>
    <row r="119" spans="1:4" x14ac:dyDescent="0.25">
      <c r="A119" s="15">
        <v>118</v>
      </c>
      <c r="B119" s="15" t="s">
        <v>872</v>
      </c>
      <c r="C119" s="5"/>
      <c r="D119" s="15"/>
    </row>
    <row r="120" spans="1:4" x14ac:dyDescent="0.25">
      <c r="A120" s="15">
        <v>119</v>
      </c>
      <c r="B120" s="15" t="s">
        <v>873</v>
      </c>
      <c r="C120" s="5"/>
      <c r="D120" s="15"/>
    </row>
    <row r="121" spans="1:4" x14ac:dyDescent="0.25">
      <c r="A121" s="15">
        <v>120</v>
      </c>
      <c r="B121" s="15" t="s">
        <v>874</v>
      </c>
      <c r="C121" s="5"/>
      <c r="D121" s="15"/>
    </row>
    <row r="122" spans="1:4" x14ac:dyDescent="0.25">
      <c r="A122" s="15">
        <v>121</v>
      </c>
      <c r="B122" s="15" t="s">
        <v>875</v>
      </c>
      <c r="C122" s="5"/>
      <c r="D122" s="15"/>
    </row>
    <row r="123" spans="1:4" x14ac:dyDescent="0.25">
      <c r="A123" s="15">
        <v>122</v>
      </c>
      <c r="B123" s="15" t="s">
        <v>876</v>
      </c>
      <c r="C123" s="5"/>
      <c r="D123" s="15"/>
    </row>
    <row r="124" spans="1:4" x14ac:dyDescent="0.25">
      <c r="A124" s="15">
        <v>123</v>
      </c>
      <c r="B124" s="15" t="s">
        <v>877</v>
      </c>
      <c r="C124" s="5"/>
      <c r="D124" s="15"/>
    </row>
    <row r="125" spans="1:4" x14ac:dyDescent="0.25">
      <c r="A125" s="15">
        <v>124</v>
      </c>
      <c r="B125" s="15" t="s">
        <v>878</v>
      </c>
      <c r="C125" s="5"/>
      <c r="D125" s="15"/>
    </row>
    <row r="126" spans="1:4" x14ac:dyDescent="0.25">
      <c r="A126" s="15">
        <v>125</v>
      </c>
      <c r="B126" s="15" t="s">
        <v>879</v>
      </c>
      <c r="C126" s="5"/>
      <c r="D126" s="15"/>
    </row>
    <row r="127" spans="1:4" x14ac:dyDescent="0.25">
      <c r="A127" s="15">
        <v>126</v>
      </c>
      <c r="B127" s="15" t="s">
        <v>880</v>
      </c>
      <c r="C127" s="5"/>
      <c r="D127" s="15"/>
    </row>
    <row r="128" spans="1:4" x14ac:dyDescent="0.25">
      <c r="A128" s="15">
        <v>127</v>
      </c>
      <c r="B128" s="15" t="s">
        <v>881</v>
      </c>
      <c r="C128" s="5"/>
      <c r="D128" s="15"/>
    </row>
    <row r="129" spans="1:4" x14ac:dyDescent="0.25">
      <c r="A129" s="15">
        <v>128</v>
      </c>
      <c r="B129" s="15" t="s">
        <v>882</v>
      </c>
      <c r="C129" s="5"/>
      <c r="D129" s="15"/>
    </row>
    <row r="130" spans="1:4" x14ac:dyDescent="0.25">
      <c r="A130" s="15">
        <v>129</v>
      </c>
      <c r="B130" s="15" t="s">
        <v>883</v>
      </c>
      <c r="C130" s="5"/>
      <c r="D130" s="15"/>
    </row>
    <row r="131" spans="1:4" x14ac:dyDescent="0.25">
      <c r="A131" s="15">
        <v>130</v>
      </c>
      <c r="B131" s="15" t="s">
        <v>884</v>
      </c>
      <c r="C131" s="5"/>
      <c r="D131" s="15"/>
    </row>
    <row r="132" spans="1:4" x14ac:dyDescent="0.25">
      <c r="A132" s="15">
        <v>131</v>
      </c>
      <c r="B132" s="15" t="s">
        <v>885</v>
      </c>
      <c r="C132" s="5"/>
      <c r="D132" s="15"/>
    </row>
    <row r="133" spans="1:4" x14ac:dyDescent="0.25">
      <c r="A133" s="15">
        <v>132</v>
      </c>
      <c r="B133" s="15" t="s">
        <v>886</v>
      </c>
      <c r="C133" s="5"/>
      <c r="D133" s="15"/>
    </row>
    <row r="134" spans="1:4" x14ac:dyDescent="0.25">
      <c r="A134" s="15">
        <v>133</v>
      </c>
      <c r="B134" s="15" t="s">
        <v>887</v>
      </c>
      <c r="C134" s="5"/>
      <c r="D134" s="15"/>
    </row>
    <row r="135" spans="1:4" x14ac:dyDescent="0.25">
      <c r="A135" s="15">
        <v>134</v>
      </c>
      <c r="B135" s="15" t="s">
        <v>888</v>
      </c>
      <c r="C135" s="5"/>
      <c r="D135" s="15"/>
    </row>
    <row r="136" spans="1:4" x14ac:dyDescent="0.25">
      <c r="A136" s="15">
        <v>135</v>
      </c>
      <c r="B136" s="15" t="s">
        <v>889</v>
      </c>
      <c r="C136" s="5"/>
      <c r="D136" s="15"/>
    </row>
    <row r="137" spans="1:4" x14ac:dyDescent="0.25">
      <c r="A137" s="15">
        <v>136</v>
      </c>
      <c r="B137" s="15" t="s">
        <v>890</v>
      </c>
      <c r="C137" s="5"/>
      <c r="D137" s="15"/>
    </row>
    <row r="138" spans="1:4" x14ac:dyDescent="0.25">
      <c r="A138" s="15">
        <v>137</v>
      </c>
      <c r="B138" s="15" t="s">
        <v>891</v>
      </c>
      <c r="C138" s="5"/>
      <c r="D138" s="15"/>
    </row>
    <row r="139" spans="1:4" x14ac:dyDescent="0.25">
      <c r="A139" s="15">
        <v>138</v>
      </c>
      <c r="B139" s="15" t="s">
        <v>892</v>
      </c>
      <c r="C139" s="5"/>
      <c r="D139" s="15"/>
    </row>
    <row r="140" spans="1:4" x14ac:dyDescent="0.25">
      <c r="A140" s="15">
        <v>139</v>
      </c>
      <c r="B140" s="15" t="s">
        <v>893</v>
      </c>
      <c r="C140" s="5"/>
      <c r="D140" s="15"/>
    </row>
    <row r="141" spans="1:4" x14ac:dyDescent="0.25">
      <c r="A141" s="15">
        <v>140</v>
      </c>
      <c r="B141" s="15" t="s">
        <v>894</v>
      </c>
      <c r="C141" s="5"/>
      <c r="D141" s="15"/>
    </row>
    <row r="142" spans="1:4" x14ac:dyDescent="0.25">
      <c r="A142" s="15">
        <v>141</v>
      </c>
      <c r="B142" s="15" t="s">
        <v>895</v>
      </c>
      <c r="C142" s="5"/>
      <c r="D142" s="15"/>
    </row>
    <row r="143" spans="1:4" x14ac:dyDescent="0.25">
      <c r="A143" s="15">
        <v>142</v>
      </c>
      <c r="B143" s="15" t="s">
        <v>896</v>
      </c>
      <c r="C143" s="5"/>
      <c r="D143" s="15"/>
    </row>
    <row r="144" spans="1:4" x14ac:dyDescent="0.25">
      <c r="A144" s="15">
        <v>143</v>
      </c>
      <c r="B144" s="15" t="s">
        <v>897</v>
      </c>
      <c r="C144" s="5"/>
      <c r="D144" s="15"/>
    </row>
    <row r="145" spans="1:4" x14ac:dyDescent="0.25">
      <c r="A145" s="15">
        <v>144</v>
      </c>
      <c r="B145" s="15" t="s">
        <v>898</v>
      </c>
      <c r="C145" s="5"/>
      <c r="D145" s="15"/>
    </row>
    <row r="146" spans="1:4" x14ac:dyDescent="0.25">
      <c r="A146" s="15">
        <v>145</v>
      </c>
      <c r="B146" s="15" t="s">
        <v>899</v>
      </c>
      <c r="C146" s="5"/>
      <c r="D146" s="15"/>
    </row>
    <row r="147" spans="1:4" x14ac:dyDescent="0.25">
      <c r="A147" s="15">
        <v>146</v>
      </c>
      <c r="B147" s="15" t="s">
        <v>900</v>
      </c>
      <c r="C147" s="5"/>
      <c r="D147" s="15"/>
    </row>
    <row r="148" spans="1:4" x14ac:dyDescent="0.25">
      <c r="A148" s="15">
        <v>147</v>
      </c>
      <c r="B148" s="15" t="s">
        <v>901</v>
      </c>
      <c r="C148" s="5"/>
      <c r="D148" s="15"/>
    </row>
    <row r="149" spans="1:4" x14ac:dyDescent="0.25">
      <c r="A149" s="15">
        <v>148</v>
      </c>
      <c r="B149" s="15" t="s">
        <v>902</v>
      </c>
      <c r="C149" s="5"/>
      <c r="D149" s="15"/>
    </row>
    <row r="150" spans="1:4" x14ac:dyDescent="0.25">
      <c r="A150" s="15">
        <v>149</v>
      </c>
      <c r="B150" s="15" t="s">
        <v>903</v>
      </c>
      <c r="C150" s="5"/>
      <c r="D150" s="15"/>
    </row>
    <row r="151" spans="1:4" x14ac:dyDescent="0.25">
      <c r="A151" s="15">
        <v>150</v>
      </c>
      <c r="B151" s="15" t="s">
        <v>904</v>
      </c>
      <c r="C151" s="5"/>
      <c r="D151" s="15"/>
    </row>
    <row r="152" spans="1:4" x14ac:dyDescent="0.25">
      <c r="A152" s="15">
        <v>151</v>
      </c>
      <c r="B152" s="15" t="s">
        <v>905</v>
      </c>
      <c r="C152" s="5"/>
      <c r="D152" s="15"/>
    </row>
    <row r="153" spans="1:4" x14ac:dyDescent="0.25">
      <c r="A153" s="15">
        <v>152</v>
      </c>
      <c r="B153" s="15" t="s">
        <v>906</v>
      </c>
      <c r="C153" s="5"/>
      <c r="D153" s="15"/>
    </row>
    <row r="154" spans="1:4" x14ac:dyDescent="0.25">
      <c r="A154" s="15">
        <v>153</v>
      </c>
      <c r="B154" s="15" t="s">
        <v>907</v>
      </c>
      <c r="C154" s="5"/>
      <c r="D154" s="15"/>
    </row>
    <row r="155" spans="1:4" x14ac:dyDescent="0.25">
      <c r="A155" s="15">
        <v>154</v>
      </c>
      <c r="B155" s="15" t="s">
        <v>908</v>
      </c>
      <c r="C155" s="5"/>
      <c r="D155" s="15"/>
    </row>
    <row r="156" spans="1:4" x14ac:dyDescent="0.25">
      <c r="A156" s="15">
        <v>155</v>
      </c>
      <c r="B156" s="15" t="s">
        <v>909</v>
      </c>
      <c r="C156" s="5"/>
      <c r="D156" s="15"/>
    </row>
    <row r="157" spans="1:4" x14ac:dyDescent="0.25">
      <c r="A157" s="15">
        <v>156</v>
      </c>
      <c r="B157" s="15" t="s">
        <v>910</v>
      </c>
      <c r="C157" s="5"/>
      <c r="D157" s="15"/>
    </row>
    <row r="158" spans="1:4" x14ac:dyDescent="0.25">
      <c r="A158" s="15">
        <v>157</v>
      </c>
      <c r="B158" s="15" t="s">
        <v>911</v>
      </c>
      <c r="C158" s="5"/>
      <c r="D158" s="15"/>
    </row>
    <row r="159" spans="1:4" x14ac:dyDescent="0.25">
      <c r="A159" s="15">
        <v>158</v>
      </c>
      <c r="B159" s="15" t="s">
        <v>912</v>
      </c>
      <c r="C159" s="5"/>
      <c r="D159" s="15"/>
    </row>
    <row r="160" spans="1:4" x14ac:dyDescent="0.25">
      <c r="A160" s="15">
        <v>159</v>
      </c>
      <c r="B160" s="15" t="s">
        <v>913</v>
      </c>
      <c r="C160" s="5"/>
      <c r="D160" s="15"/>
    </row>
    <row r="161" spans="1:4" x14ac:dyDescent="0.25">
      <c r="A161" s="15">
        <v>160</v>
      </c>
      <c r="B161" s="15" t="s">
        <v>914</v>
      </c>
      <c r="C161" s="5"/>
      <c r="D161" s="15"/>
    </row>
    <row r="162" spans="1:4" x14ac:dyDescent="0.25">
      <c r="A162" s="15">
        <v>161</v>
      </c>
      <c r="B162" s="15" t="s">
        <v>915</v>
      </c>
      <c r="C162" s="5"/>
      <c r="D162" s="15"/>
    </row>
    <row r="163" spans="1:4" x14ac:dyDescent="0.25">
      <c r="A163" s="15">
        <v>162</v>
      </c>
      <c r="B163" s="15" t="s">
        <v>916</v>
      </c>
      <c r="C163" s="5"/>
      <c r="D163" s="15"/>
    </row>
    <row r="164" spans="1:4" x14ac:dyDescent="0.25">
      <c r="A164" s="15">
        <v>163</v>
      </c>
      <c r="B164" s="15" t="s">
        <v>917</v>
      </c>
      <c r="C164" s="5"/>
      <c r="D164" s="15"/>
    </row>
    <row r="165" spans="1:4" x14ac:dyDescent="0.25">
      <c r="A165" s="15">
        <v>164</v>
      </c>
      <c r="B165" s="15" t="s">
        <v>918</v>
      </c>
      <c r="C165" s="5"/>
      <c r="D165" s="15"/>
    </row>
    <row r="166" spans="1:4" x14ac:dyDescent="0.25">
      <c r="A166" s="15">
        <v>165</v>
      </c>
      <c r="B166" s="15" t="s">
        <v>919</v>
      </c>
      <c r="C166" s="5"/>
      <c r="D166" s="15"/>
    </row>
    <row r="167" spans="1:4" x14ac:dyDescent="0.25">
      <c r="A167" s="15">
        <v>166</v>
      </c>
      <c r="B167" s="15" t="s">
        <v>920</v>
      </c>
      <c r="C167" s="5"/>
      <c r="D167" s="15"/>
    </row>
    <row r="168" spans="1:4" x14ac:dyDescent="0.25">
      <c r="A168" s="15">
        <v>167</v>
      </c>
      <c r="B168" s="15" t="s">
        <v>921</v>
      </c>
      <c r="C168" s="5"/>
      <c r="D168" s="15"/>
    </row>
    <row r="169" spans="1:4" x14ac:dyDescent="0.25">
      <c r="A169" s="15">
        <v>168</v>
      </c>
      <c r="B169" s="15" t="s">
        <v>922</v>
      </c>
      <c r="C169" s="5"/>
      <c r="D169" s="15"/>
    </row>
    <row r="170" spans="1:4" x14ac:dyDescent="0.25">
      <c r="A170" s="15">
        <v>169</v>
      </c>
      <c r="B170" s="15" t="s">
        <v>923</v>
      </c>
      <c r="C170" s="5"/>
      <c r="D170" s="15"/>
    </row>
    <row r="171" spans="1:4" x14ac:dyDescent="0.25">
      <c r="A171" s="15">
        <v>170</v>
      </c>
      <c r="B171" s="15" t="s">
        <v>924</v>
      </c>
      <c r="C171" s="5"/>
      <c r="D171" s="15"/>
    </row>
    <row r="172" spans="1:4" x14ac:dyDescent="0.25">
      <c r="A172" s="15">
        <v>171</v>
      </c>
      <c r="B172" s="15" t="s">
        <v>925</v>
      </c>
      <c r="C172" s="5"/>
      <c r="D172" s="15"/>
    </row>
    <row r="173" spans="1:4" x14ac:dyDescent="0.25">
      <c r="A173" s="15">
        <v>172</v>
      </c>
      <c r="B173" s="15" t="s">
        <v>926</v>
      </c>
      <c r="C173" s="5"/>
      <c r="D173" s="15"/>
    </row>
    <row r="174" spans="1:4" x14ac:dyDescent="0.25">
      <c r="A174" s="15">
        <v>173</v>
      </c>
      <c r="B174" s="15" t="s">
        <v>927</v>
      </c>
      <c r="C174" s="5"/>
      <c r="D174" s="15"/>
    </row>
    <row r="175" spans="1:4" x14ac:dyDescent="0.25">
      <c r="A175" s="15">
        <v>174</v>
      </c>
      <c r="B175" s="15" t="s">
        <v>928</v>
      </c>
      <c r="C175" s="5"/>
      <c r="D175" s="15"/>
    </row>
    <row r="176" spans="1:4" x14ac:dyDescent="0.25">
      <c r="A176" s="15">
        <v>175</v>
      </c>
      <c r="B176" s="15" t="s">
        <v>929</v>
      </c>
      <c r="C176" s="5"/>
      <c r="D176" s="15"/>
    </row>
    <row r="177" spans="1:4" x14ac:dyDescent="0.25">
      <c r="A177" s="15">
        <v>176</v>
      </c>
      <c r="B177" s="15" t="s">
        <v>930</v>
      </c>
      <c r="C177" s="5"/>
      <c r="D177" s="15"/>
    </row>
    <row r="178" spans="1:4" x14ac:dyDescent="0.25">
      <c r="A178" s="15">
        <v>177</v>
      </c>
      <c r="B178" s="15" t="s">
        <v>931</v>
      </c>
      <c r="C178" s="5"/>
      <c r="D178" s="15"/>
    </row>
    <row r="179" spans="1:4" x14ac:dyDescent="0.25">
      <c r="A179" s="15">
        <v>178</v>
      </c>
      <c r="B179" s="15" t="s">
        <v>932</v>
      </c>
      <c r="C179" s="5"/>
      <c r="D179" s="15"/>
    </row>
    <row r="180" spans="1:4" x14ac:dyDescent="0.25">
      <c r="A180" s="15">
        <v>179</v>
      </c>
      <c r="B180" s="15" t="s">
        <v>933</v>
      </c>
      <c r="C180" s="5"/>
      <c r="D180" s="15"/>
    </row>
    <row r="181" spans="1:4" x14ac:dyDescent="0.25">
      <c r="A181" s="15">
        <v>180</v>
      </c>
      <c r="B181" s="15" t="s">
        <v>934</v>
      </c>
      <c r="C181" s="5"/>
      <c r="D181" s="15"/>
    </row>
    <row r="182" spans="1:4" x14ac:dyDescent="0.25">
      <c r="A182" s="15">
        <v>181</v>
      </c>
      <c r="B182" s="15" t="s">
        <v>935</v>
      </c>
      <c r="C182" s="5"/>
      <c r="D182" s="15"/>
    </row>
    <row r="183" spans="1:4" x14ac:dyDescent="0.25">
      <c r="A183" s="15">
        <v>182</v>
      </c>
      <c r="B183" s="15" t="s">
        <v>936</v>
      </c>
      <c r="C183" s="5"/>
      <c r="D183" s="15"/>
    </row>
    <row r="184" spans="1:4" x14ac:dyDescent="0.25">
      <c r="A184" s="15">
        <v>183</v>
      </c>
      <c r="B184" s="15" t="s">
        <v>937</v>
      </c>
      <c r="C184" s="5"/>
      <c r="D184" s="15"/>
    </row>
    <row r="185" spans="1:4" x14ac:dyDescent="0.25">
      <c r="A185" s="15">
        <v>184</v>
      </c>
      <c r="B185" s="15" t="s">
        <v>938</v>
      </c>
      <c r="C185" s="5"/>
      <c r="D185" s="15"/>
    </row>
    <row r="186" spans="1:4" x14ac:dyDescent="0.25">
      <c r="A186" s="15">
        <v>185</v>
      </c>
      <c r="B186" s="15" t="s">
        <v>939</v>
      </c>
      <c r="C186" s="5"/>
      <c r="D186" s="15"/>
    </row>
    <row r="187" spans="1:4" x14ac:dyDescent="0.25">
      <c r="A187" s="15">
        <v>186</v>
      </c>
      <c r="B187" s="15" t="s">
        <v>940</v>
      </c>
      <c r="C187" s="5"/>
      <c r="D187" s="15"/>
    </row>
    <row r="188" spans="1:4" x14ac:dyDescent="0.25">
      <c r="A188" s="15">
        <v>187</v>
      </c>
      <c r="B188" s="15" t="s">
        <v>941</v>
      </c>
      <c r="C188" s="5"/>
      <c r="D188" s="15"/>
    </row>
    <row r="189" spans="1:4" x14ac:dyDescent="0.25">
      <c r="A189" s="15">
        <v>188</v>
      </c>
      <c r="B189" s="15" t="s">
        <v>942</v>
      </c>
      <c r="C189" s="5"/>
      <c r="D189" s="15"/>
    </row>
    <row r="190" spans="1:4" x14ac:dyDescent="0.25">
      <c r="A190" s="15">
        <v>189</v>
      </c>
      <c r="B190" s="15" t="s">
        <v>943</v>
      </c>
      <c r="C190" s="5"/>
      <c r="D190" s="15"/>
    </row>
    <row r="191" spans="1:4" x14ac:dyDescent="0.25">
      <c r="A191" s="15">
        <v>190</v>
      </c>
      <c r="B191" s="15" t="s">
        <v>944</v>
      </c>
      <c r="C191" s="5"/>
      <c r="D191" s="15"/>
    </row>
    <row r="192" spans="1:4" x14ac:dyDescent="0.25">
      <c r="A192" s="15">
        <v>191</v>
      </c>
      <c r="B192" s="15" t="s">
        <v>945</v>
      </c>
      <c r="C192" s="5"/>
      <c r="D192" s="15"/>
    </row>
    <row r="193" spans="1:4" x14ac:dyDescent="0.25">
      <c r="A193" s="15">
        <v>192</v>
      </c>
      <c r="B193" s="15" t="s">
        <v>946</v>
      </c>
      <c r="C193" s="5"/>
      <c r="D193" s="15"/>
    </row>
    <row r="194" spans="1:4" x14ac:dyDescent="0.25">
      <c r="A194" s="15">
        <v>193</v>
      </c>
      <c r="B194" s="15" t="s">
        <v>947</v>
      </c>
      <c r="C194" s="5"/>
      <c r="D194" s="15"/>
    </row>
    <row r="195" spans="1:4" x14ac:dyDescent="0.25">
      <c r="A195" s="15">
        <v>194</v>
      </c>
      <c r="B195" s="15" t="s">
        <v>948</v>
      </c>
      <c r="C195" s="5"/>
      <c r="D195" s="15"/>
    </row>
    <row r="196" spans="1:4" x14ac:dyDescent="0.25">
      <c r="A196" s="15">
        <v>195</v>
      </c>
      <c r="B196" s="15" t="s">
        <v>949</v>
      </c>
      <c r="C196" s="5"/>
      <c r="D196" s="15"/>
    </row>
    <row r="197" spans="1:4" x14ac:dyDescent="0.25">
      <c r="A197" s="15">
        <v>196</v>
      </c>
      <c r="B197" s="15" t="s">
        <v>950</v>
      </c>
      <c r="C197" s="5"/>
      <c r="D197" s="15"/>
    </row>
    <row r="198" spans="1:4" x14ac:dyDescent="0.25">
      <c r="A198" s="15">
        <v>197</v>
      </c>
      <c r="B198" s="15" t="s">
        <v>951</v>
      </c>
      <c r="C198" s="5"/>
      <c r="D198" s="15"/>
    </row>
    <row r="199" spans="1:4" x14ac:dyDescent="0.25">
      <c r="A199" s="15">
        <v>198</v>
      </c>
      <c r="B199" s="15" t="s">
        <v>952</v>
      </c>
      <c r="C199" s="5"/>
      <c r="D199" s="15"/>
    </row>
    <row r="200" spans="1:4" x14ac:dyDescent="0.25">
      <c r="A200" s="15">
        <v>199</v>
      </c>
      <c r="B200" s="15" t="s">
        <v>953</v>
      </c>
      <c r="C200" s="5"/>
      <c r="D200" s="15"/>
    </row>
    <row r="201" spans="1:4" x14ac:dyDescent="0.25">
      <c r="A201" s="15">
        <v>200</v>
      </c>
      <c r="B201" s="15" t="s">
        <v>954</v>
      </c>
      <c r="C201" s="5"/>
      <c r="D201" s="15"/>
    </row>
    <row r="202" spans="1:4" x14ac:dyDescent="0.25">
      <c r="A202" s="15">
        <v>201</v>
      </c>
      <c r="B202" s="15" t="s">
        <v>955</v>
      </c>
      <c r="C202" s="5"/>
      <c r="D202" s="15"/>
    </row>
    <row r="203" spans="1:4" x14ac:dyDescent="0.25">
      <c r="A203" s="15">
        <v>202</v>
      </c>
      <c r="B203" s="15" t="s">
        <v>956</v>
      </c>
      <c r="C203" s="5"/>
      <c r="D203" s="15"/>
    </row>
    <row r="204" spans="1:4" x14ac:dyDescent="0.25">
      <c r="A204" s="15">
        <v>203</v>
      </c>
      <c r="B204" s="15" t="s">
        <v>957</v>
      </c>
      <c r="C204" s="5"/>
      <c r="D204" s="15"/>
    </row>
    <row r="205" spans="1:4" x14ac:dyDescent="0.25">
      <c r="A205" s="15">
        <v>204</v>
      </c>
      <c r="B205" s="15" t="s">
        <v>958</v>
      </c>
      <c r="C205" s="5"/>
      <c r="D205" s="15"/>
    </row>
    <row r="206" spans="1:4" x14ac:dyDescent="0.25">
      <c r="A206" s="15">
        <v>205</v>
      </c>
      <c r="B206" s="15" t="s">
        <v>959</v>
      </c>
      <c r="C206" s="5"/>
      <c r="D206" s="15"/>
    </row>
    <row r="207" spans="1:4" x14ac:dyDescent="0.25">
      <c r="A207" s="15">
        <v>206</v>
      </c>
      <c r="B207" s="15" t="s">
        <v>960</v>
      </c>
      <c r="C207" s="5"/>
      <c r="D207" s="15"/>
    </row>
    <row r="208" spans="1:4" x14ac:dyDescent="0.25">
      <c r="A208" s="15">
        <v>207</v>
      </c>
      <c r="B208" s="15" t="s">
        <v>961</v>
      </c>
      <c r="C208" s="5"/>
      <c r="D208" s="15"/>
    </row>
    <row r="209" spans="1:4" x14ac:dyDescent="0.25">
      <c r="A209" s="15">
        <v>208</v>
      </c>
      <c r="B209" s="15" t="s">
        <v>962</v>
      </c>
      <c r="C209" s="5"/>
      <c r="D209" s="15"/>
    </row>
    <row r="210" spans="1:4" x14ac:dyDescent="0.25">
      <c r="A210" s="15">
        <v>209</v>
      </c>
      <c r="B210" s="15" t="s">
        <v>963</v>
      </c>
      <c r="C210" s="5"/>
      <c r="D210" s="15"/>
    </row>
    <row r="211" spans="1:4" x14ac:dyDescent="0.25">
      <c r="A211" s="15">
        <v>210</v>
      </c>
      <c r="B211" s="15" t="s">
        <v>964</v>
      </c>
      <c r="C211" s="5"/>
      <c r="D211" s="15"/>
    </row>
    <row r="212" spans="1:4" x14ac:dyDescent="0.25">
      <c r="A212" s="15">
        <v>211</v>
      </c>
      <c r="B212" s="15" t="s">
        <v>965</v>
      </c>
      <c r="C212" s="5"/>
      <c r="D212" s="15"/>
    </row>
    <row r="213" spans="1:4" x14ac:dyDescent="0.25">
      <c r="A213" s="15">
        <v>212</v>
      </c>
      <c r="B213" s="15" t="s">
        <v>854</v>
      </c>
      <c r="C213" s="5" t="s">
        <v>713</v>
      </c>
      <c r="D213" s="1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35" zoomScale="130" zoomScaleNormal="130" workbookViewId="0">
      <selection sqref="A1:I49"/>
    </sheetView>
  </sheetViews>
  <sheetFormatPr defaultRowHeight="15" outlineLevelRow="2" x14ac:dyDescent="0.25"/>
  <cols>
    <col min="1" max="1" width="4.42578125" style="1" bestFit="1" customWidth="1"/>
    <col min="2" max="2" width="11.85546875" style="1" bestFit="1" customWidth="1"/>
    <col min="3" max="3" width="14.140625" bestFit="1" customWidth="1"/>
    <col min="4" max="4" width="17.7109375" bestFit="1" customWidth="1"/>
    <col min="5" max="5" width="13.28515625" style="1" bestFit="1" customWidth="1"/>
    <col min="6" max="6" width="12.140625" style="3" bestFit="1" customWidth="1"/>
    <col min="7" max="7" width="13.42578125" style="1" bestFit="1" customWidth="1"/>
    <col min="8" max="8" width="12.5703125" style="12" bestFit="1" customWidth="1"/>
    <col min="9" max="9" width="33" style="1" bestFit="1" customWidth="1"/>
    <col min="10" max="10" width="15.28515625" style="2" bestFit="1" customWidth="1"/>
    <col min="11" max="11" width="19.28515625" style="2" bestFit="1" customWidth="1"/>
    <col min="12" max="12" width="18.42578125" bestFit="1" customWidth="1"/>
  </cols>
  <sheetData>
    <row r="1" spans="1:16" ht="28.5" x14ac:dyDescent="0.45">
      <c r="A1" s="121" t="s">
        <v>25</v>
      </c>
      <c r="B1" s="121"/>
      <c r="C1" s="121"/>
      <c r="D1" s="121"/>
      <c r="E1" s="121"/>
      <c r="F1" s="121"/>
      <c r="G1" s="121"/>
      <c r="H1" s="121"/>
      <c r="I1" s="121"/>
      <c r="K1" s="36"/>
      <c r="L1" s="36"/>
      <c r="M1" s="38"/>
      <c r="N1" s="38"/>
      <c r="O1" s="38"/>
      <c r="P1" s="38"/>
    </row>
    <row r="2" spans="1:16" x14ac:dyDescent="0.25">
      <c r="A2" s="39" t="s">
        <v>0</v>
      </c>
      <c r="B2" s="39" t="s">
        <v>62</v>
      </c>
      <c r="C2" s="39" t="s">
        <v>31</v>
      </c>
      <c r="D2" s="39" t="s">
        <v>1</v>
      </c>
      <c r="E2" s="39" t="s">
        <v>20</v>
      </c>
      <c r="F2" s="39" t="s">
        <v>5</v>
      </c>
      <c r="G2" s="39" t="s">
        <v>77</v>
      </c>
      <c r="H2" s="32" t="s">
        <v>63</v>
      </c>
      <c r="I2" s="32" t="s">
        <v>43</v>
      </c>
      <c r="K2" s="36"/>
      <c r="L2" s="36"/>
    </row>
    <row r="3" spans="1:16" outlineLevel="2" x14ac:dyDescent="0.25">
      <c r="A3" s="15">
        <v>1</v>
      </c>
      <c r="B3" s="15" t="s">
        <v>65</v>
      </c>
      <c r="C3" s="15" t="s">
        <v>37</v>
      </c>
      <c r="D3" s="5" t="str">
        <f>VLOOKUP(C3,'DATA BARANG'!$B$1:$E$11,2,0)</f>
        <v>BERAS IR 5 KG</v>
      </c>
      <c r="E3" s="15">
        <v>1</v>
      </c>
      <c r="F3" s="6">
        <f>VLOOKUP(C3,'DATA BARANG'!$B$1:$E$11,4,0)</f>
        <v>55000</v>
      </c>
      <c r="G3" s="13">
        <f>E3*F3</f>
        <v>55000</v>
      </c>
      <c r="H3" s="14" t="s">
        <v>56</v>
      </c>
      <c r="I3" s="15" t="str">
        <f>VLOOKUP(H3,'DATA ANGGOTA'!$B$1:$C$50,2,0)</f>
        <v>FITRI ANI (UMMI BUYA)</v>
      </c>
    </row>
    <row r="4" spans="1:16" outlineLevel="2" x14ac:dyDescent="0.25">
      <c r="A4" s="44">
        <v>2</v>
      </c>
      <c r="B4" s="15" t="s">
        <v>66</v>
      </c>
      <c r="C4" s="15" t="s">
        <v>40</v>
      </c>
      <c r="D4" s="5" t="str">
        <f>VLOOKUP(C4,'DATA BARANG'!$B$1:$E$11,2,0)</f>
        <v>MM BIMOLI</v>
      </c>
      <c r="E4" s="15">
        <v>1</v>
      </c>
      <c r="F4" s="6">
        <f>VLOOKUP(C4,'DATA BARANG'!$B$1:$E$11,4,0)</f>
        <v>15500</v>
      </c>
      <c r="G4" s="13">
        <f t="shared" ref="G4:G48" si="0">E4*F4</f>
        <v>15500</v>
      </c>
      <c r="H4" s="14" t="s">
        <v>52</v>
      </c>
      <c r="I4" s="15" t="str">
        <f>VLOOKUP(H4,'DATA ANGGOTA'!$B$1:$C$50,2,0)</f>
        <v>SRI HARTATI</v>
      </c>
    </row>
    <row r="5" spans="1:16" outlineLevel="2" x14ac:dyDescent="0.25">
      <c r="A5" s="44">
        <v>2</v>
      </c>
      <c r="B5" s="15" t="s">
        <v>66</v>
      </c>
      <c r="C5" s="15" t="s">
        <v>32</v>
      </c>
      <c r="D5" s="5" t="str">
        <f>VLOOKUP(C5,'DATA BARANG'!$B$1:$E$11,2,0)</f>
        <v>GULA ROSE BRAND</v>
      </c>
      <c r="E5" s="15">
        <v>1</v>
      </c>
      <c r="F5" s="6">
        <f>VLOOKUP(C5,'DATA BARANG'!$B$1:$E$11,4,0)</f>
        <v>14000</v>
      </c>
      <c r="G5" s="13">
        <f t="shared" si="0"/>
        <v>14000</v>
      </c>
      <c r="H5" s="14" t="s">
        <v>52</v>
      </c>
      <c r="I5" s="15" t="str">
        <f>VLOOKUP(H5,'DATA ANGGOTA'!$B$1:$C$50,2,0)</f>
        <v>SRI HARTATI</v>
      </c>
    </row>
    <row r="6" spans="1:16" outlineLevel="2" x14ac:dyDescent="0.25">
      <c r="A6" s="15">
        <v>3</v>
      </c>
      <c r="B6" s="15" t="s">
        <v>67</v>
      </c>
      <c r="C6" s="15" t="s">
        <v>42</v>
      </c>
      <c r="D6" s="5" t="str">
        <f>VLOOKUP(C6,'DATA BARANG'!$B$1:$E$11,2,0)</f>
        <v>GULA AREN</v>
      </c>
      <c r="E6" s="15">
        <v>1.23</v>
      </c>
      <c r="F6" s="6">
        <f>VLOOKUP(C6,'DATA BARANG'!$B$1:$E$11,4,0)</f>
        <v>25000</v>
      </c>
      <c r="G6" s="13">
        <f t="shared" si="0"/>
        <v>30750</v>
      </c>
      <c r="H6" s="14" t="s">
        <v>169</v>
      </c>
      <c r="I6" s="15" t="str">
        <f>VLOOKUP(H6,'DATA ANGGOTA'!$B$1:$C$50,2,0)</f>
        <v>LELY/BUNDA REHAN</v>
      </c>
    </row>
    <row r="7" spans="1:16" outlineLevel="2" x14ac:dyDescent="0.25">
      <c r="A7" s="15">
        <v>4</v>
      </c>
      <c r="B7" s="15" t="s">
        <v>68</v>
      </c>
      <c r="C7" s="15" t="s">
        <v>42</v>
      </c>
      <c r="D7" s="5" t="str">
        <f>VLOOKUP(C7,'DATA BARANG'!$B$1:$E$11,2,0)</f>
        <v>GULA AREN</v>
      </c>
      <c r="E7" s="15">
        <v>1.03</v>
      </c>
      <c r="F7" s="6">
        <f>VLOOKUP(C7,'DATA BARANG'!$B$1:$E$11,4,0)</f>
        <v>25000</v>
      </c>
      <c r="G7" s="13">
        <f t="shared" si="0"/>
        <v>25750</v>
      </c>
      <c r="H7" s="14" t="s">
        <v>170</v>
      </c>
      <c r="I7" s="15" t="str">
        <f>VLOOKUP(H7,'DATA ANGGOTA'!$B$1:$C$50,2,0)</f>
        <v>YETTY/BUNDA SAHRUL</v>
      </c>
    </row>
    <row r="8" spans="1:16" outlineLevel="2" x14ac:dyDescent="0.25">
      <c r="A8" s="15">
        <v>5</v>
      </c>
      <c r="B8" s="15" t="s">
        <v>69</v>
      </c>
      <c r="C8" s="15" t="s">
        <v>37</v>
      </c>
      <c r="D8" s="5" t="str">
        <f>VLOOKUP(C8,'DATA BARANG'!$B$1:$E$11,2,0)</f>
        <v>BERAS IR 5 KG</v>
      </c>
      <c r="E8" s="15">
        <v>1</v>
      </c>
      <c r="F8" s="6">
        <f>VLOOKUP(C8,'DATA BARANG'!$B$1:$E$11,4,0)</f>
        <v>55000</v>
      </c>
      <c r="G8" s="13">
        <f t="shared" si="0"/>
        <v>55000</v>
      </c>
      <c r="H8" s="14" t="s">
        <v>45</v>
      </c>
      <c r="I8" s="15" t="str">
        <f>VLOOKUP(H8,'DATA ANGGOTA'!$B$1:$C$50,2,0)</f>
        <v>HENDRYAN WINATA (ABI)</v>
      </c>
    </row>
    <row r="9" spans="1:16" outlineLevel="2" x14ac:dyDescent="0.25">
      <c r="A9" s="15">
        <v>5</v>
      </c>
      <c r="B9" s="15" t="s">
        <v>69</v>
      </c>
      <c r="C9" s="15" t="s">
        <v>37</v>
      </c>
      <c r="D9" s="5" t="str">
        <f>VLOOKUP(C9,'DATA BARANG'!$B$1:$E$11,2,0)</f>
        <v>BERAS IR 5 KG</v>
      </c>
      <c r="E9" s="15">
        <v>1</v>
      </c>
      <c r="F9" s="6">
        <f>VLOOKUP(C9,'DATA BARANG'!$B$1:$E$11,4,0)</f>
        <v>55000</v>
      </c>
      <c r="G9" s="13">
        <f t="shared" si="0"/>
        <v>55000</v>
      </c>
      <c r="H9" s="58" t="s">
        <v>45</v>
      </c>
      <c r="I9" s="15" t="str">
        <f>VLOOKUP(H9,'DATA ANGGOTA'!$B$1:$C$50,2,0)</f>
        <v>HENDRYAN WINATA (ABI)</v>
      </c>
    </row>
    <row r="10" spans="1:16" outlineLevel="2" x14ac:dyDescent="0.25">
      <c r="A10" s="15">
        <v>5</v>
      </c>
      <c r="B10" s="15" t="s">
        <v>69</v>
      </c>
      <c r="C10" s="15" t="s">
        <v>37</v>
      </c>
      <c r="D10" s="5" t="str">
        <f>VLOOKUP(C10,'DATA BARANG'!$B$1:$E$11,2,0)</f>
        <v>BERAS IR 5 KG</v>
      </c>
      <c r="E10" s="15">
        <v>1</v>
      </c>
      <c r="F10" s="6">
        <f>VLOOKUP(C10,'DATA BARANG'!$B$1:$E$11,4,0)</f>
        <v>55000</v>
      </c>
      <c r="G10" s="13">
        <f t="shared" si="0"/>
        <v>55000</v>
      </c>
      <c r="H10" s="58" t="s">
        <v>45</v>
      </c>
      <c r="I10" s="15" t="str">
        <f>VLOOKUP(H10,'DATA ANGGOTA'!$B$1:$C$50,2,0)</f>
        <v>HENDRYAN WINATA (ABI)</v>
      </c>
    </row>
    <row r="11" spans="1:16" outlineLevel="2" x14ac:dyDescent="0.25">
      <c r="A11" s="15">
        <v>5</v>
      </c>
      <c r="B11" s="15" t="s">
        <v>69</v>
      </c>
      <c r="C11" s="15" t="s">
        <v>37</v>
      </c>
      <c r="D11" s="5" t="str">
        <f>VLOOKUP(C11,'DATA BARANG'!$B$1:$E$11,2,0)</f>
        <v>BERAS IR 5 KG</v>
      </c>
      <c r="E11" s="15">
        <v>1</v>
      </c>
      <c r="F11" s="6">
        <f>VLOOKUP(C11,'DATA BARANG'!$B$1:$E$11,4,0)</f>
        <v>55000</v>
      </c>
      <c r="G11" s="13">
        <f t="shared" si="0"/>
        <v>55000</v>
      </c>
      <c r="H11" s="58" t="s">
        <v>45</v>
      </c>
      <c r="I11" s="15" t="str">
        <f>VLOOKUP(H11,'DATA ANGGOTA'!$B$1:$C$50,2,0)</f>
        <v>HENDRYAN WINATA (ABI)</v>
      </c>
    </row>
    <row r="12" spans="1:16" outlineLevel="2" x14ac:dyDescent="0.25">
      <c r="A12" s="15">
        <v>5</v>
      </c>
      <c r="B12" s="15" t="s">
        <v>69</v>
      </c>
      <c r="C12" s="15" t="s">
        <v>37</v>
      </c>
      <c r="D12" s="5" t="str">
        <f>VLOOKUP(C12,'DATA BARANG'!$B$1:$E$11,2,0)</f>
        <v>BERAS IR 5 KG</v>
      </c>
      <c r="E12" s="15">
        <v>1</v>
      </c>
      <c r="F12" s="6">
        <f>VLOOKUP(C12,'DATA BARANG'!$B$1:$E$11,4,0)</f>
        <v>55000</v>
      </c>
      <c r="G12" s="13">
        <f t="shared" si="0"/>
        <v>55000</v>
      </c>
      <c r="H12" s="58" t="s">
        <v>45</v>
      </c>
      <c r="I12" s="15" t="str">
        <f>VLOOKUP(H12,'DATA ANGGOTA'!$B$1:$C$50,2,0)</f>
        <v>HENDRYAN WINATA (ABI)</v>
      </c>
    </row>
    <row r="13" spans="1:16" outlineLevel="2" x14ac:dyDescent="0.25">
      <c r="A13" s="15">
        <v>5</v>
      </c>
      <c r="B13" s="15" t="s">
        <v>69</v>
      </c>
      <c r="C13" s="15" t="s">
        <v>37</v>
      </c>
      <c r="D13" s="5" t="str">
        <f>VLOOKUP(C13,'DATA BARANG'!$B$1:$E$11,2,0)</f>
        <v>BERAS IR 5 KG</v>
      </c>
      <c r="E13" s="15">
        <v>1</v>
      </c>
      <c r="F13" s="6">
        <f>VLOOKUP(C13,'DATA BARANG'!$B$1:$E$11,4,0)</f>
        <v>55000</v>
      </c>
      <c r="G13" s="13">
        <f t="shared" si="0"/>
        <v>55000</v>
      </c>
      <c r="H13" s="58" t="s">
        <v>45</v>
      </c>
      <c r="I13" s="15" t="str">
        <f>VLOOKUP(H13,'DATA ANGGOTA'!$B$1:$C$50,2,0)</f>
        <v>HENDRYAN WINATA (ABI)</v>
      </c>
    </row>
    <row r="14" spans="1:16" outlineLevel="2" x14ac:dyDescent="0.25">
      <c r="A14" s="15">
        <v>5</v>
      </c>
      <c r="B14" s="15" t="s">
        <v>69</v>
      </c>
      <c r="C14" s="15" t="s">
        <v>37</v>
      </c>
      <c r="D14" s="5" t="str">
        <f>VLOOKUP(C14,'DATA BARANG'!$B$1:$E$11,2,0)</f>
        <v>BERAS IR 5 KG</v>
      </c>
      <c r="E14" s="15">
        <v>1</v>
      </c>
      <c r="F14" s="6">
        <f>VLOOKUP(C14,'DATA BARANG'!$B$1:$E$11,4,0)</f>
        <v>55000</v>
      </c>
      <c r="G14" s="13">
        <f t="shared" si="0"/>
        <v>55000</v>
      </c>
      <c r="H14" s="58" t="s">
        <v>45</v>
      </c>
      <c r="I14" s="15" t="str">
        <f>VLOOKUP(H14,'DATA ANGGOTA'!$B$1:$C$50,2,0)</f>
        <v>HENDRYAN WINATA (ABI)</v>
      </c>
    </row>
    <row r="15" spans="1:16" outlineLevel="2" x14ac:dyDescent="0.25">
      <c r="A15" s="15">
        <v>5</v>
      </c>
      <c r="B15" s="15" t="s">
        <v>69</v>
      </c>
      <c r="C15" s="15" t="s">
        <v>37</v>
      </c>
      <c r="D15" s="5" t="str">
        <f>VLOOKUP(C15,'DATA BARANG'!$B$1:$E$11,2,0)</f>
        <v>BERAS IR 5 KG</v>
      </c>
      <c r="E15" s="15">
        <v>1</v>
      </c>
      <c r="F15" s="6">
        <f>VLOOKUP(C15,'DATA BARANG'!$B$1:$E$11,4,0)</f>
        <v>55000</v>
      </c>
      <c r="G15" s="13">
        <f t="shared" si="0"/>
        <v>55000</v>
      </c>
      <c r="H15" s="58" t="s">
        <v>45</v>
      </c>
      <c r="I15" s="15" t="str">
        <f>VLOOKUP(H15,'DATA ANGGOTA'!$B$1:$C$50,2,0)</f>
        <v>HENDRYAN WINATA (ABI)</v>
      </c>
    </row>
    <row r="16" spans="1:16" outlineLevel="2" x14ac:dyDescent="0.25">
      <c r="A16" s="15">
        <v>5</v>
      </c>
      <c r="B16" s="15" t="s">
        <v>69</v>
      </c>
      <c r="C16" s="15" t="s">
        <v>37</v>
      </c>
      <c r="D16" s="5" t="str">
        <f>VLOOKUP(C16,'DATA BARANG'!$B$1:$E$11,2,0)</f>
        <v>BERAS IR 5 KG</v>
      </c>
      <c r="E16" s="15">
        <v>1</v>
      </c>
      <c r="F16" s="6">
        <f>VLOOKUP(C16,'DATA BARANG'!$B$1:$E$11,4,0)</f>
        <v>55000</v>
      </c>
      <c r="G16" s="13">
        <f t="shared" si="0"/>
        <v>55000</v>
      </c>
      <c r="H16" s="58" t="s">
        <v>45</v>
      </c>
      <c r="I16" s="15" t="str">
        <f>VLOOKUP(H16,'DATA ANGGOTA'!$B$1:$C$50,2,0)</f>
        <v>HENDRYAN WINATA (ABI)</v>
      </c>
    </row>
    <row r="17" spans="1:9" outlineLevel="2" x14ac:dyDescent="0.25">
      <c r="A17" s="15">
        <v>5</v>
      </c>
      <c r="B17" s="15" t="s">
        <v>69</v>
      </c>
      <c r="C17" s="15" t="s">
        <v>37</v>
      </c>
      <c r="D17" s="5" t="str">
        <f>VLOOKUP(C17,'DATA BARANG'!$B$1:$E$11,2,0)</f>
        <v>BERAS IR 5 KG</v>
      </c>
      <c r="E17" s="15">
        <v>1</v>
      </c>
      <c r="F17" s="6">
        <f>VLOOKUP(C17,'DATA BARANG'!$B$1:$E$11,4,0)</f>
        <v>55000</v>
      </c>
      <c r="G17" s="13">
        <f t="shared" si="0"/>
        <v>55000</v>
      </c>
      <c r="H17" s="58" t="s">
        <v>45</v>
      </c>
      <c r="I17" s="15" t="str">
        <f>VLOOKUP(H17,'DATA ANGGOTA'!$B$1:$C$50,2,0)</f>
        <v>HENDRYAN WINATA (ABI)</v>
      </c>
    </row>
    <row r="18" spans="1:9" outlineLevel="2" x14ac:dyDescent="0.25">
      <c r="A18" s="44">
        <v>6</v>
      </c>
      <c r="B18" s="15" t="s">
        <v>70</v>
      </c>
      <c r="C18" s="15" t="s">
        <v>37</v>
      </c>
      <c r="D18" s="5" t="str">
        <f>VLOOKUP(C18,'DATA BARANG'!$B$1:$E$11,2,0)</f>
        <v>BERAS IR 5 KG</v>
      </c>
      <c r="E18" s="15">
        <v>1</v>
      </c>
      <c r="F18" s="6">
        <f>VLOOKUP(C18,'DATA BARANG'!$B$1:$E$11,4,0)</f>
        <v>55000</v>
      </c>
      <c r="G18" s="13">
        <f t="shared" si="0"/>
        <v>55000</v>
      </c>
      <c r="H18" s="14" t="s">
        <v>46</v>
      </c>
      <c r="I18" s="15" t="str">
        <f>VLOOKUP(H18,'DATA ANGGOTA'!$B$1:$C$50,2,0)</f>
        <v>JUANDA</v>
      </c>
    </row>
    <row r="19" spans="1:9" outlineLevel="2" x14ac:dyDescent="0.25">
      <c r="A19" s="44">
        <v>6</v>
      </c>
      <c r="B19" s="15" t="s">
        <v>70</v>
      </c>
      <c r="C19" s="15" t="s">
        <v>37</v>
      </c>
      <c r="D19" s="5" t="str">
        <f>VLOOKUP(C19,'DATA BARANG'!$B$1:$E$11,2,0)</f>
        <v>BERAS IR 5 KG</v>
      </c>
      <c r="E19" s="15">
        <v>1</v>
      </c>
      <c r="F19" s="6">
        <f>VLOOKUP(C19,'DATA BARANG'!$B$1:$E$11,4,0)</f>
        <v>55000</v>
      </c>
      <c r="G19" s="13">
        <f t="shared" si="0"/>
        <v>55000</v>
      </c>
      <c r="H19" s="14" t="s">
        <v>46</v>
      </c>
      <c r="I19" s="15" t="str">
        <f>VLOOKUP(H19,'DATA ANGGOTA'!$B$1:$C$50,2,0)</f>
        <v>JUANDA</v>
      </c>
    </row>
    <row r="20" spans="1:9" outlineLevel="2" x14ac:dyDescent="0.25">
      <c r="A20" s="44">
        <v>6</v>
      </c>
      <c r="B20" s="15" t="s">
        <v>70</v>
      </c>
      <c r="C20" s="15" t="s">
        <v>37</v>
      </c>
      <c r="D20" s="5" t="str">
        <f>VLOOKUP(C20,'DATA BARANG'!$B$1:$E$11,2,0)</f>
        <v>BERAS IR 5 KG</v>
      </c>
      <c r="E20" s="15">
        <v>1</v>
      </c>
      <c r="F20" s="6">
        <f>VLOOKUP(C20,'DATA BARANG'!$B$1:$E$11,4,0)</f>
        <v>55000</v>
      </c>
      <c r="G20" s="13">
        <f t="shared" si="0"/>
        <v>55000</v>
      </c>
      <c r="H20" s="14" t="s">
        <v>46</v>
      </c>
      <c r="I20" s="15" t="str">
        <f>VLOOKUP(H20,'DATA ANGGOTA'!$B$1:$C$50,2,0)</f>
        <v>JUANDA</v>
      </c>
    </row>
    <row r="21" spans="1:9" outlineLevel="2" x14ac:dyDescent="0.25">
      <c r="A21" s="44">
        <v>6</v>
      </c>
      <c r="B21" s="15" t="s">
        <v>70</v>
      </c>
      <c r="C21" s="15" t="s">
        <v>37</v>
      </c>
      <c r="D21" s="5" t="str">
        <f>VLOOKUP(C21,'DATA BARANG'!$B$1:$E$11,2,0)</f>
        <v>BERAS IR 5 KG</v>
      </c>
      <c r="E21" s="15">
        <v>1</v>
      </c>
      <c r="F21" s="6">
        <f>VLOOKUP(C21,'DATA BARANG'!$B$1:$E$11,4,0)</f>
        <v>55000</v>
      </c>
      <c r="G21" s="13">
        <f t="shared" si="0"/>
        <v>55000</v>
      </c>
      <c r="H21" s="14" t="s">
        <v>46</v>
      </c>
      <c r="I21" s="15" t="str">
        <f>VLOOKUP(H21,'DATA ANGGOTA'!$B$1:$C$50,2,0)</f>
        <v>JUANDA</v>
      </c>
    </row>
    <row r="22" spans="1:9" outlineLevel="2" x14ac:dyDescent="0.25">
      <c r="A22" s="44">
        <v>6</v>
      </c>
      <c r="B22" s="15" t="s">
        <v>70</v>
      </c>
      <c r="C22" s="15" t="s">
        <v>37</v>
      </c>
      <c r="D22" s="5" t="str">
        <f>VLOOKUP(C22,'DATA BARANG'!$B$1:$E$11,2,0)</f>
        <v>BERAS IR 5 KG</v>
      </c>
      <c r="E22" s="15">
        <v>1</v>
      </c>
      <c r="F22" s="6">
        <f>VLOOKUP(C22,'DATA BARANG'!$B$1:$E$11,4,0)</f>
        <v>55000</v>
      </c>
      <c r="G22" s="13">
        <f t="shared" si="0"/>
        <v>55000</v>
      </c>
      <c r="H22" s="14" t="s">
        <v>46</v>
      </c>
      <c r="I22" s="15" t="str">
        <f>VLOOKUP(H22,'DATA ANGGOTA'!$B$1:$C$50,2,0)</f>
        <v>JUANDA</v>
      </c>
    </row>
    <row r="23" spans="1:9" outlineLevel="2" x14ac:dyDescent="0.25">
      <c r="A23" s="44">
        <v>6</v>
      </c>
      <c r="B23" s="15" t="s">
        <v>70</v>
      </c>
      <c r="C23" s="15" t="s">
        <v>37</v>
      </c>
      <c r="D23" s="5" t="str">
        <f>VLOOKUP(C23,'DATA BARANG'!$B$1:$E$11,2,0)</f>
        <v>BERAS IR 5 KG</v>
      </c>
      <c r="E23" s="15">
        <v>1</v>
      </c>
      <c r="F23" s="6">
        <f>VLOOKUP(C23,'DATA BARANG'!$B$1:$E$11,4,0)</f>
        <v>55000</v>
      </c>
      <c r="G23" s="13">
        <f t="shared" si="0"/>
        <v>55000</v>
      </c>
      <c r="H23" s="14" t="s">
        <v>46</v>
      </c>
      <c r="I23" s="15" t="str">
        <f>VLOOKUP(H23,'DATA ANGGOTA'!$B$1:$C$50,2,0)</f>
        <v>JUANDA</v>
      </c>
    </row>
    <row r="24" spans="1:9" outlineLevel="2" x14ac:dyDescent="0.25">
      <c r="A24" s="44">
        <v>6</v>
      </c>
      <c r="B24" s="15" t="s">
        <v>70</v>
      </c>
      <c r="C24" s="15" t="s">
        <v>37</v>
      </c>
      <c r="D24" s="5" t="str">
        <f>VLOOKUP(C24,'DATA BARANG'!$B$1:$E$11,2,0)</f>
        <v>BERAS IR 5 KG</v>
      </c>
      <c r="E24" s="15">
        <v>1</v>
      </c>
      <c r="F24" s="6">
        <f>VLOOKUP(C24,'DATA BARANG'!$B$1:$E$11,4,0)</f>
        <v>55000</v>
      </c>
      <c r="G24" s="13">
        <f t="shared" si="0"/>
        <v>55000</v>
      </c>
      <c r="H24" s="14" t="s">
        <v>46</v>
      </c>
      <c r="I24" s="15" t="str">
        <f>VLOOKUP(H24,'DATA ANGGOTA'!$B$1:$C$50,2,0)</f>
        <v>JUANDA</v>
      </c>
    </row>
    <row r="25" spans="1:9" outlineLevel="2" x14ac:dyDescent="0.25">
      <c r="A25" s="44">
        <v>6</v>
      </c>
      <c r="B25" s="15" t="s">
        <v>70</v>
      </c>
      <c r="C25" s="15" t="s">
        <v>37</v>
      </c>
      <c r="D25" s="5" t="str">
        <f>VLOOKUP(C25,'DATA BARANG'!$B$1:$E$11,2,0)</f>
        <v>BERAS IR 5 KG</v>
      </c>
      <c r="E25" s="15">
        <v>1</v>
      </c>
      <c r="F25" s="6">
        <f>VLOOKUP(C25,'DATA BARANG'!$B$1:$E$11,4,0)</f>
        <v>55000</v>
      </c>
      <c r="G25" s="13">
        <f t="shared" si="0"/>
        <v>55000</v>
      </c>
      <c r="H25" s="14" t="s">
        <v>46</v>
      </c>
      <c r="I25" s="15" t="str">
        <f>VLOOKUP(H25,'DATA ANGGOTA'!$B$1:$C$50,2,0)</f>
        <v>JUANDA</v>
      </c>
    </row>
    <row r="26" spans="1:9" outlineLevel="2" x14ac:dyDescent="0.25">
      <c r="A26" s="44">
        <v>6</v>
      </c>
      <c r="B26" s="15" t="s">
        <v>70</v>
      </c>
      <c r="C26" s="15" t="s">
        <v>37</v>
      </c>
      <c r="D26" s="5" t="str">
        <f>VLOOKUP(C26,'DATA BARANG'!$B$1:$E$11,2,0)</f>
        <v>BERAS IR 5 KG</v>
      </c>
      <c r="E26" s="15">
        <v>1</v>
      </c>
      <c r="F26" s="6">
        <f>VLOOKUP(C26,'DATA BARANG'!$B$1:$E$11,4,0)</f>
        <v>55000</v>
      </c>
      <c r="G26" s="13">
        <f t="shared" si="0"/>
        <v>55000</v>
      </c>
      <c r="H26" s="14" t="s">
        <v>46</v>
      </c>
      <c r="I26" s="15" t="str">
        <f>VLOOKUP(H26,'DATA ANGGOTA'!$B$1:$C$50,2,0)</f>
        <v>JUANDA</v>
      </c>
    </row>
    <row r="27" spans="1:9" outlineLevel="2" x14ac:dyDescent="0.25">
      <c r="A27" s="44">
        <v>6</v>
      </c>
      <c r="B27" s="15" t="s">
        <v>70</v>
      </c>
      <c r="C27" s="15" t="s">
        <v>37</v>
      </c>
      <c r="D27" s="5" t="str">
        <f>VLOOKUP(C27,'DATA BARANG'!$B$1:$E$11,2,0)</f>
        <v>BERAS IR 5 KG</v>
      </c>
      <c r="E27" s="15">
        <v>1</v>
      </c>
      <c r="F27" s="6">
        <f>VLOOKUP(C27,'DATA BARANG'!$B$1:$E$11,4,0)</f>
        <v>55000</v>
      </c>
      <c r="G27" s="13">
        <f t="shared" si="0"/>
        <v>55000</v>
      </c>
      <c r="H27" s="14" t="s">
        <v>46</v>
      </c>
      <c r="I27" s="15" t="str">
        <f>VLOOKUP(H27,'DATA ANGGOTA'!$B$1:$C$50,2,0)</f>
        <v>JUANDA</v>
      </c>
    </row>
    <row r="28" spans="1:9" outlineLevel="2" x14ac:dyDescent="0.25">
      <c r="A28" s="44">
        <v>6</v>
      </c>
      <c r="B28" s="15" t="s">
        <v>70</v>
      </c>
      <c r="C28" s="15" t="s">
        <v>36</v>
      </c>
      <c r="D28" s="5" t="str">
        <f>VLOOKUP(C28,'DATA BARANG'!$B$1:$E$11,2,0)</f>
        <v>BERAS IR 10 KG</v>
      </c>
      <c r="E28" s="15">
        <v>1</v>
      </c>
      <c r="F28" s="6">
        <f>VLOOKUP(C28,'DATA BARANG'!$B$1:$E$11,4,0)</f>
        <v>110000</v>
      </c>
      <c r="G28" s="13">
        <f t="shared" si="0"/>
        <v>110000</v>
      </c>
      <c r="H28" s="14" t="s">
        <v>46</v>
      </c>
      <c r="I28" s="15" t="str">
        <f>VLOOKUP(H28,'DATA ANGGOTA'!$B$1:$C$50,2,0)</f>
        <v>JUANDA</v>
      </c>
    </row>
    <row r="29" spans="1:9" outlineLevel="2" x14ac:dyDescent="0.25">
      <c r="A29" s="44">
        <v>6</v>
      </c>
      <c r="B29" s="15" t="s">
        <v>70</v>
      </c>
      <c r="C29" s="15" t="s">
        <v>36</v>
      </c>
      <c r="D29" s="5" t="str">
        <f>VLOOKUP(C29,'DATA BARANG'!$B$1:$E$11,2,0)</f>
        <v>BERAS IR 10 KG</v>
      </c>
      <c r="E29" s="15">
        <v>1</v>
      </c>
      <c r="F29" s="6">
        <f>VLOOKUP(C29,'DATA BARANG'!$B$1:$E$11,4,0)</f>
        <v>110000</v>
      </c>
      <c r="G29" s="13">
        <f t="shared" si="0"/>
        <v>110000</v>
      </c>
      <c r="H29" s="14" t="s">
        <v>46</v>
      </c>
      <c r="I29" s="15" t="str">
        <f>VLOOKUP(H29,'DATA ANGGOTA'!$B$1:$C$50,2,0)</f>
        <v>JUANDA</v>
      </c>
    </row>
    <row r="30" spans="1:9" outlineLevel="2" x14ac:dyDescent="0.25">
      <c r="A30" s="44">
        <v>6</v>
      </c>
      <c r="B30" s="15" t="s">
        <v>70</v>
      </c>
      <c r="C30" s="15" t="s">
        <v>36</v>
      </c>
      <c r="D30" s="5" t="str">
        <f>VLOOKUP(C30,'DATA BARANG'!$B$1:$E$11,2,0)</f>
        <v>BERAS IR 10 KG</v>
      </c>
      <c r="E30" s="15">
        <v>1</v>
      </c>
      <c r="F30" s="6">
        <f>VLOOKUP(C30,'DATA BARANG'!$B$1:$E$11,4,0)</f>
        <v>110000</v>
      </c>
      <c r="G30" s="13">
        <f t="shared" si="0"/>
        <v>110000</v>
      </c>
      <c r="H30" s="14" t="s">
        <v>46</v>
      </c>
      <c r="I30" s="15" t="str">
        <f>VLOOKUP(H30,'DATA ANGGOTA'!$B$1:$C$50,2,0)</f>
        <v>JUANDA</v>
      </c>
    </row>
    <row r="31" spans="1:9" outlineLevel="2" x14ac:dyDescent="0.25">
      <c r="A31" s="44">
        <v>6</v>
      </c>
      <c r="B31" s="15" t="s">
        <v>70</v>
      </c>
      <c r="C31" s="15" t="s">
        <v>40</v>
      </c>
      <c r="D31" s="5" t="str">
        <f>VLOOKUP(C31,'DATA BARANG'!$B$1:$E$11,2,0)</f>
        <v>MM BIMOLI</v>
      </c>
      <c r="E31" s="15">
        <v>1</v>
      </c>
      <c r="F31" s="6">
        <f>VLOOKUP(C31,'DATA BARANG'!$B$1:$E$11,4,0)</f>
        <v>15500</v>
      </c>
      <c r="G31" s="13">
        <f t="shared" si="0"/>
        <v>15500</v>
      </c>
      <c r="H31" s="14" t="s">
        <v>46</v>
      </c>
      <c r="I31" s="15" t="str">
        <f>VLOOKUP(H31,'DATA ANGGOTA'!$B$1:$C$50,2,0)</f>
        <v>JUANDA</v>
      </c>
    </row>
    <row r="32" spans="1:9" outlineLevel="2" x14ac:dyDescent="0.25">
      <c r="A32" s="44">
        <v>6</v>
      </c>
      <c r="B32" s="15" t="s">
        <v>70</v>
      </c>
      <c r="C32" s="15" t="s">
        <v>40</v>
      </c>
      <c r="D32" s="5" t="str">
        <f>VLOOKUP(C32,'DATA BARANG'!$B$1:$E$11,2,0)</f>
        <v>MM BIMOLI</v>
      </c>
      <c r="E32" s="15">
        <v>1</v>
      </c>
      <c r="F32" s="6">
        <f>VLOOKUP(C32,'DATA BARANG'!$B$1:$E$11,4,0)</f>
        <v>15500</v>
      </c>
      <c r="G32" s="13">
        <f t="shared" si="0"/>
        <v>15500</v>
      </c>
      <c r="H32" s="14" t="s">
        <v>46</v>
      </c>
      <c r="I32" s="15" t="str">
        <f>VLOOKUP(H32,'DATA ANGGOTA'!$B$1:$C$50,2,0)</f>
        <v>JUANDA</v>
      </c>
    </row>
    <row r="33" spans="1:9" outlineLevel="2" x14ac:dyDescent="0.25">
      <c r="A33" s="44">
        <v>6</v>
      </c>
      <c r="B33" s="15" t="s">
        <v>70</v>
      </c>
      <c r="C33" s="15" t="s">
        <v>32</v>
      </c>
      <c r="D33" s="5" t="str">
        <f>VLOOKUP(C33,'DATA BARANG'!$B$1:$E$11,2,0)</f>
        <v>GULA ROSE BRAND</v>
      </c>
      <c r="E33" s="15">
        <v>1</v>
      </c>
      <c r="F33" s="6">
        <f>VLOOKUP(C33,'DATA BARANG'!$B$1:$E$11,4,0)</f>
        <v>14000</v>
      </c>
      <c r="G33" s="13">
        <f t="shared" si="0"/>
        <v>14000</v>
      </c>
      <c r="H33" s="14" t="s">
        <v>46</v>
      </c>
      <c r="I33" s="15" t="str">
        <f>VLOOKUP(H33,'DATA ANGGOTA'!$B$1:$C$50,2,0)</f>
        <v>JUANDA</v>
      </c>
    </row>
    <row r="34" spans="1:9" outlineLevel="2" x14ac:dyDescent="0.25">
      <c r="A34" s="44">
        <v>6</v>
      </c>
      <c r="B34" s="15" t="s">
        <v>70</v>
      </c>
      <c r="C34" s="15" t="s">
        <v>32</v>
      </c>
      <c r="D34" s="5" t="str">
        <f>VLOOKUP(C34,'DATA BARANG'!$B$1:$E$11,2,0)</f>
        <v>GULA ROSE BRAND</v>
      </c>
      <c r="E34" s="15">
        <v>1</v>
      </c>
      <c r="F34" s="6">
        <f>VLOOKUP(C34,'DATA BARANG'!$B$1:$E$11,4,0)</f>
        <v>14000</v>
      </c>
      <c r="G34" s="13">
        <f t="shared" si="0"/>
        <v>14000</v>
      </c>
      <c r="H34" s="14" t="s">
        <v>46</v>
      </c>
      <c r="I34" s="15" t="str">
        <f>VLOOKUP(H34,'DATA ANGGOTA'!$B$1:$C$50,2,0)</f>
        <v>JUANDA</v>
      </c>
    </row>
    <row r="35" spans="1:9" outlineLevel="2" x14ac:dyDescent="0.25">
      <c r="A35" s="44">
        <v>6</v>
      </c>
      <c r="B35" s="15" t="s">
        <v>70</v>
      </c>
      <c r="C35" s="15" t="s">
        <v>42</v>
      </c>
      <c r="D35" s="5" t="str">
        <f>VLOOKUP(C35,'DATA BARANG'!$B$1:$E$11,2,0)</f>
        <v>GULA AREN</v>
      </c>
      <c r="E35" s="15">
        <v>1</v>
      </c>
      <c r="F35" s="6">
        <f>VLOOKUP(C35,'DATA BARANG'!$B$1:$E$11,4,0)</f>
        <v>25000</v>
      </c>
      <c r="G35" s="13">
        <f t="shared" si="0"/>
        <v>25000</v>
      </c>
      <c r="H35" s="14" t="s">
        <v>46</v>
      </c>
      <c r="I35" s="15" t="str">
        <f>VLOOKUP(H35,'DATA ANGGOTA'!$B$1:$C$50,2,0)</f>
        <v>JUANDA</v>
      </c>
    </row>
    <row r="36" spans="1:9" outlineLevel="2" x14ac:dyDescent="0.25">
      <c r="A36" s="44">
        <v>6</v>
      </c>
      <c r="B36" s="15" t="s">
        <v>70</v>
      </c>
      <c r="C36" s="15" t="s">
        <v>42</v>
      </c>
      <c r="D36" s="5" t="str">
        <f>VLOOKUP(C36,'DATA BARANG'!$B$1:$E$11,2,0)</f>
        <v>GULA AREN</v>
      </c>
      <c r="E36" s="15">
        <v>1</v>
      </c>
      <c r="F36" s="6">
        <f>VLOOKUP(C36,'DATA BARANG'!$B$1:$E$11,4,0)</f>
        <v>25000</v>
      </c>
      <c r="G36" s="13">
        <f t="shared" si="0"/>
        <v>25000</v>
      </c>
      <c r="H36" s="14" t="s">
        <v>46</v>
      </c>
      <c r="I36" s="15" t="str">
        <f>VLOOKUP(H36,'DATA ANGGOTA'!$B$1:$C$50,2,0)</f>
        <v>JUANDA</v>
      </c>
    </row>
    <row r="37" spans="1:9" outlineLevel="2" x14ac:dyDescent="0.25">
      <c r="A37" s="44">
        <v>6</v>
      </c>
      <c r="B37" s="15" t="s">
        <v>70</v>
      </c>
      <c r="C37" s="15" t="s">
        <v>42</v>
      </c>
      <c r="D37" s="5" t="str">
        <f>VLOOKUP(C37,'DATA BARANG'!$B$1:$E$11,2,0)</f>
        <v>GULA AREN</v>
      </c>
      <c r="E37" s="15">
        <v>1.4</v>
      </c>
      <c r="F37" s="6">
        <f>VLOOKUP(C37,'DATA BARANG'!$B$1:$E$11,4,0)</f>
        <v>25000</v>
      </c>
      <c r="G37" s="13">
        <f t="shared" si="0"/>
        <v>35000</v>
      </c>
      <c r="H37" s="14" t="s">
        <v>46</v>
      </c>
      <c r="I37" s="15" t="str">
        <f>VLOOKUP(H37,'DATA ANGGOTA'!$B$1:$C$50,2,0)</f>
        <v>JUANDA</v>
      </c>
    </row>
    <row r="38" spans="1:9" outlineLevel="2" x14ac:dyDescent="0.25">
      <c r="A38" s="44">
        <v>7</v>
      </c>
      <c r="B38" s="15" t="s">
        <v>71</v>
      </c>
      <c r="C38" s="15" t="s">
        <v>36</v>
      </c>
      <c r="D38" s="5" t="str">
        <f>VLOOKUP(C38,'DATA BARANG'!$B$1:$E$11,2,0)</f>
        <v>BERAS IR 10 KG</v>
      </c>
      <c r="E38" s="15">
        <v>1</v>
      </c>
      <c r="F38" s="6">
        <f>VLOOKUP(C38,'DATA BARANG'!$B$1:$E$11,4,0)</f>
        <v>110000</v>
      </c>
      <c r="G38" s="13">
        <f t="shared" si="0"/>
        <v>110000</v>
      </c>
      <c r="H38" s="14" t="s">
        <v>81</v>
      </c>
      <c r="I38" s="15" t="str">
        <f>VLOOKUP(H38,'DATA ANGGOTA'!$B$1:$C$50,2,0)</f>
        <v>LINA LINDA SURIANI</v>
      </c>
    </row>
    <row r="39" spans="1:9" outlineLevel="2" x14ac:dyDescent="0.25">
      <c r="A39" s="44">
        <v>7</v>
      </c>
      <c r="B39" s="15" t="s">
        <v>71</v>
      </c>
      <c r="C39" s="15" t="s">
        <v>35</v>
      </c>
      <c r="D39" s="5" t="str">
        <f>VLOOKUP(C39,'DATA BARANG'!$B$1:$E$11,2,0)</f>
        <v>MM TAWON</v>
      </c>
      <c r="E39" s="15">
        <v>1</v>
      </c>
      <c r="F39" s="6">
        <f>VLOOKUP(C39,'DATA BARANG'!$B$1:$E$11,4,0)</f>
        <v>14500</v>
      </c>
      <c r="G39" s="13">
        <f t="shared" si="0"/>
        <v>14500</v>
      </c>
      <c r="H39" s="14" t="s">
        <v>81</v>
      </c>
      <c r="I39" s="15" t="str">
        <f>VLOOKUP(H39,'DATA ANGGOTA'!$B$1:$C$50,2,0)</f>
        <v>LINA LINDA SURIANI</v>
      </c>
    </row>
    <row r="40" spans="1:9" outlineLevel="2" x14ac:dyDescent="0.25">
      <c r="A40" s="15">
        <v>8</v>
      </c>
      <c r="B40" s="15" t="s">
        <v>72</v>
      </c>
      <c r="C40" s="15" t="s">
        <v>37</v>
      </c>
      <c r="D40" s="5" t="str">
        <f>VLOOKUP(C40,'DATA BARANG'!$B$1:$E$11,2,0)</f>
        <v>BERAS IR 5 KG</v>
      </c>
      <c r="E40" s="15">
        <v>1</v>
      </c>
      <c r="F40" s="6">
        <f>VLOOKUP(C40,'DATA BARANG'!$B$1:$E$11,4,0)</f>
        <v>55000</v>
      </c>
      <c r="G40" s="13">
        <f t="shared" si="0"/>
        <v>55000</v>
      </c>
      <c r="H40" s="14" t="s">
        <v>123</v>
      </c>
      <c r="I40" s="15" t="str">
        <f>VLOOKUP(H40,'DATA ANGGOTA'!$B$1:$C$50,2,0)</f>
        <v>EKA YUNI TAWANGSIH</v>
      </c>
    </row>
    <row r="41" spans="1:9" outlineLevel="2" x14ac:dyDescent="0.25">
      <c r="A41" s="15">
        <v>9</v>
      </c>
      <c r="B41" s="15" t="s">
        <v>76</v>
      </c>
      <c r="C41" s="15" t="s">
        <v>37</v>
      </c>
      <c r="D41" s="5" t="str">
        <f>VLOOKUP(C41,'DATA BARANG'!$B$1:$E$11,2,0)</f>
        <v>BERAS IR 5 KG</v>
      </c>
      <c r="E41" s="15">
        <v>1</v>
      </c>
      <c r="F41" s="6">
        <f>VLOOKUP(C41,'DATA BARANG'!$B$1:$E$11,4,0)</f>
        <v>55000</v>
      </c>
      <c r="G41" s="13">
        <f t="shared" si="0"/>
        <v>55000</v>
      </c>
      <c r="H41" s="14" t="s">
        <v>123</v>
      </c>
      <c r="I41" s="15" t="str">
        <f>VLOOKUP(H41,'DATA ANGGOTA'!$B$1:$C$50,2,0)</f>
        <v>EKA YUNI TAWANGSIH</v>
      </c>
    </row>
    <row r="42" spans="1:9" outlineLevel="2" x14ac:dyDescent="0.25">
      <c r="A42" s="15">
        <v>10</v>
      </c>
      <c r="B42" s="15" t="s">
        <v>96</v>
      </c>
      <c r="C42" s="15" t="s">
        <v>42</v>
      </c>
      <c r="D42" s="5" t="str">
        <f>VLOOKUP(C42,'DATA BARANG'!$B$1:$E$11,2,0)</f>
        <v>GULA AREN</v>
      </c>
      <c r="E42" s="15">
        <v>1.05</v>
      </c>
      <c r="F42" s="6">
        <f>VLOOKUP(C42,'DATA BARANG'!$B$1:$E$11,4,0)</f>
        <v>25000</v>
      </c>
      <c r="G42" s="13">
        <f t="shared" si="0"/>
        <v>26250</v>
      </c>
      <c r="H42" s="14" t="s">
        <v>124</v>
      </c>
      <c r="I42" s="15" t="str">
        <f>VLOOKUP(H42,'DATA ANGGOTA'!$B$1:$C$50,2,0)</f>
        <v>DWI WINDA RINI</v>
      </c>
    </row>
    <row r="43" spans="1:9" outlineLevel="2" x14ac:dyDescent="0.25">
      <c r="A43" s="15">
        <v>11</v>
      </c>
      <c r="B43" s="15" t="s">
        <v>97</v>
      </c>
      <c r="C43" s="15" t="s">
        <v>33</v>
      </c>
      <c r="D43" s="5" t="str">
        <f>VLOOKUP(C43,'DATA BARANG'!$B$1:$E$11,2,0)</f>
        <v>GULA PUTIH</v>
      </c>
      <c r="E43" s="19">
        <v>1</v>
      </c>
      <c r="F43" s="6">
        <v>14000</v>
      </c>
      <c r="G43" s="13">
        <f t="shared" si="0"/>
        <v>14000</v>
      </c>
      <c r="H43" s="14" t="s">
        <v>171</v>
      </c>
      <c r="I43" s="15" t="str">
        <f>VLOOKUP(H43,'DATA ANGGOTA'!$B$1:$C$50,2,0)</f>
        <v>BUNDA SALMAN</v>
      </c>
    </row>
    <row r="44" spans="1:9" outlineLevel="2" x14ac:dyDescent="0.25">
      <c r="A44" s="15">
        <v>12</v>
      </c>
      <c r="B44" s="15" t="s">
        <v>98</v>
      </c>
      <c r="C44" s="15" t="s">
        <v>42</v>
      </c>
      <c r="D44" s="5" t="str">
        <f>VLOOKUP(C44,'DATA BARANG'!$B$1:$E$11,2,0)</f>
        <v>GULA AREN</v>
      </c>
      <c r="E44" s="15">
        <v>1.01</v>
      </c>
      <c r="F44" s="6">
        <f>VLOOKUP(C44,'DATA BARANG'!$B$1:$E$11,4,0)</f>
        <v>25000</v>
      </c>
      <c r="G44" s="13">
        <f t="shared" si="0"/>
        <v>25250</v>
      </c>
      <c r="H44" s="14" t="s">
        <v>52</v>
      </c>
      <c r="I44" s="15" t="str">
        <f>VLOOKUP(H44,'DATA ANGGOTA'!$B$1:$C$50,2,0)</f>
        <v>SRI HARTATI</v>
      </c>
    </row>
    <row r="45" spans="1:9" outlineLevel="2" x14ac:dyDescent="0.25">
      <c r="A45" s="15">
        <v>13</v>
      </c>
      <c r="B45" s="15" t="s">
        <v>99</v>
      </c>
      <c r="C45" s="15" t="s">
        <v>42</v>
      </c>
      <c r="D45" s="5" t="str">
        <f>VLOOKUP(C45,'DATA BARANG'!$B$1:$E$11,2,0)</f>
        <v>GULA AREN</v>
      </c>
      <c r="E45" s="15">
        <v>1.1599999999999999</v>
      </c>
      <c r="F45" s="6">
        <f>VLOOKUP(C45,'DATA BARANG'!$B$1:$E$11,4,0)</f>
        <v>25000</v>
      </c>
      <c r="G45" s="13">
        <f t="shared" si="0"/>
        <v>28999.999999999996</v>
      </c>
      <c r="H45" s="14" t="s">
        <v>172</v>
      </c>
      <c r="I45" s="15" t="str">
        <f>VLOOKUP(H45,'DATA ANGGOTA'!$B$1:$C$50,2,0)</f>
        <v>BUNDA RIZKI</v>
      </c>
    </row>
    <row r="46" spans="1:9" outlineLevel="2" x14ac:dyDescent="0.25">
      <c r="A46" s="44">
        <v>14</v>
      </c>
      <c r="B46" s="15" t="s">
        <v>100</v>
      </c>
      <c r="C46" s="15" t="s">
        <v>35</v>
      </c>
      <c r="D46" s="5" t="str">
        <f>VLOOKUP(C46,'DATA BARANG'!$B$1:$E$11,2,0)</f>
        <v>MM TAWON</v>
      </c>
      <c r="E46" s="15">
        <v>1</v>
      </c>
      <c r="F46" s="6">
        <f>VLOOKUP(C46,'DATA BARANG'!$B$1:$E$11,4,0)</f>
        <v>14500</v>
      </c>
      <c r="G46" s="13">
        <f t="shared" si="0"/>
        <v>14500</v>
      </c>
      <c r="H46" s="14" t="s">
        <v>135</v>
      </c>
      <c r="I46" s="15" t="str">
        <f>VLOOKUP(H46,'DATA ANGGOTA'!$B$1:$C$50,2,0)</f>
        <v>SUPRIANTO</v>
      </c>
    </row>
    <row r="47" spans="1:9" outlineLevel="2" x14ac:dyDescent="0.25">
      <c r="A47" s="44">
        <v>14</v>
      </c>
      <c r="B47" s="15" t="s">
        <v>100</v>
      </c>
      <c r="C47" s="15" t="s">
        <v>32</v>
      </c>
      <c r="D47" s="5" t="str">
        <f>VLOOKUP(C47,'DATA BARANG'!$B$1:$E$11,2,0)</f>
        <v>GULA ROSE BRAND</v>
      </c>
      <c r="E47" s="19">
        <v>1</v>
      </c>
      <c r="F47" s="6">
        <f>VLOOKUP(C47,'DATA BARANG'!$B$1:$E$11,4,0)</f>
        <v>14000</v>
      </c>
      <c r="G47" s="13">
        <f t="shared" si="0"/>
        <v>14000</v>
      </c>
      <c r="H47" s="14" t="s">
        <v>135</v>
      </c>
      <c r="I47" s="15" t="str">
        <f>VLOOKUP(H47,'DATA ANGGOTA'!$B$1:$C$50,2,0)</f>
        <v>SUPRIANTO</v>
      </c>
    </row>
    <row r="48" spans="1:9" outlineLevel="2" x14ac:dyDescent="0.25">
      <c r="A48" s="44">
        <v>14</v>
      </c>
      <c r="B48" s="15" t="s">
        <v>100</v>
      </c>
      <c r="C48" s="15" t="s">
        <v>42</v>
      </c>
      <c r="D48" s="5" t="str">
        <f>VLOOKUP(C48,'DATA BARANG'!$B$1:$E$11,2,0)</f>
        <v>GULA AREN</v>
      </c>
      <c r="E48" s="15">
        <v>1.1000000000000001</v>
      </c>
      <c r="F48" s="6">
        <f>VLOOKUP(C48,'DATA BARANG'!$B$1:$E$11,4,0)</f>
        <v>25000</v>
      </c>
      <c r="G48" s="13">
        <f t="shared" si="0"/>
        <v>27500.000000000004</v>
      </c>
      <c r="H48" s="14" t="s">
        <v>135</v>
      </c>
      <c r="I48" s="15" t="str">
        <f>VLOOKUP(H48,'DATA ANGGOTA'!$B$1:$C$50,2,0)</f>
        <v>SUPRIANTO</v>
      </c>
    </row>
    <row r="49" spans="1:11" x14ac:dyDescent="0.25">
      <c r="A49" s="120" t="s">
        <v>6</v>
      </c>
      <c r="B49" s="120"/>
      <c r="C49" s="120"/>
      <c r="D49" s="120"/>
      <c r="E49" s="120"/>
      <c r="F49" s="120"/>
      <c r="G49" s="43">
        <f>SUM(G3:G48)</f>
        <v>2100000</v>
      </c>
      <c r="H49" s="72"/>
      <c r="I49" s="72"/>
    </row>
    <row r="50" spans="1:11" x14ac:dyDescent="0.25">
      <c r="G50" s="3"/>
    </row>
    <row r="51" spans="1:11" x14ac:dyDescent="0.25">
      <c r="G51" s="3"/>
    </row>
    <row r="52" spans="1:11" s="1" customFormat="1" x14ac:dyDescent="0.25">
      <c r="J52" s="12"/>
      <c r="K52" s="12"/>
    </row>
  </sheetData>
  <mergeCells count="2">
    <mergeCell ref="A49:F49"/>
    <mergeCell ref="A1:I1"/>
  </mergeCells>
  <pageMargins left="0" right="0" top="0" bottom="0" header="0.31496062992125984" footer="0.31496062992125984"/>
  <pageSetup paperSize="9" scale="79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/>
  </sheetViews>
  <sheetFormatPr defaultRowHeight="15" x14ac:dyDescent="0.25"/>
  <cols>
    <col min="1" max="1" width="9" style="1" bestFit="1" customWidth="1"/>
    <col min="2" max="2" width="17.28515625" style="1" bestFit="1" customWidth="1"/>
    <col min="3" max="3" width="32.85546875" bestFit="1" customWidth="1"/>
    <col min="4" max="4" width="62.28515625" bestFit="1" customWidth="1"/>
    <col min="5" max="5" width="61.42578125" bestFit="1" customWidth="1"/>
    <col min="6" max="6" width="18.28515625" style="1" bestFit="1" customWidth="1"/>
    <col min="7" max="7" width="20.140625" bestFit="1" customWidth="1"/>
    <col min="8" max="8" width="32" style="1" bestFit="1" customWidth="1"/>
    <col min="9" max="9" width="36.140625" bestFit="1" customWidth="1"/>
    <col min="10" max="10" width="18.5703125" bestFit="1" customWidth="1"/>
    <col min="11" max="11" width="17.28515625" style="1" bestFit="1" customWidth="1"/>
    <col min="12" max="12" width="11.85546875" bestFit="1" customWidth="1"/>
    <col min="13" max="13" width="8.85546875" bestFit="1" customWidth="1"/>
    <col min="14" max="14" width="20" style="1" bestFit="1" customWidth="1"/>
    <col min="15" max="15" width="15.28515625" style="2" bestFit="1" customWidth="1"/>
    <col min="16" max="16" width="14.7109375" style="2" bestFit="1" customWidth="1"/>
    <col min="17" max="17" width="15.5703125" style="2" bestFit="1" customWidth="1"/>
    <col min="18" max="18" width="18.140625" style="2" bestFit="1" customWidth="1"/>
    <col min="19" max="19" width="17.7109375" style="1" bestFit="1" customWidth="1"/>
    <col min="20" max="20" width="32.42578125" bestFit="1" customWidth="1"/>
    <col min="21" max="21" width="12.85546875" bestFit="1" customWidth="1"/>
  </cols>
  <sheetData>
    <row r="1" spans="1:20" s="1" customFormat="1" x14ac:dyDescent="0.25">
      <c r="A1" s="15" t="s">
        <v>0</v>
      </c>
      <c r="B1" s="15" t="s">
        <v>1355</v>
      </c>
      <c r="C1" s="15" t="s">
        <v>260</v>
      </c>
      <c r="D1" s="15" t="s">
        <v>261</v>
      </c>
      <c r="E1" s="15" t="s">
        <v>262</v>
      </c>
      <c r="F1" s="15" t="s">
        <v>263</v>
      </c>
      <c r="G1" s="15" t="s">
        <v>264</v>
      </c>
      <c r="H1" s="15" t="s">
        <v>265</v>
      </c>
      <c r="I1" s="15" t="s">
        <v>266</v>
      </c>
      <c r="J1" s="15" t="s">
        <v>267</v>
      </c>
      <c r="K1" s="15" t="s">
        <v>268</v>
      </c>
      <c r="L1" s="15" t="s">
        <v>269</v>
      </c>
      <c r="M1" s="15" t="s">
        <v>270</v>
      </c>
      <c r="N1" s="15" t="s">
        <v>271</v>
      </c>
      <c r="O1" s="58" t="s">
        <v>272</v>
      </c>
      <c r="P1" s="58" t="s">
        <v>1018</v>
      </c>
      <c r="Q1" s="58" t="s">
        <v>1019</v>
      </c>
      <c r="R1" s="58" t="s">
        <v>273</v>
      </c>
      <c r="S1" s="15" t="s">
        <v>195</v>
      </c>
      <c r="T1" s="15" t="s">
        <v>274</v>
      </c>
    </row>
    <row r="2" spans="1:20" x14ac:dyDescent="0.25">
      <c r="A2" s="15">
        <v>1</v>
      </c>
      <c r="B2" s="15" t="s">
        <v>44</v>
      </c>
      <c r="C2" s="5" t="s">
        <v>74</v>
      </c>
      <c r="D2" s="5"/>
      <c r="E2" s="5"/>
      <c r="F2" s="15"/>
      <c r="G2" s="5"/>
      <c r="H2" s="15"/>
      <c r="I2" s="5"/>
      <c r="J2" s="5"/>
      <c r="K2" s="15"/>
      <c r="L2" s="5"/>
      <c r="M2" s="5"/>
      <c r="N2" s="15"/>
      <c r="O2" s="7">
        <v>100000</v>
      </c>
      <c r="P2" s="7">
        <v>30000</v>
      </c>
      <c r="Q2" s="7">
        <v>0</v>
      </c>
      <c r="R2" s="7">
        <v>0</v>
      </c>
      <c r="S2" s="15" t="s">
        <v>201</v>
      </c>
      <c r="T2" s="107" t="s">
        <v>559</v>
      </c>
    </row>
    <row r="3" spans="1:20" x14ac:dyDescent="0.25">
      <c r="A3" s="15">
        <v>2</v>
      </c>
      <c r="B3" s="15" t="s">
        <v>45</v>
      </c>
      <c r="C3" s="5" t="s">
        <v>392</v>
      </c>
      <c r="D3" s="5"/>
      <c r="E3" s="5" t="s">
        <v>393</v>
      </c>
      <c r="F3" s="15"/>
      <c r="G3" s="5" t="s">
        <v>325</v>
      </c>
      <c r="H3" s="108" t="s">
        <v>394</v>
      </c>
      <c r="I3" s="109" t="s">
        <v>395</v>
      </c>
      <c r="J3" s="5"/>
      <c r="K3" s="15"/>
      <c r="L3" s="5"/>
      <c r="M3" s="5"/>
      <c r="N3" s="15"/>
      <c r="O3" s="7">
        <v>100000</v>
      </c>
      <c r="P3" s="7">
        <v>30000</v>
      </c>
      <c r="Q3" s="7">
        <v>0</v>
      </c>
      <c r="R3" s="7">
        <v>0</v>
      </c>
      <c r="S3" s="15" t="s">
        <v>201</v>
      </c>
      <c r="T3" s="107">
        <v>44199</v>
      </c>
    </row>
    <row r="4" spans="1:20" ht="15.75" x14ac:dyDescent="0.25">
      <c r="A4" s="15">
        <v>3</v>
      </c>
      <c r="B4" s="15" t="s">
        <v>46</v>
      </c>
      <c r="C4" s="5" t="s">
        <v>47</v>
      </c>
      <c r="D4" s="5" t="s">
        <v>337</v>
      </c>
      <c r="E4" s="5" t="s">
        <v>338</v>
      </c>
      <c r="F4" s="108" t="s">
        <v>339</v>
      </c>
      <c r="G4" s="5" t="s">
        <v>293</v>
      </c>
      <c r="H4" s="108" t="s">
        <v>340</v>
      </c>
      <c r="I4" s="109" t="s">
        <v>341</v>
      </c>
      <c r="J4" s="110" t="s">
        <v>342</v>
      </c>
      <c r="K4" s="15" t="s">
        <v>305</v>
      </c>
      <c r="L4" s="5"/>
      <c r="M4" s="86" t="s">
        <v>281</v>
      </c>
      <c r="N4" s="15"/>
      <c r="O4" s="7">
        <v>100000</v>
      </c>
      <c r="P4" s="7">
        <v>30000</v>
      </c>
      <c r="Q4" s="7">
        <v>0</v>
      </c>
      <c r="R4" s="7">
        <v>0</v>
      </c>
      <c r="S4" s="15" t="s">
        <v>201</v>
      </c>
      <c r="T4" s="107">
        <v>44199</v>
      </c>
    </row>
    <row r="5" spans="1:20" ht="15.75" x14ac:dyDescent="0.25">
      <c r="A5" s="15">
        <v>4</v>
      </c>
      <c r="B5" s="15" t="s">
        <v>48</v>
      </c>
      <c r="C5" s="5" t="s">
        <v>1349</v>
      </c>
      <c r="D5" s="5" t="s">
        <v>1350</v>
      </c>
      <c r="E5" s="5" t="s">
        <v>1351</v>
      </c>
      <c r="F5" s="108" t="s">
        <v>1352</v>
      </c>
      <c r="G5" s="15" t="s">
        <v>593</v>
      </c>
      <c r="H5" s="108" t="s">
        <v>1353</v>
      </c>
      <c r="I5" s="5"/>
      <c r="J5" s="5"/>
      <c r="K5" s="15"/>
      <c r="L5" s="5"/>
      <c r="M5" s="86" t="s">
        <v>281</v>
      </c>
      <c r="N5" s="15"/>
      <c r="O5" s="7">
        <v>100000</v>
      </c>
      <c r="P5" s="7">
        <v>30000</v>
      </c>
      <c r="Q5" s="7">
        <v>0</v>
      </c>
      <c r="R5" s="7">
        <v>0</v>
      </c>
      <c r="S5" s="15" t="s">
        <v>201</v>
      </c>
      <c r="T5" s="107" t="s">
        <v>1031</v>
      </c>
    </row>
    <row r="6" spans="1:20" ht="15.75" x14ac:dyDescent="0.25">
      <c r="A6" s="15">
        <v>5</v>
      </c>
      <c r="B6" s="15" t="s">
        <v>49</v>
      </c>
      <c r="C6" s="5" t="s">
        <v>409</v>
      </c>
      <c r="D6" s="5" t="s">
        <v>402</v>
      </c>
      <c r="E6" s="5" t="s">
        <v>403</v>
      </c>
      <c r="F6" s="108" t="s">
        <v>410</v>
      </c>
      <c r="G6" s="5" t="s">
        <v>325</v>
      </c>
      <c r="H6" s="108" t="s">
        <v>411</v>
      </c>
      <c r="I6" s="109" t="s">
        <v>412</v>
      </c>
      <c r="J6" s="110" t="s">
        <v>413</v>
      </c>
      <c r="K6" s="15" t="s">
        <v>329</v>
      </c>
      <c r="L6" s="5"/>
      <c r="M6" s="86" t="s">
        <v>281</v>
      </c>
      <c r="N6" s="15"/>
      <c r="O6" s="7"/>
      <c r="P6" s="7"/>
      <c r="Q6" s="7">
        <v>0</v>
      </c>
      <c r="R6" s="7">
        <v>0</v>
      </c>
      <c r="S6" s="15" t="s">
        <v>316</v>
      </c>
      <c r="T6" s="107">
        <v>44199</v>
      </c>
    </row>
    <row r="7" spans="1:20" x14ac:dyDescent="0.25">
      <c r="A7" s="15">
        <v>6</v>
      </c>
      <c r="B7" s="15" t="s">
        <v>52</v>
      </c>
      <c r="C7" s="5" t="s">
        <v>537</v>
      </c>
      <c r="D7" s="5" t="s">
        <v>538</v>
      </c>
      <c r="E7" s="5" t="s">
        <v>539</v>
      </c>
      <c r="F7" s="15"/>
      <c r="G7" s="5" t="s">
        <v>301</v>
      </c>
      <c r="H7" s="108" t="s">
        <v>540</v>
      </c>
      <c r="I7" s="5"/>
      <c r="J7" s="5"/>
      <c r="K7" s="15"/>
      <c r="L7" s="5"/>
      <c r="M7" s="5"/>
      <c r="N7" s="15"/>
      <c r="O7" s="7">
        <v>100000</v>
      </c>
      <c r="P7" s="7">
        <v>30000</v>
      </c>
      <c r="Q7" s="7">
        <v>0</v>
      </c>
      <c r="R7" s="7">
        <v>0</v>
      </c>
      <c r="S7" s="15" t="s">
        <v>201</v>
      </c>
      <c r="T7" s="107" t="s">
        <v>498</v>
      </c>
    </row>
    <row r="8" spans="1:20" x14ac:dyDescent="0.25">
      <c r="A8" s="15">
        <v>7</v>
      </c>
      <c r="B8" s="15" t="s">
        <v>54</v>
      </c>
      <c r="C8" s="5"/>
      <c r="D8" s="5"/>
      <c r="E8" s="5"/>
      <c r="F8" s="15"/>
      <c r="G8" s="5"/>
      <c r="H8" s="15"/>
      <c r="I8" s="5"/>
      <c r="J8" s="5"/>
      <c r="K8" s="15"/>
      <c r="L8" s="5"/>
      <c r="M8" s="5"/>
      <c r="N8" s="15"/>
      <c r="O8" s="7"/>
      <c r="P8" s="7"/>
      <c r="Q8" s="7"/>
      <c r="R8" s="7"/>
      <c r="S8" s="15"/>
      <c r="T8" s="5"/>
    </row>
    <row r="9" spans="1:20" x14ac:dyDescent="0.25">
      <c r="A9" s="15">
        <v>8</v>
      </c>
      <c r="B9" s="15" t="s">
        <v>55</v>
      </c>
      <c r="C9" s="5" t="s">
        <v>528</v>
      </c>
      <c r="D9" s="5" t="s">
        <v>529</v>
      </c>
      <c r="E9" s="5" t="s">
        <v>530</v>
      </c>
      <c r="F9" s="108" t="s">
        <v>531</v>
      </c>
      <c r="G9" s="15" t="s">
        <v>532</v>
      </c>
      <c r="H9" s="108" t="s">
        <v>533</v>
      </c>
      <c r="I9" s="109" t="s">
        <v>534</v>
      </c>
      <c r="J9" s="108" t="s">
        <v>535</v>
      </c>
      <c r="K9" s="15" t="s">
        <v>536</v>
      </c>
      <c r="L9" s="5"/>
      <c r="M9" s="5"/>
      <c r="N9" s="15"/>
      <c r="O9" s="7">
        <v>100000</v>
      </c>
      <c r="P9" s="7">
        <v>30000</v>
      </c>
      <c r="Q9" s="7">
        <v>0</v>
      </c>
      <c r="R9" s="7">
        <v>0</v>
      </c>
      <c r="S9" s="15" t="s">
        <v>201</v>
      </c>
      <c r="T9" s="107" t="s">
        <v>498</v>
      </c>
    </row>
    <row r="10" spans="1:20" x14ac:dyDescent="0.25">
      <c r="A10" s="15">
        <v>9</v>
      </c>
      <c r="B10" s="15" t="s">
        <v>56</v>
      </c>
      <c r="C10" s="5" t="s">
        <v>560</v>
      </c>
      <c r="D10" s="5"/>
      <c r="E10" s="5" t="s">
        <v>561</v>
      </c>
      <c r="F10" s="108" t="s">
        <v>562</v>
      </c>
      <c r="G10" s="15" t="s">
        <v>563</v>
      </c>
      <c r="H10" s="108" t="s">
        <v>564</v>
      </c>
      <c r="I10" s="5"/>
      <c r="J10" s="5"/>
      <c r="K10" s="15"/>
      <c r="L10" s="5"/>
      <c r="M10" s="5"/>
      <c r="N10" s="15"/>
      <c r="O10" s="7">
        <v>100000</v>
      </c>
      <c r="P10" s="7">
        <v>30000</v>
      </c>
      <c r="Q10" s="7">
        <v>0</v>
      </c>
      <c r="R10" s="7">
        <v>0</v>
      </c>
      <c r="S10" s="15" t="s">
        <v>201</v>
      </c>
      <c r="T10" s="107" t="s">
        <v>559</v>
      </c>
    </row>
    <row r="11" spans="1:20" ht="15.75" x14ac:dyDescent="0.25">
      <c r="A11" s="15">
        <v>10</v>
      </c>
      <c r="B11" s="15" t="s">
        <v>58</v>
      </c>
      <c r="C11" s="5" t="s">
        <v>401</v>
      </c>
      <c r="D11" s="5" t="s">
        <v>402</v>
      </c>
      <c r="E11" s="5" t="s">
        <v>403</v>
      </c>
      <c r="F11" s="108" t="s">
        <v>404</v>
      </c>
      <c r="G11" s="5" t="s">
        <v>405</v>
      </c>
      <c r="H11" s="108" t="s">
        <v>406</v>
      </c>
      <c r="I11" s="109" t="s">
        <v>407</v>
      </c>
      <c r="J11" s="110" t="s">
        <v>408</v>
      </c>
      <c r="K11" s="15" t="s">
        <v>305</v>
      </c>
      <c r="L11" s="5"/>
      <c r="M11" s="86" t="s">
        <v>281</v>
      </c>
      <c r="N11" s="15"/>
      <c r="O11" s="7"/>
      <c r="P11" s="7"/>
      <c r="Q11" s="7">
        <v>0</v>
      </c>
      <c r="R11" s="7">
        <v>0</v>
      </c>
      <c r="S11" s="15" t="s">
        <v>316</v>
      </c>
      <c r="T11" s="107">
        <v>44199</v>
      </c>
    </row>
    <row r="12" spans="1:20" ht="15.75" x14ac:dyDescent="0.25">
      <c r="A12" s="15">
        <v>11</v>
      </c>
      <c r="B12" s="15" t="s">
        <v>60</v>
      </c>
      <c r="C12" s="5" t="s">
        <v>396</v>
      </c>
      <c r="D12" s="5"/>
      <c r="E12" s="5" t="s">
        <v>397</v>
      </c>
      <c r="F12" s="108" t="s">
        <v>398</v>
      </c>
      <c r="G12" s="5" t="s">
        <v>279</v>
      </c>
      <c r="H12" s="108" t="s">
        <v>399</v>
      </c>
      <c r="I12" s="5"/>
      <c r="J12" s="108" t="s">
        <v>400</v>
      </c>
      <c r="K12" s="15" t="s">
        <v>329</v>
      </c>
      <c r="L12" s="5"/>
      <c r="M12" s="86" t="s">
        <v>281</v>
      </c>
      <c r="N12" s="15"/>
      <c r="O12" s="7">
        <v>100000</v>
      </c>
      <c r="P12" s="7">
        <v>30000</v>
      </c>
      <c r="Q12" s="7">
        <v>0</v>
      </c>
      <c r="R12" s="7">
        <v>0</v>
      </c>
      <c r="S12" s="15" t="s">
        <v>201</v>
      </c>
      <c r="T12" s="107">
        <v>44199</v>
      </c>
    </row>
    <row r="13" spans="1:20" x14ac:dyDescent="0.25">
      <c r="A13" s="15">
        <v>12</v>
      </c>
      <c r="B13" s="15" t="s">
        <v>61</v>
      </c>
      <c r="C13" s="5" t="s">
        <v>57</v>
      </c>
      <c r="D13" s="5"/>
      <c r="E13" s="5"/>
      <c r="F13" s="15"/>
      <c r="G13" s="5"/>
      <c r="H13" s="15"/>
      <c r="I13" s="5"/>
      <c r="J13" s="5"/>
      <c r="K13" s="15"/>
      <c r="L13" s="5"/>
      <c r="M13" s="5"/>
      <c r="N13" s="15"/>
      <c r="O13" s="7">
        <v>100000</v>
      </c>
      <c r="P13" s="7">
        <v>30000</v>
      </c>
      <c r="Q13" s="7">
        <v>0</v>
      </c>
      <c r="R13" s="7">
        <v>0</v>
      </c>
      <c r="S13" s="15" t="s">
        <v>201</v>
      </c>
      <c r="T13" s="107">
        <v>44203</v>
      </c>
    </row>
    <row r="14" spans="1:20" x14ac:dyDescent="0.25">
      <c r="A14" s="15">
        <v>13</v>
      </c>
      <c r="B14" s="15" t="s">
        <v>78</v>
      </c>
      <c r="C14" s="18" t="s">
        <v>1357</v>
      </c>
      <c r="D14" s="5"/>
      <c r="E14" s="18" t="s">
        <v>1358</v>
      </c>
      <c r="F14" s="108" t="s">
        <v>1359</v>
      </c>
      <c r="G14" s="5"/>
      <c r="H14" s="108" t="s">
        <v>1360</v>
      </c>
      <c r="I14" s="109" t="s">
        <v>1361</v>
      </c>
      <c r="J14" s="108" t="s">
        <v>1362</v>
      </c>
      <c r="K14" s="15"/>
      <c r="L14" s="5"/>
      <c r="M14" s="5"/>
      <c r="N14" s="15"/>
      <c r="O14" s="7">
        <v>100000</v>
      </c>
      <c r="P14" s="7">
        <v>30000</v>
      </c>
      <c r="Q14" s="7">
        <v>30000</v>
      </c>
      <c r="R14" s="7">
        <v>0</v>
      </c>
      <c r="S14" s="15" t="s">
        <v>201</v>
      </c>
      <c r="T14" s="114" t="s">
        <v>1363</v>
      </c>
    </row>
    <row r="15" spans="1:20" x14ac:dyDescent="0.25">
      <c r="A15" s="15">
        <v>14</v>
      </c>
      <c r="B15" s="15" t="s">
        <v>80</v>
      </c>
      <c r="C15" s="5"/>
      <c r="D15" s="5"/>
      <c r="E15" s="5"/>
      <c r="F15" s="15"/>
      <c r="G15" s="5"/>
      <c r="H15" s="15"/>
      <c r="I15" s="5"/>
      <c r="J15" s="5"/>
      <c r="K15" s="15"/>
      <c r="L15" s="5"/>
      <c r="M15" s="5"/>
      <c r="N15" s="15"/>
      <c r="O15" s="7"/>
      <c r="P15" s="7"/>
      <c r="Q15" s="7"/>
      <c r="R15" s="7"/>
      <c r="S15" s="15"/>
      <c r="T15" s="107"/>
    </row>
    <row r="16" spans="1:20" x14ac:dyDescent="0.25">
      <c r="A16" s="15">
        <v>15</v>
      </c>
      <c r="B16" s="15" t="s">
        <v>81</v>
      </c>
      <c r="C16" s="5" t="s">
        <v>492</v>
      </c>
      <c r="D16" s="5"/>
      <c r="E16" s="5" t="s">
        <v>493</v>
      </c>
      <c r="F16" s="108" t="s">
        <v>494</v>
      </c>
      <c r="G16" s="5" t="s">
        <v>495</v>
      </c>
      <c r="H16" s="108" t="s">
        <v>496</v>
      </c>
      <c r="I16" s="5"/>
      <c r="J16" s="108" t="s">
        <v>497</v>
      </c>
      <c r="K16" s="15"/>
      <c r="L16" s="5"/>
      <c r="M16" s="5"/>
      <c r="N16" s="15"/>
      <c r="O16" s="7">
        <v>100000</v>
      </c>
      <c r="P16" s="7">
        <v>30000</v>
      </c>
      <c r="Q16" s="7">
        <v>0</v>
      </c>
      <c r="R16" s="7">
        <v>0</v>
      </c>
      <c r="S16" s="15" t="s">
        <v>201</v>
      </c>
      <c r="T16" s="107" t="s">
        <v>498</v>
      </c>
    </row>
    <row r="17" spans="1:20" x14ac:dyDescent="0.25">
      <c r="A17" s="15">
        <v>16</v>
      </c>
      <c r="B17" s="15" t="s">
        <v>82</v>
      </c>
      <c r="C17" s="5" t="s">
        <v>576</v>
      </c>
      <c r="D17" s="5"/>
      <c r="E17" s="5" t="s">
        <v>577</v>
      </c>
      <c r="F17" s="108" t="s">
        <v>578</v>
      </c>
      <c r="G17" s="15" t="s">
        <v>579</v>
      </c>
      <c r="H17" s="108" t="s">
        <v>580</v>
      </c>
      <c r="I17" s="5"/>
      <c r="J17" s="5"/>
      <c r="K17" s="15"/>
      <c r="L17" s="5"/>
      <c r="M17" s="5"/>
      <c r="N17" s="15"/>
      <c r="O17" s="7">
        <v>100000</v>
      </c>
      <c r="P17" s="7">
        <v>30000</v>
      </c>
      <c r="Q17" s="7">
        <v>0</v>
      </c>
      <c r="R17" s="7">
        <v>0</v>
      </c>
      <c r="S17" s="15" t="s">
        <v>201</v>
      </c>
      <c r="T17" s="107" t="s">
        <v>570</v>
      </c>
    </row>
    <row r="18" spans="1:20" x14ac:dyDescent="0.25">
      <c r="A18" s="15">
        <v>17</v>
      </c>
      <c r="B18" s="15" t="s">
        <v>83</v>
      </c>
      <c r="C18" s="5"/>
      <c r="D18" s="5"/>
      <c r="E18" s="5"/>
      <c r="F18" s="108"/>
      <c r="G18" s="15"/>
      <c r="H18" s="108"/>
      <c r="I18" s="5"/>
      <c r="J18" s="5"/>
      <c r="K18" s="15"/>
      <c r="L18" s="5"/>
      <c r="M18" s="5"/>
      <c r="N18" s="15"/>
      <c r="O18" s="7"/>
      <c r="P18" s="7"/>
      <c r="Q18" s="7"/>
      <c r="R18" s="7"/>
      <c r="S18" s="15"/>
      <c r="T18" s="107"/>
    </row>
    <row r="19" spans="1:20" x14ac:dyDescent="0.25">
      <c r="A19" s="15">
        <v>18</v>
      </c>
      <c r="B19" s="15" t="s">
        <v>84</v>
      </c>
      <c r="C19" s="5"/>
      <c r="D19" s="5"/>
      <c r="E19" s="5"/>
      <c r="F19" s="108"/>
      <c r="G19" s="15"/>
      <c r="H19" s="108"/>
      <c r="I19" s="5"/>
      <c r="J19" s="5"/>
      <c r="K19" s="15"/>
      <c r="L19" s="5"/>
      <c r="M19" s="5"/>
      <c r="N19" s="15"/>
      <c r="O19" s="7"/>
      <c r="P19" s="7"/>
      <c r="Q19" s="7"/>
      <c r="R19" s="7"/>
      <c r="S19" s="15"/>
      <c r="T19" s="107"/>
    </row>
    <row r="20" spans="1:20" x14ac:dyDescent="0.25">
      <c r="A20" s="15">
        <v>19</v>
      </c>
      <c r="B20" s="15" t="s">
        <v>85</v>
      </c>
      <c r="C20" s="5"/>
      <c r="D20" s="5"/>
      <c r="E20" s="5"/>
      <c r="F20" s="108"/>
      <c r="G20" s="15"/>
      <c r="H20" s="108"/>
      <c r="I20" s="5"/>
      <c r="J20" s="5"/>
      <c r="K20" s="15"/>
      <c r="L20" s="5"/>
      <c r="M20" s="5"/>
      <c r="N20" s="15"/>
      <c r="O20" s="7"/>
      <c r="P20" s="7"/>
      <c r="Q20" s="7"/>
      <c r="R20" s="7"/>
      <c r="S20" s="15"/>
      <c r="T20" s="107"/>
    </row>
    <row r="21" spans="1:20" x14ac:dyDescent="0.25">
      <c r="A21" s="15">
        <v>20</v>
      </c>
      <c r="B21" s="15" t="s">
        <v>89</v>
      </c>
      <c r="C21" s="5"/>
      <c r="D21" s="5"/>
      <c r="E21" s="5"/>
      <c r="F21" s="108"/>
      <c r="G21" s="15"/>
      <c r="H21" s="108"/>
      <c r="I21" s="5"/>
      <c r="J21" s="5"/>
      <c r="K21" s="15"/>
      <c r="L21" s="5"/>
      <c r="M21" s="5"/>
      <c r="N21" s="15"/>
      <c r="O21" s="7"/>
      <c r="P21" s="7"/>
      <c r="Q21" s="7"/>
      <c r="R21" s="7"/>
      <c r="S21" s="15"/>
      <c r="T21" s="107"/>
    </row>
    <row r="22" spans="1:20" ht="15.75" x14ac:dyDescent="0.25">
      <c r="A22" s="15">
        <v>21</v>
      </c>
      <c r="B22" s="15" t="s">
        <v>94</v>
      </c>
      <c r="C22" s="5" t="s">
        <v>1145</v>
      </c>
      <c r="D22" s="5" t="s">
        <v>1141</v>
      </c>
      <c r="E22" s="5" t="s">
        <v>1142</v>
      </c>
      <c r="F22" s="108" t="s">
        <v>1146</v>
      </c>
      <c r="G22" s="15" t="s">
        <v>444</v>
      </c>
      <c r="H22" s="108" t="s">
        <v>1147</v>
      </c>
      <c r="I22" s="5"/>
      <c r="J22" s="5"/>
      <c r="K22" s="15"/>
      <c r="L22" s="5"/>
      <c r="M22" s="86" t="s">
        <v>281</v>
      </c>
      <c r="N22" s="15"/>
      <c r="O22" s="7">
        <v>100000</v>
      </c>
      <c r="P22" s="7">
        <v>30000</v>
      </c>
      <c r="Q22" s="7">
        <v>0</v>
      </c>
      <c r="R22" s="7">
        <v>0</v>
      </c>
      <c r="S22" s="15" t="s">
        <v>201</v>
      </c>
      <c r="T22" s="107" t="s">
        <v>1031</v>
      </c>
    </row>
    <row r="23" spans="1:20" ht="15.75" x14ac:dyDescent="0.25">
      <c r="A23" s="15">
        <v>22</v>
      </c>
      <c r="B23" s="15" t="s">
        <v>107</v>
      </c>
      <c r="C23" s="5"/>
      <c r="D23" s="5"/>
      <c r="E23" s="5"/>
      <c r="F23" s="108"/>
      <c r="G23" s="15"/>
      <c r="H23" s="108"/>
      <c r="I23" s="5"/>
      <c r="J23" s="5"/>
      <c r="K23" s="15"/>
      <c r="L23" s="5"/>
      <c r="M23" s="86"/>
      <c r="N23" s="15"/>
      <c r="O23" s="7"/>
      <c r="P23" s="7"/>
      <c r="Q23" s="7"/>
      <c r="R23" s="7"/>
      <c r="S23" s="15"/>
      <c r="T23" s="107"/>
    </row>
    <row r="24" spans="1:20" ht="15.75" x14ac:dyDescent="0.25">
      <c r="A24" s="15">
        <v>23</v>
      </c>
      <c r="B24" s="15" t="s">
        <v>108</v>
      </c>
      <c r="C24" s="5"/>
      <c r="D24" s="5"/>
      <c r="E24" s="5"/>
      <c r="F24" s="108"/>
      <c r="G24" s="15"/>
      <c r="H24" s="108"/>
      <c r="I24" s="5"/>
      <c r="J24" s="5"/>
      <c r="K24" s="15"/>
      <c r="L24" s="5"/>
      <c r="M24" s="86"/>
      <c r="N24" s="15"/>
      <c r="O24" s="7"/>
      <c r="P24" s="7"/>
      <c r="Q24" s="7"/>
      <c r="R24" s="7"/>
      <c r="S24" s="15"/>
      <c r="T24" s="107"/>
    </row>
    <row r="25" spans="1:20" ht="15.75" x14ac:dyDescent="0.25">
      <c r="A25" s="15">
        <v>24</v>
      </c>
      <c r="B25" s="15" t="s">
        <v>109</v>
      </c>
      <c r="C25" s="5" t="s">
        <v>414</v>
      </c>
      <c r="D25" s="5" t="s">
        <v>415</v>
      </c>
      <c r="E25" s="5"/>
      <c r="F25" s="108"/>
      <c r="G25" s="5"/>
      <c r="H25" s="108"/>
      <c r="I25" s="109"/>
      <c r="J25" s="110"/>
      <c r="K25" s="15"/>
      <c r="L25" s="5"/>
      <c r="M25" s="87"/>
      <c r="N25" s="15"/>
      <c r="O25" s="7">
        <v>100000</v>
      </c>
      <c r="P25" s="7">
        <v>30000</v>
      </c>
      <c r="Q25" s="7">
        <v>0</v>
      </c>
      <c r="R25" s="7">
        <v>0</v>
      </c>
      <c r="S25" s="15" t="s">
        <v>201</v>
      </c>
      <c r="T25" s="107">
        <v>44200</v>
      </c>
    </row>
    <row r="26" spans="1:20" ht="15.75" x14ac:dyDescent="0.25">
      <c r="A26" s="15">
        <v>25</v>
      </c>
      <c r="B26" s="15" t="s">
        <v>110</v>
      </c>
      <c r="C26" s="5" t="s">
        <v>416</v>
      </c>
      <c r="D26" s="5" t="s">
        <v>415</v>
      </c>
      <c r="E26" s="5"/>
      <c r="F26" s="108"/>
      <c r="G26" s="5"/>
      <c r="H26" s="108"/>
      <c r="I26" s="109"/>
      <c r="J26" s="110"/>
      <c r="K26" s="15"/>
      <c r="L26" s="5"/>
      <c r="M26" s="87"/>
      <c r="N26" s="15"/>
      <c r="O26" s="7">
        <v>100000</v>
      </c>
      <c r="P26" s="7">
        <v>30000</v>
      </c>
      <c r="Q26" s="7">
        <v>0</v>
      </c>
      <c r="R26" s="7">
        <v>0</v>
      </c>
      <c r="S26" s="15" t="s">
        <v>201</v>
      </c>
      <c r="T26" s="107">
        <v>44200</v>
      </c>
    </row>
    <row r="27" spans="1:20" ht="15.75" x14ac:dyDescent="0.25">
      <c r="A27" s="15">
        <v>26</v>
      </c>
      <c r="B27" s="15" t="s">
        <v>120</v>
      </c>
      <c r="C27" s="5" t="s">
        <v>415</v>
      </c>
      <c r="D27" s="5"/>
      <c r="E27" s="5"/>
      <c r="F27" s="108"/>
      <c r="G27" s="5"/>
      <c r="H27" s="108"/>
      <c r="I27" s="109"/>
      <c r="J27" s="110"/>
      <c r="K27" s="15"/>
      <c r="L27" s="5"/>
      <c r="M27" s="87"/>
      <c r="N27" s="15"/>
      <c r="O27" s="7">
        <v>100000</v>
      </c>
      <c r="P27" s="7">
        <v>30000</v>
      </c>
      <c r="Q27" s="7">
        <v>0</v>
      </c>
      <c r="R27" s="7">
        <v>0</v>
      </c>
      <c r="S27" s="15" t="s">
        <v>201</v>
      </c>
      <c r="T27" s="107">
        <v>44200</v>
      </c>
    </row>
    <row r="28" spans="1:20" ht="15.75" x14ac:dyDescent="0.25">
      <c r="A28" s="15">
        <v>27</v>
      </c>
      <c r="B28" s="15" t="s">
        <v>121</v>
      </c>
      <c r="C28" s="5" t="s">
        <v>465</v>
      </c>
      <c r="D28" s="5" t="s">
        <v>466</v>
      </c>
      <c r="E28" s="5" t="s">
        <v>467</v>
      </c>
      <c r="F28" s="108" t="s">
        <v>468</v>
      </c>
      <c r="G28" s="5" t="s">
        <v>293</v>
      </c>
      <c r="H28" s="108" t="s">
        <v>469</v>
      </c>
      <c r="I28" s="5"/>
      <c r="J28" s="108" t="s">
        <v>470</v>
      </c>
      <c r="K28" s="15" t="s">
        <v>305</v>
      </c>
      <c r="L28" s="5"/>
      <c r="M28" s="86" t="s">
        <v>281</v>
      </c>
      <c r="N28" s="15"/>
      <c r="O28" s="7">
        <v>100000</v>
      </c>
      <c r="P28" s="7">
        <v>30000</v>
      </c>
      <c r="Q28" s="7">
        <v>0</v>
      </c>
      <c r="R28" s="7">
        <v>0</v>
      </c>
      <c r="S28" s="15" t="s">
        <v>201</v>
      </c>
      <c r="T28" s="107" t="s">
        <v>427</v>
      </c>
    </row>
    <row r="29" spans="1:20" x14ac:dyDescent="0.25">
      <c r="A29" s="15">
        <v>28</v>
      </c>
      <c r="B29" s="15" t="s">
        <v>122</v>
      </c>
      <c r="C29" s="5" t="s">
        <v>523</v>
      </c>
      <c r="D29" s="5" t="s">
        <v>524</v>
      </c>
      <c r="E29" s="5" t="s">
        <v>525</v>
      </c>
      <c r="F29" s="108" t="s">
        <v>526</v>
      </c>
      <c r="G29" s="5" t="s">
        <v>301</v>
      </c>
      <c r="H29" s="108" t="s">
        <v>527</v>
      </c>
      <c r="I29" s="5"/>
      <c r="J29" s="5"/>
      <c r="K29" s="15"/>
      <c r="L29" s="5"/>
      <c r="M29" s="5"/>
      <c r="N29" s="15"/>
      <c r="O29" s="7">
        <v>100000</v>
      </c>
      <c r="P29" s="7">
        <v>30000</v>
      </c>
      <c r="Q29" s="7">
        <v>0</v>
      </c>
      <c r="R29" s="7">
        <v>0</v>
      </c>
      <c r="S29" s="15" t="s">
        <v>201</v>
      </c>
      <c r="T29" s="107" t="s">
        <v>498</v>
      </c>
    </row>
    <row r="30" spans="1:20" x14ac:dyDescent="0.25">
      <c r="A30" s="15">
        <v>29</v>
      </c>
      <c r="B30" s="15" t="s">
        <v>123</v>
      </c>
      <c r="C30" s="5" t="s">
        <v>1329</v>
      </c>
      <c r="D30" s="5" t="s">
        <v>1330</v>
      </c>
      <c r="E30" s="5" t="s">
        <v>1331</v>
      </c>
      <c r="F30" s="108" t="s">
        <v>1332</v>
      </c>
      <c r="G30" s="15" t="s">
        <v>301</v>
      </c>
      <c r="H30" s="108" t="s">
        <v>1333</v>
      </c>
      <c r="I30" s="109" t="s">
        <v>1334</v>
      </c>
      <c r="J30" s="108" t="s">
        <v>1335</v>
      </c>
      <c r="K30" s="15" t="s">
        <v>384</v>
      </c>
      <c r="L30" s="5"/>
      <c r="M30" s="5"/>
      <c r="N30" s="15"/>
      <c r="O30" s="7">
        <v>100000</v>
      </c>
      <c r="P30" s="7">
        <v>30000</v>
      </c>
      <c r="Q30" s="7">
        <v>0</v>
      </c>
      <c r="R30" s="7">
        <v>0</v>
      </c>
      <c r="S30" s="15" t="s">
        <v>201</v>
      </c>
      <c r="T30" s="15" t="s">
        <v>1031</v>
      </c>
    </row>
    <row r="31" spans="1:20" x14ac:dyDescent="0.25">
      <c r="A31" s="15">
        <v>30</v>
      </c>
      <c r="B31" s="15" t="s">
        <v>124</v>
      </c>
      <c r="C31" s="5"/>
      <c r="D31" s="5"/>
      <c r="E31" s="5"/>
      <c r="F31" s="108"/>
      <c r="G31" s="15"/>
      <c r="H31" s="108"/>
      <c r="I31" s="109"/>
      <c r="J31" s="108"/>
      <c r="K31" s="15"/>
      <c r="L31" s="5"/>
      <c r="M31" s="5"/>
      <c r="N31" s="15"/>
      <c r="O31" s="7"/>
      <c r="P31" s="7"/>
      <c r="Q31" s="7"/>
      <c r="R31" s="7"/>
      <c r="S31" s="15"/>
      <c r="T31" s="15"/>
    </row>
    <row r="32" spans="1:20" x14ac:dyDescent="0.25">
      <c r="A32" s="15">
        <v>31</v>
      </c>
      <c r="B32" s="15" t="s">
        <v>125</v>
      </c>
      <c r="C32" s="5" t="s">
        <v>1263</v>
      </c>
      <c r="D32" s="5" t="s">
        <v>1264</v>
      </c>
      <c r="E32" s="5" t="s">
        <v>1265</v>
      </c>
      <c r="F32" s="108" t="s">
        <v>1266</v>
      </c>
      <c r="G32" s="5"/>
      <c r="H32" s="108" t="s">
        <v>1267</v>
      </c>
      <c r="I32" s="109" t="s">
        <v>1268</v>
      </c>
      <c r="J32" s="108" t="s">
        <v>1269</v>
      </c>
      <c r="K32" s="15" t="s">
        <v>1270</v>
      </c>
      <c r="L32" s="5"/>
      <c r="M32" s="5"/>
      <c r="N32" s="15"/>
      <c r="O32" s="7">
        <v>100000</v>
      </c>
      <c r="P32" s="7">
        <v>30000</v>
      </c>
      <c r="Q32" s="7">
        <v>0</v>
      </c>
      <c r="R32" s="7">
        <v>0</v>
      </c>
      <c r="S32" s="15" t="s">
        <v>201</v>
      </c>
      <c r="T32" s="107" t="s">
        <v>1031</v>
      </c>
    </row>
    <row r="33" spans="1:20" x14ac:dyDescent="0.25">
      <c r="A33" s="15">
        <v>32</v>
      </c>
      <c r="B33" s="15" t="s">
        <v>129</v>
      </c>
      <c r="C33" s="5"/>
      <c r="D33" s="5"/>
      <c r="E33" s="5"/>
      <c r="F33" s="108"/>
      <c r="G33" s="5"/>
      <c r="H33" s="108"/>
      <c r="I33" s="109"/>
      <c r="J33" s="108"/>
      <c r="K33" s="15"/>
      <c r="L33" s="5"/>
      <c r="M33" s="5"/>
      <c r="N33" s="15"/>
      <c r="O33" s="7"/>
      <c r="P33" s="7"/>
      <c r="Q33" s="7"/>
      <c r="R33" s="7"/>
      <c r="S33" s="15"/>
      <c r="T33" s="107"/>
    </row>
    <row r="34" spans="1:20" x14ac:dyDescent="0.25">
      <c r="A34" s="15">
        <v>33</v>
      </c>
      <c r="B34" s="15" t="s">
        <v>133</v>
      </c>
      <c r="C34" s="5"/>
      <c r="D34" s="5"/>
      <c r="E34" s="5"/>
      <c r="F34" s="108"/>
      <c r="G34" s="5"/>
      <c r="H34" s="108"/>
      <c r="I34" s="109"/>
      <c r="J34" s="108"/>
      <c r="K34" s="15"/>
      <c r="L34" s="5"/>
      <c r="M34" s="5"/>
      <c r="N34" s="15"/>
      <c r="O34" s="7"/>
      <c r="P34" s="7"/>
      <c r="Q34" s="7"/>
      <c r="R34" s="7"/>
      <c r="S34" s="15"/>
      <c r="T34" s="107"/>
    </row>
    <row r="35" spans="1:20" ht="15.75" x14ac:dyDescent="0.25">
      <c r="A35" s="15">
        <v>34</v>
      </c>
      <c r="B35" s="15" t="s">
        <v>134</v>
      </c>
      <c r="C35" s="5" t="s">
        <v>306</v>
      </c>
      <c r="D35" s="5" t="s">
        <v>307</v>
      </c>
      <c r="E35" s="5" t="s">
        <v>308</v>
      </c>
      <c r="F35" s="108" t="s">
        <v>309</v>
      </c>
      <c r="G35" s="5" t="s">
        <v>310</v>
      </c>
      <c r="H35" s="108" t="s">
        <v>311</v>
      </c>
      <c r="I35" s="5"/>
      <c r="J35" s="5"/>
      <c r="K35" s="15"/>
      <c r="L35" s="5"/>
      <c r="M35" s="86" t="s">
        <v>281</v>
      </c>
      <c r="N35" s="15"/>
      <c r="O35" s="7">
        <v>100000</v>
      </c>
      <c r="P35" s="7">
        <v>30000</v>
      </c>
      <c r="Q35" s="7">
        <v>0</v>
      </c>
      <c r="R35" s="7">
        <v>0</v>
      </c>
      <c r="S35" s="15" t="s">
        <v>201</v>
      </c>
      <c r="T35" s="107">
        <v>44199</v>
      </c>
    </row>
    <row r="36" spans="1:20" ht="15.75" x14ac:dyDescent="0.25">
      <c r="A36" s="15">
        <v>35</v>
      </c>
      <c r="B36" s="15" t="s">
        <v>135</v>
      </c>
      <c r="C36" s="5" t="s">
        <v>417</v>
      </c>
      <c r="D36" s="5" t="s">
        <v>418</v>
      </c>
      <c r="E36" s="5" t="s">
        <v>419</v>
      </c>
      <c r="F36" s="108" t="s">
        <v>420</v>
      </c>
      <c r="G36" s="5" t="s">
        <v>301</v>
      </c>
      <c r="H36" s="108" t="s">
        <v>421</v>
      </c>
      <c r="I36" s="109"/>
      <c r="J36" s="110"/>
      <c r="K36" s="15"/>
      <c r="L36" s="5"/>
      <c r="M36" s="87"/>
      <c r="N36" s="15"/>
      <c r="O36" s="7">
        <v>100000</v>
      </c>
      <c r="P36" s="7">
        <v>30000</v>
      </c>
      <c r="Q36" s="7">
        <v>0</v>
      </c>
      <c r="R36" s="7">
        <v>0</v>
      </c>
      <c r="S36" s="15" t="s">
        <v>201</v>
      </c>
      <c r="T36" s="107">
        <v>44203</v>
      </c>
    </row>
    <row r="37" spans="1:20" x14ac:dyDescent="0.25">
      <c r="A37" s="15">
        <v>36</v>
      </c>
      <c r="B37" s="15" t="s">
        <v>136</v>
      </c>
      <c r="C37" s="5" t="s">
        <v>483</v>
      </c>
      <c r="D37" s="5" t="s">
        <v>484</v>
      </c>
      <c r="E37" s="5" t="s">
        <v>485</v>
      </c>
      <c r="F37" s="108" t="s">
        <v>486</v>
      </c>
      <c r="G37" s="5" t="s">
        <v>301</v>
      </c>
      <c r="H37" s="108" t="s">
        <v>487</v>
      </c>
      <c r="I37" s="109" t="s">
        <v>488</v>
      </c>
      <c r="J37" s="110" t="s">
        <v>489</v>
      </c>
      <c r="K37" s="15" t="s">
        <v>490</v>
      </c>
      <c r="L37" s="5"/>
      <c r="M37" s="5"/>
      <c r="N37" s="15"/>
      <c r="O37" s="7">
        <v>100000</v>
      </c>
      <c r="P37" s="7">
        <v>30000</v>
      </c>
      <c r="Q37" s="7">
        <v>0</v>
      </c>
      <c r="R37" s="7">
        <v>0</v>
      </c>
      <c r="S37" s="15" t="s">
        <v>201</v>
      </c>
      <c r="T37" s="107" t="s">
        <v>491</v>
      </c>
    </row>
    <row r="38" spans="1:20" x14ac:dyDescent="0.25">
      <c r="A38" s="15">
        <v>37</v>
      </c>
      <c r="B38" s="15" t="s">
        <v>169</v>
      </c>
      <c r="C38" s="5"/>
      <c r="D38" s="5"/>
      <c r="E38" s="5"/>
      <c r="F38" s="108"/>
      <c r="G38" s="5"/>
      <c r="H38" s="108"/>
      <c r="I38" s="109"/>
      <c r="J38" s="110"/>
      <c r="K38" s="15"/>
      <c r="L38" s="5"/>
      <c r="M38" s="5"/>
      <c r="N38" s="15"/>
      <c r="O38" s="7"/>
      <c r="P38" s="7"/>
      <c r="Q38" s="7"/>
      <c r="R38" s="7"/>
      <c r="S38" s="15"/>
      <c r="T38" s="107"/>
    </row>
    <row r="39" spans="1:20" x14ac:dyDescent="0.25">
      <c r="A39" s="15">
        <v>38</v>
      </c>
      <c r="B39" s="15" t="s">
        <v>170</v>
      </c>
      <c r="C39" s="5"/>
      <c r="D39" s="5"/>
      <c r="E39" s="5"/>
      <c r="F39" s="108"/>
      <c r="G39" s="5"/>
      <c r="H39" s="108"/>
      <c r="I39" s="109"/>
      <c r="J39" s="110"/>
      <c r="K39" s="15"/>
      <c r="L39" s="5"/>
      <c r="M39" s="5"/>
      <c r="N39" s="15"/>
      <c r="O39" s="7"/>
      <c r="P39" s="7"/>
      <c r="Q39" s="7"/>
      <c r="R39" s="7"/>
      <c r="S39" s="15"/>
      <c r="T39" s="107"/>
    </row>
    <row r="40" spans="1:20" x14ac:dyDescent="0.25">
      <c r="A40" s="15">
        <v>39</v>
      </c>
      <c r="B40" s="15" t="s">
        <v>171</v>
      </c>
      <c r="C40" s="5"/>
      <c r="D40" s="5"/>
      <c r="E40" s="5"/>
      <c r="F40" s="108"/>
      <c r="G40" s="5"/>
      <c r="H40" s="108"/>
      <c r="I40" s="109"/>
      <c r="J40" s="110"/>
      <c r="K40" s="15"/>
      <c r="L40" s="5"/>
      <c r="M40" s="5"/>
      <c r="N40" s="15"/>
      <c r="O40" s="7"/>
      <c r="P40" s="7"/>
      <c r="Q40" s="7"/>
      <c r="R40" s="7"/>
      <c r="S40" s="15"/>
      <c r="T40" s="107"/>
    </row>
    <row r="41" spans="1:20" x14ac:dyDescent="0.25">
      <c r="A41" s="15">
        <v>40</v>
      </c>
      <c r="B41" s="15" t="s">
        <v>172</v>
      </c>
      <c r="C41" s="5" t="s">
        <v>510</v>
      </c>
      <c r="D41" s="5" t="s">
        <v>511</v>
      </c>
      <c r="E41" s="5" t="s">
        <v>512</v>
      </c>
      <c r="F41" s="108" t="s">
        <v>513</v>
      </c>
      <c r="G41" s="5" t="s">
        <v>293</v>
      </c>
      <c r="H41" s="108" t="s">
        <v>514</v>
      </c>
      <c r="I41" s="5"/>
      <c r="J41" s="108" t="s">
        <v>515</v>
      </c>
      <c r="K41" s="15" t="s">
        <v>434</v>
      </c>
      <c r="L41" s="5"/>
      <c r="M41" s="5"/>
      <c r="N41" s="15"/>
      <c r="O41" s="7">
        <v>100000</v>
      </c>
      <c r="P41" s="7">
        <v>30000</v>
      </c>
      <c r="Q41" s="7">
        <v>0</v>
      </c>
      <c r="R41" s="7">
        <v>0</v>
      </c>
      <c r="S41" s="15" t="s">
        <v>201</v>
      </c>
      <c r="T41" s="107" t="s">
        <v>498</v>
      </c>
    </row>
    <row r="42" spans="1:20" ht="15.75" x14ac:dyDescent="0.25">
      <c r="A42" s="15">
        <v>41</v>
      </c>
      <c r="B42" s="15" t="s">
        <v>173</v>
      </c>
      <c r="C42" s="5" t="s">
        <v>1354</v>
      </c>
      <c r="D42" s="5" t="s">
        <v>541</v>
      </c>
      <c r="E42" s="5" t="s">
        <v>542</v>
      </c>
      <c r="F42" s="108" t="s">
        <v>543</v>
      </c>
      <c r="G42" s="5" t="s">
        <v>301</v>
      </c>
      <c r="H42" s="108" t="s">
        <v>544</v>
      </c>
      <c r="I42" s="5"/>
      <c r="J42" s="108" t="s">
        <v>545</v>
      </c>
      <c r="K42" s="15" t="s">
        <v>536</v>
      </c>
      <c r="L42" s="5"/>
      <c r="M42" s="86" t="s">
        <v>281</v>
      </c>
      <c r="N42" s="15"/>
      <c r="O42" s="7">
        <v>100000</v>
      </c>
      <c r="P42" s="7">
        <v>30000</v>
      </c>
      <c r="Q42" s="7">
        <v>0</v>
      </c>
      <c r="R42" s="7">
        <v>0</v>
      </c>
      <c r="S42" s="15" t="s">
        <v>201</v>
      </c>
      <c r="T42" s="107" t="s">
        <v>498</v>
      </c>
    </row>
    <row r="43" spans="1:20" ht="15.75" x14ac:dyDescent="0.25">
      <c r="A43" s="15">
        <v>42</v>
      </c>
      <c r="B43" s="15" t="s">
        <v>179</v>
      </c>
      <c r="C43" s="5" t="s">
        <v>546</v>
      </c>
      <c r="D43" s="5" t="s">
        <v>547</v>
      </c>
      <c r="E43" s="5" t="s">
        <v>548</v>
      </c>
      <c r="F43" s="108" t="s">
        <v>549</v>
      </c>
      <c r="G43" s="5" t="s">
        <v>301</v>
      </c>
      <c r="H43" s="108" t="s">
        <v>550</v>
      </c>
      <c r="I43" s="5"/>
      <c r="J43" s="108" t="s">
        <v>551</v>
      </c>
      <c r="K43" s="15" t="s">
        <v>296</v>
      </c>
      <c r="L43" s="5"/>
      <c r="M43" s="86" t="s">
        <v>281</v>
      </c>
      <c r="N43" s="15"/>
      <c r="O43" s="7">
        <v>100000</v>
      </c>
      <c r="P43" s="7">
        <v>30000</v>
      </c>
      <c r="Q43" s="7">
        <v>0</v>
      </c>
      <c r="R43" s="7">
        <v>0</v>
      </c>
      <c r="S43" s="15" t="s">
        <v>201</v>
      </c>
      <c r="T43" s="107" t="s">
        <v>498</v>
      </c>
    </row>
    <row r="44" spans="1:20" ht="15.75" x14ac:dyDescent="0.25">
      <c r="A44" s="15">
        <v>43</v>
      </c>
      <c r="B44" s="15" t="s">
        <v>180</v>
      </c>
      <c r="C44" s="5" t="s">
        <v>428</v>
      </c>
      <c r="D44" s="5" t="s">
        <v>429</v>
      </c>
      <c r="E44" s="5" t="s">
        <v>430</v>
      </c>
      <c r="F44" s="108" t="s">
        <v>431</v>
      </c>
      <c r="G44" s="5" t="s">
        <v>301</v>
      </c>
      <c r="H44" s="108" t="s">
        <v>432</v>
      </c>
      <c r="I44" s="109"/>
      <c r="J44" s="110" t="s">
        <v>433</v>
      </c>
      <c r="K44" s="15" t="s">
        <v>434</v>
      </c>
      <c r="L44" s="5"/>
      <c r="M44" s="86" t="s">
        <v>281</v>
      </c>
      <c r="N44" s="15"/>
      <c r="O44" s="7">
        <v>100000</v>
      </c>
      <c r="P44" s="7">
        <v>30000</v>
      </c>
      <c r="Q44" s="7">
        <v>0</v>
      </c>
      <c r="R44" s="7">
        <v>0</v>
      </c>
      <c r="S44" s="15" t="s">
        <v>201</v>
      </c>
      <c r="T44" s="107" t="s">
        <v>427</v>
      </c>
    </row>
    <row r="45" spans="1:20" x14ac:dyDescent="0.25">
      <c r="A45" s="15">
        <v>44</v>
      </c>
      <c r="B45" s="15" t="s">
        <v>181</v>
      </c>
      <c r="C45" s="5" t="s">
        <v>1175</v>
      </c>
      <c r="D45" s="5" t="s">
        <v>1176</v>
      </c>
      <c r="E45" s="5" t="s">
        <v>1177</v>
      </c>
      <c r="F45" s="15"/>
      <c r="G45" s="15" t="s">
        <v>301</v>
      </c>
      <c r="H45" s="108" t="s">
        <v>1178</v>
      </c>
      <c r="I45" s="109" t="s">
        <v>1179</v>
      </c>
      <c r="J45" s="5"/>
      <c r="K45" s="15"/>
      <c r="L45" s="5"/>
      <c r="M45" s="5"/>
      <c r="N45" s="15"/>
      <c r="O45" s="7">
        <v>100000</v>
      </c>
      <c r="P45" s="7">
        <v>30000</v>
      </c>
      <c r="Q45" s="7">
        <v>0</v>
      </c>
      <c r="R45" s="7">
        <v>0</v>
      </c>
      <c r="S45" s="15" t="s">
        <v>201</v>
      </c>
      <c r="T45" s="107" t="s">
        <v>1031</v>
      </c>
    </row>
    <row r="46" spans="1:20" ht="15.75" x14ac:dyDescent="0.25">
      <c r="A46" s="15">
        <v>45</v>
      </c>
      <c r="B46" s="15" t="s">
        <v>213</v>
      </c>
      <c r="C46" s="5" t="s">
        <v>516</v>
      </c>
      <c r="D46" s="5" t="s">
        <v>517</v>
      </c>
      <c r="E46" s="5" t="s">
        <v>518</v>
      </c>
      <c r="F46" s="108" t="s">
        <v>519</v>
      </c>
      <c r="G46" s="5"/>
      <c r="H46" s="108" t="s">
        <v>520</v>
      </c>
      <c r="I46" s="109" t="s">
        <v>521</v>
      </c>
      <c r="J46" s="108" t="s">
        <v>522</v>
      </c>
      <c r="K46" s="15" t="s">
        <v>305</v>
      </c>
      <c r="L46" s="5"/>
      <c r="M46" s="86" t="s">
        <v>281</v>
      </c>
      <c r="N46" s="15"/>
      <c r="O46" s="7">
        <v>100000</v>
      </c>
      <c r="P46" s="7">
        <v>30000</v>
      </c>
      <c r="Q46" s="7">
        <v>0</v>
      </c>
      <c r="R46" s="7">
        <v>0</v>
      </c>
      <c r="S46" s="15" t="s">
        <v>201</v>
      </c>
      <c r="T46" s="107" t="s">
        <v>498</v>
      </c>
    </row>
    <row r="47" spans="1:20" ht="15.75" x14ac:dyDescent="0.25">
      <c r="A47" s="15">
        <v>46</v>
      </c>
      <c r="B47" s="15" t="s">
        <v>706</v>
      </c>
      <c r="C47" s="5" t="s">
        <v>1198</v>
      </c>
      <c r="D47" s="5" t="s">
        <v>1199</v>
      </c>
      <c r="E47" s="5" t="s">
        <v>1200</v>
      </c>
      <c r="F47" s="15"/>
      <c r="G47" s="15" t="s">
        <v>301</v>
      </c>
      <c r="H47" s="108" t="s">
        <v>1201</v>
      </c>
      <c r="I47" s="5"/>
      <c r="J47" s="108" t="s">
        <v>1202</v>
      </c>
      <c r="K47" s="15" t="s">
        <v>329</v>
      </c>
      <c r="L47" s="5"/>
      <c r="M47" s="86" t="s">
        <v>281</v>
      </c>
      <c r="N47" s="15"/>
      <c r="O47" s="7">
        <v>100000</v>
      </c>
      <c r="P47" s="7">
        <v>30000</v>
      </c>
      <c r="Q47" s="7">
        <v>0</v>
      </c>
      <c r="R47" s="7">
        <v>0</v>
      </c>
      <c r="S47" s="15" t="s">
        <v>201</v>
      </c>
      <c r="T47" s="107" t="s">
        <v>1031</v>
      </c>
    </row>
    <row r="48" spans="1:20" x14ac:dyDescent="0.25">
      <c r="A48" s="15">
        <v>47</v>
      </c>
      <c r="B48" s="15" t="s">
        <v>707</v>
      </c>
      <c r="C48" s="5" t="s">
        <v>317</v>
      </c>
      <c r="D48" s="5" t="s">
        <v>318</v>
      </c>
      <c r="E48" s="5" t="s">
        <v>319</v>
      </c>
      <c r="F48" s="15"/>
      <c r="G48" s="5" t="s">
        <v>301</v>
      </c>
      <c r="H48" s="108" t="s">
        <v>320</v>
      </c>
      <c r="I48" s="5"/>
      <c r="J48" s="5"/>
      <c r="K48" s="15"/>
      <c r="L48" s="5"/>
      <c r="M48" s="5"/>
      <c r="N48" s="15"/>
      <c r="O48" s="7">
        <v>50000</v>
      </c>
      <c r="P48" s="7">
        <v>30000</v>
      </c>
      <c r="Q48" s="7">
        <v>0</v>
      </c>
      <c r="R48" s="7">
        <v>0</v>
      </c>
      <c r="S48" s="15" t="s">
        <v>316</v>
      </c>
      <c r="T48" s="107">
        <v>44199</v>
      </c>
    </row>
    <row r="49" spans="1:20" x14ac:dyDescent="0.25">
      <c r="A49" s="15">
        <v>48</v>
      </c>
      <c r="B49" s="15" t="s">
        <v>708</v>
      </c>
      <c r="C49" s="5" t="s">
        <v>634</v>
      </c>
      <c r="D49" s="5" t="s">
        <v>627</v>
      </c>
      <c r="E49" s="5" t="s">
        <v>628</v>
      </c>
      <c r="F49" s="108" t="s">
        <v>635</v>
      </c>
      <c r="G49" s="15" t="s">
        <v>532</v>
      </c>
      <c r="H49" s="108" t="s">
        <v>636</v>
      </c>
      <c r="I49" s="5"/>
      <c r="J49" s="5"/>
      <c r="K49" s="15"/>
      <c r="L49" s="5"/>
      <c r="M49" s="5"/>
      <c r="N49" s="15"/>
      <c r="O49" s="7">
        <v>100000</v>
      </c>
      <c r="P49" s="7">
        <v>30000</v>
      </c>
      <c r="Q49" s="7">
        <v>0</v>
      </c>
      <c r="R49" s="7">
        <v>0</v>
      </c>
      <c r="S49" s="15" t="s">
        <v>201</v>
      </c>
      <c r="T49" s="107" t="s">
        <v>570</v>
      </c>
    </row>
    <row r="50" spans="1:20" x14ac:dyDescent="0.25">
      <c r="A50" s="15">
        <v>49</v>
      </c>
      <c r="B50" s="15" t="s">
        <v>709</v>
      </c>
      <c r="C50" s="5" t="s">
        <v>177</v>
      </c>
      <c r="D50" s="5" t="s">
        <v>666</v>
      </c>
      <c r="E50" s="5" t="s">
        <v>667</v>
      </c>
      <c r="F50" s="15"/>
      <c r="G50" s="15" t="s">
        <v>325</v>
      </c>
      <c r="H50" s="108" t="s">
        <v>668</v>
      </c>
      <c r="I50" s="109" t="s">
        <v>669</v>
      </c>
      <c r="J50" s="108" t="s">
        <v>670</v>
      </c>
      <c r="K50" s="15" t="s">
        <v>434</v>
      </c>
      <c r="L50" s="5"/>
      <c r="M50" s="5"/>
      <c r="N50" s="15"/>
      <c r="O50" s="7">
        <v>100000</v>
      </c>
      <c r="P50" s="7">
        <v>30000</v>
      </c>
      <c r="Q50" s="7">
        <v>0</v>
      </c>
      <c r="R50" s="7">
        <v>70000</v>
      </c>
      <c r="S50" s="15" t="s">
        <v>201</v>
      </c>
      <c r="T50" s="107" t="s">
        <v>570</v>
      </c>
    </row>
    <row r="51" spans="1:20" ht="15.75" x14ac:dyDescent="0.25">
      <c r="A51" s="15">
        <v>50</v>
      </c>
      <c r="B51" s="15" t="s">
        <v>737</v>
      </c>
      <c r="C51" s="5" t="s">
        <v>671</v>
      </c>
      <c r="D51" s="5" t="s">
        <v>672</v>
      </c>
      <c r="E51" s="5" t="s">
        <v>673</v>
      </c>
      <c r="F51" s="108" t="s">
        <v>674</v>
      </c>
      <c r="G51" s="15" t="s">
        <v>310</v>
      </c>
      <c r="H51" s="108" t="s">
        <v>675</v>
      </c>
      <c r="I51" s="109" t="s">
        <v>676</v>
      </c>
      <c r="J51" s="5"/>
      <c r="K51" s="15"/>
      <c r="L51" s="5"/>
      <c r="M51" s="86" t="s">
        <v>281</v>
      </c>
      <c r="N51" s="15"/>
      <c r="O51" s="7">
        <v>100000</v>
      </c>
      <c r="P51" s="7">
        <v>30000</v>
      </c>
      <c r="Q51" s="7">
        <v>0</v>
      </c>
      <c r="R51" s="7">
        <v>0</v>
      </c>
      <c r="S51" s="15" t="s">
        <v>201</v>
      </c>
      <c r="T51" s="107" t="s">
        <v>570</v>
      </c>
    </row>
    <row r="52" spans="1:20" x14ac:dyDescent="0.25">
      <c r="A52" s="15">
        <v>51</v>
      </c>
      <c r="B52" s="15" t="s">
        <v>738</v>
      </c>
      <c r="C52" s="5" t="s">
        <v>617</v>
      </c>
      <c r="D52" s="5" t="s">
        <v>618</v>
      </c>
      <c r="E52" s="5"/>
      <c r="F52" s="15"/>
      <c r="G52" s="15" t="s">
        <v>593</v>
      </c>
      <c r="H52" s="108" t="s">
        <v>619</v>
      </c>
      <c r="I52" s="5"/>
      <c r="J52" s="5"/>
      <c r="K52" s="15"/>
      <c r="L52" s="5"/>
      <c r="M52" s="5"/>
      <c r="N52" s="15"/>
      <c r="O52" s="7">
        <v>100000</v>
      </c>
      <c r="P52" s="7">
        <v>30000</v>
      </c>
      <c r="Q52" s="7">
        <v>0</v>
      </c>
      <c r="R52" s="7">
        <v>0</v>
      </c>
      <c r="S52" s="15" t="s">
        <v>201</v>
      </c>
      <c r="T52" s="107" t="s">
        <v>570</v>
      </c>
    </row>
    <row r="53" spans="1:20" x14ac:dyDescent="0.25">
      <c r="A53" s="15">
        <v>52</v>
      </c>
      <c r="B53" s="15" t="s">
        <v>739</v>
      </c>
      <c r="C53" s="5" t="s">
        <v>589</v>
      </c>
      <c r="D53" s="5" t="s">
        <v>590</v>
      </c>
      <c r="E53" s="5" t="s">
        <v>591</v>
      </c>
      <c r="F53" s="108" t="s">
        <v>592</v>
      </c>
      <c r="G53" s="15" t="s">
        <v>593</v>
      </c>
      <c r="H53" s="108" t="s">
        <v>594</v>
      </c>
      <c r="I53" s="5"/>
      <c r="J53" s="5"/>
      <c r="K53" s="15"/>
      <c r="L53" s="5"/>
      <c r="M53" s="5"/>
      <c r="N53" s="15"/>
      <c r="O53" s="7">
        <v>100000</v>
      </c>
      <c r="P53" s="7">
        <v>30000</v>
      </c>
      <c r="Q53" s="7">
        <v>0</v>
      </c>
      <c r="R53" s="7">
        <v>0</v>
      </c>
      <c r="S53" s="15" t="s">
        <v>201</v>
      </c>
      <c r="T53" s="107" t="s">
        <v>570</v>
      </c>
    </row>
    <row r="54" spans="1:20" x14ac:dyDescent="0.25">
      <c r="A54" s="15">
        <v>53</v>
      </c>
      <c r="B54" s="15" t="s">
        <v>806</v>
      </c>
      <c r="C54" s="5" t="s">
        <v>565</v>
      </c>
      <c r="D54" s="5" t="s">
        <v>566</v>
      </c>
      <c r="E54" s="5" t="s">
        <v>567</v>
      </c>
      <c r="F54" s="108" t="s">
        <v>568</v>
      </c>
      <c r="G54" s="15" t="s">
        <v>532</v>
      </c>
      <c r="H54" s="108" t="s">
        <v>569</v>
      </c>
      <c r="I54" s="5"/>
      <c r="J54" s="5"/>
      <c r="K54" s="15"/>
      <c r="L54" s="5"/>
      <c r="M54" s="5"/>
      <c r="N54" s="15"/>
      <c r="O54" s="7">
        <v>100000</v>
      </c>
      <c r="P54" s="7">
        <v>30000</v>
      </c>
      <c r="Q54" s="7">
        <v>0</v>
      </c>
      <c r="R54" s="7">
        <v>0</v>
      </c>
      <c r="S54" s="15" t="s">
        <v>201</v>
      </c>
      <c r="T54" s="107" t="s">
        <v>570</v>
      </c>
    </row>
    <row r="55" spans="1:20" ht="15.75" x14ac:dyDescent="0.25">
      <c r="A55" s="15">
        <v>54</v>
      </c>
      <c r="B55" s="15" t="s">
        <v>807</v>
      </c>
      <c r="C55" s="5" t="s">
        <v>471</v>
      </c>
      <c r="D55" s="5" t="s">
        <v>472</v>
      </c>
      <c r="E55" s="5" t="s">
        <v>473</v>
      </c>
      <c r="F55" s="108" t="s">
        <v>474</v>
      </c>
      <c r="G55" s="5" t="s">
        <v>301</v>
      </c>
      <c r="H55" s="15" t="s">
        <v>475</v>
      </c>
      <c r="I55" s="5"/>
      <c r="J55" s="5"/>
      <c r="K55" s="15"/>
      <c r="L55" s="5"/>
      <c r="M55" s="86" t="s">
        <v>281</v>
      </c>
      <c r="N55" s="15"/>
      <c r="O55" s="7">
        <v>100000</v>
      </c>
      <c r="P55" s="7">
        <v>30000</v>
      </c>
      <c r="Q55" s="7">
        <v>0</v>
      </c>
      <c r="R55" s="7">
        <v>0</v>
      </c>
      <c r="S55" s="15" t="s">
        <v>201</v>
      </c>
      <c r="T55" s="107" t="s">
        <v>427</v>
      </c>
    </row>
    <row r="56" spans="1:20" x14ac:dyDescent="0.25">
      <c r="A56" s="15">
        <v>55</v>
      </c>
      <c r="B56" s="15" t="s">
        <v>808</v>
      </c>
      <c r="C56" s="5" t="s">
        <v>1102</v>
      </c>
      <c r="D56" s="5" t="s">
        <v>1103</v>
      </c>
      <c r="E56" s="5"/>
      <c r="F56" s="15"/>
      <c r="G56" s="15" t="s">
        <v>593</v>
      </c>
      <c r="H56" s="15" t="s">
        <v>1104</v>
      </c>
      <c r="I56" s="5"/>
      <c r="J56" s="5"/>
      <c r="K56" s="15"/>
      <c r="L56" s="5"/>
      <c r="M56" s="5"/>
      <c r="N56" s="15"/>
      <c r="O56" s="7">
        <v>100000</v>
      </c>
      <c r="P56" s="7">
        <v>30000</v>
      </c>
      <c r="Q56" s="7">
        <v>0</v>
      </c>
      <c r="R56" s="7">
        <v>0</v>
      </c>
      <c r="S56" s="15" t="s">
        <v>201</v>
      </c>
      <c r="T56" s="107" t="s">
        <v>1031</v>
      </c>
    </row>
    <row r="57" spans="1:20" ht="15.75" x14ac:dyDescent="0.25">
      <c r="A57" s="15">
        <v>56</v>
      </c>
      <c r="B57" s="15" t="s">
        <v>809</v>
      </c>
      <c r="C57" s="5" t="s">
        <v>1020</v>
      </c>
      <c r="D57" s="5" t="s">
        <v>1021</v>
      </c>
      <c r="E57" s="5" t="s">
        <v>1022</v>
      </c>
      <c r="F57" s="108" t="s">
        <v>1023</v>
      </c>
      <c r="G57" s="15" t="s">
        <v>279</v>
      </c>
      <c r="H57" s="108" t="s">
        <v>1024</v>
      </c>
      <c r="I57" s="5"/>
      <c r="J57" s="5"/>
      <c r="K57" s="15"/>
      <c r="L57" s="5"/>
      <c r="M57" s="86" t="s">
        <v>281</v>
      </c>
      <c r="N57" s="15"/>
      <c r="O57" s="7">
        <v>100000</v>
      </c>
      <c r="P57" s="7">
        <v>30000</v>
      </c>
      <c r="Q57" s="7">
        <v>0</v>
      </c>
      <c r="R57" s="7">
        <v>0</v>
      </c>
      <c r="S57" s="15" t="s">
        <v>201</v>
      </c>
      <c r="T57" s="107" t="s">
        <v>498</v>
      </c>
    </row>
    <row r="58" spans="1:20" ht="15.75" x14ac:dyDescent="0.25">
      <c r="A58" s="15">
        <v>57</v>
      </c>
      <c r="B58" s="15" t="s">
        <v>810</v>
      </c>
      <c r="C58" s="5" t="s">
        <v>1214</v>
      </c>
      <c r="D58" s="5" t="s">
        <v>1215</v>
      </c>
      <c r="E58" s="5" t="s">
        <v>1216</v>
      </c>
      <c r="F58" s="108" t="s">
        <v>1217</v>
      </c>
      <c r="G58" s="15" t="s">
        <v>279</v>
      </c>
      <c r="H58" s="108" t="s">
        <v>1218</v>
      </c>
      <c r="I58" s="109" t="s">
        <v>1219</v>
      </c>
      <c r="J58" s="108" t="s">
        <v>1220</v>
      </c>
      <c r="K58" s="15" t="s">
        <v>384</v>
      </c>
      <c r="L58" s="5"/>
      <c r="M58" s="86" t="s">
        <v>281</v>
      </c>
      <c r="N58" s="15"/>
      <c r="O58" s="7">
        <v>100000</v>
      </c>
      <c r="P58" s="7">
        <v>30000</v>
      </c>
      <c r="Q58" s="7">
        <v>0</v>
      </c>
      <c r="R58" s="7">
        <v>0</v>
      </c>
      <c r="S58" s="15" t="s">
        <v>201</v>
      </c>
      <c r="T58" s="107" t="s">
        <v>1031</v>
      </c>
    </row>
    <row r="59" spans="1:20" ht="15.75" x14ac:dyDescent="0.25">
      <c r="A59" s="15">
        <v>58</v>
      </c>
      <c r="B59" s="15" t="s">
        <v>811</v>
      </c>
      <c r="C59" s="5" t="s">
        <v>504</v>
      </c>
      <c r="D59" s="5" t="s">
        <v>505</v>
      </c>
      <c r="E59" s="5" t="s">
        <v>506</v>
      </c>
      <c r="F59" s="108" t="s">
        <v>507</v>
      </c>
      <c r="G59" s="5" t="s">
        <v>301</v>
      </c>
      <c r="H59" s="108" t="s">
        <v>508</v>
      </c>
      <c r="I59" s="5"/>
      <c r="J59" s="108" t="s">
        <v>509</v>
      </c>
      <c r="K59" s="15" t="s">
        <v>434</v>
      </c>
      <c r="L59" s="5"/>
      <c r="M59" s="86" t="s">
        <v>281</v>
      </c>
      <c r="N59" s="15"/>
      <c r="O59" s="7">
        <v>100000</v>
      </c>
      <c r="P59" s="7">
        <v>30000</v>
      </c>
      <c r="Q59" s="7">
        <v>0</v>
      </c>
      <c r="R59" s="7">
        <v>0</v>
      </c>
      <c r="S59" s="15" t="s">
        <v>201</v>
      </c>
      <c r="T59" s="107" t="s">
        <v>498</v>
      </c>
    </row>
    <row r="60" spans="1:20" ht="15.75" x14ac:dyDescent="0.25">
      <c r="A60" s="15">
        <v>59</v>
      </c>
      <c r="B60" s="15" t="s">
        <v>812</v>
      </c>
      <c r="C60" s="5" t="s">
        <v>552</v>
      </c>
      <c r="D60" s="5" t="s">
        <v>553</v>
      </c>
      <c r="E60" s="5" t="s">
        <v>554</v>
      </c>
      <c r="F60" s="108" t="s">
        <v>555</v>
      </c>
      <c r="G60" s="15" t="s">
        <v>405</v>
      </c>
      <c r="H60" s="15" t="s">
        <v>556</v>
      </c>
      <c r="I60" s="109" t="s">
        <v>557</v>
      </c>
      <c r="J60" s="108" t="s">
        <v>558</v>
      </c>
      <c r="K60" s="15"/>
      <c r="L60" s="5"/>
      <c r="M60" s="86" t="s">
        <v>281</v>
      </c>
      <c r="N60" s="15"/>
      <c r="O60" s="7"/>
      <c r="P60" s="7"/>
      <c r="Q60" s="7">
        <v>0</v>
      </c>
      <c r="R60" s="7">
        <v>0</v>
      </c>
      <c r="S60" s="15" t="s">
        <v>316</v>
      </c>
      <c r="T60" s="107" t="s">
        <v>498</v>
      </c>
    </row>
    <row r="61" spans="1:20" ht="15.75" x14ac:dyDescent="0.25">
      <c r="A61" s="15">
        <v>60</v>
      </c>
      <c r="B61" s="15" t="s">
        <v>813</v>
      </c>
      <c r="C61" s="5" t="s">
        <v>357</v>
      </c>
      <c r="D61" s="5" t="s">
        <v>358</v>
      </c>
      <c r="E61" s="5" t="s">
        <v>359</v>
      </c>
      <c r="F61" s="108" t="s">
        <v>360</v>
      </c>
      <c r="G61" s="5" t="s">
        <v>301</v>
      </c>
      <c r="H61" s="108" t="s">
        <v>361</v>
      </c>
      <c r="I61" s="5"/>
      <c r="J61" s="5"/>
      <c r="K61" s="15"/>
      <c r="L61" s="5"/>
      <c r="M61" s="86" t="s">
        <v>281</v>
      </c>
      <c r="N61" s="15"/>
      <c r="O61" s="7">
        <v>100000</v>
      </c>
      <c r="P61" s="7">
        <v>30000</v>
      </c>
      <c r="Q61" s="7">
        <v>0</v>
      </c>
      <c r="R61" s="7">
        <v>0</v>
      </c>
      <c r="S61" s="15" t="s">
        <v>201</v>
      </c>
      <c r="T61" s="107">
        <v>44199</v>
      </c>
    </row>
    <row r="62" spans="1:20" ht="15.75" x14ac:dyDescent="0.25">
      <c r="A62" s="15">
        <v>61</v>
      </c>
      <c r="B62" s="15" t="s">
        <v>814</v>
      </c>
      <c r="C62" s="5" t="s">
        <v>30</v>
      </c>
      <c r="D62" s="5" t="s">
        <v>454</v>
      </c>
      <c r="E62" s="5" t="s">
        <v>455</v>
      </c>
      <c r="F62" s="108" t="s">
        <v>456</v>
      </c>
      <c r="G62" s="5" t="s">
        <v>457</v>
      </c>
      <c r="H62" s="108" t="s">
        <v>458</v>
      </c>
      <c r="I62" s="5"/>
      <c r="J62" s="5"/>
      <c r="K62" s="15"/>
      <c r="L62" s="5"/>
      <c r="M62" s="86" t="s">
        <v>281</v>
      </c>
      <c r="N62" s="15"/>
      <c r="O62" s="7">
        <v>100000</v>
      </c>
      <c r="P62" s="7">
        <v>30000</v>
      </c>
      <c r="Q62" s="7">
        <v>0</v>
      </c>
      <c r="R62" s="7">
        <v>0</v>
      </c>
      <c r="S62" s="15" t="s">
        <v>201</v>
      </c>
      <c r="T62" s="107" t="s">
        <v>427</v>
      </c>
    </row>
    <row r="63" spans="1:20" ht="15.75" x14ac:dyDescent="0.25">
      <c r="A63" s="15">
        <v>62</v>
      </c>
      <c r="B63" s="15" t="s">
        <v>815</v>
      </c>
      <c r="C63" s="5" t="s">
        <v>275</v>
      </c>
      <c r="D63" s="5" t="s">
        <v>276</v>
      </c>
      <c r="E63" s="5" t="s">
        <v>277</v>
      </c>
      <c r="F63" s="111" t="s">
        <v>278</v>
      </c>
      <c r="G63" s="5" t="s">
        <v>279</v>
      </c>
      <c r="H63" s="108" t="s">
        <v>280</v>
      </c>
      <c r="I63" s="5"/>
      <c r="J63" s="5"/>
      <c r="K63" s="15"/>
      <c r="L63" s="5"/>
      <c r="M63" s="86" t="s">
        <v>281</v>
      </c>
      <c r="N63" s="15"/>
      <c r="O63" s="7">
        <v>100000</v>
      </c>
      <c r="P63" s="7">
        <v>30000</v>
      </c>
      <c r="Q63" s="7">
        <v>0</v>
      </c>
      <c r="R63" s="7">
        <v>0</v>
      </c>
      <c r="S63" s="15" t="s">
        <v>201</v>
      </c>
      <c r="T63" s="107">
        <v>44199</v>
      </c>
    </row>
    <row r="64" spans="1:20" ht="15.75" x14ac:dyDescent="0.25">
      <c r="A64" s="15">
        <v>63</v>
      </c>
      <c r="B64" s="15" t="s">
        <v>816</v>
      </c>
      <c r="C64" s="5" t="s">
        <v>282</v>
      </c>
      <c r="D64" s="5" t="s">
        <v>283</v>
      </c>
      <c r="E64" s="5" t="s">
        <v>284</v>
      </c>
      <c r="F64" s="108" t="s">
        <v>285</v>
      </c>
      <c r="G64" s="5" t="s">
        <v>279</v>
      </c>
      <c r="H64" s="108" t="s">
        <v>286</v>
      </c>
      <c r="I64" s="109" t="s">
        <v>287</v>
      </c>
      <c r="J64" s="110" t="s">
        <v>288</v>
      </c>
      <c r="K64" s="15"/>
      <c r="L64" s="5"/>
      <c r="M64" s="86" t="s">
        <v>281</v>
      </c>
      <c r="N64" s="15"/>
      <c r="O64" s="7">
        <v>100000</v>
      </c>
      <c r="P64" s="7">
        <v>30000</v>
      </c>
      <c r="Q64" s="7">
        <v>0</v>
      </c>
      <c r="R64" s="7">
        <v>0</v>
      </c>
      <c r="S64" s="15" t="s">
        <v>201</v>
      </c>
      <c r="T64" s="107">
        <v>44199</v>
      </c>
    </row>
    <row r="65" spans="1:21" ht="15.75" x14ac:dyDescent="0.25">
      <c r="A65" s="15">
        <v>64</v>
      </c>
      <c r="B65" s="15" t="s">
        <v>817</v>
      </c>
      <c r="C65" s="5" t="s">
        <v>289</v>
      </c>
      <c r="D65" s="5" t="s">
        <v>290</v>
      </c>
      <c r="E65" s="5" t="s">
        <v>291</v>
      </c>
      <c r="F65" s="108" t="s">
        <v>292</v>
      </c>
      <c r="G65" s="5" t="s">
        <v>293</v>
      </c>
      <c r="H65" s="108" t="s">
        <v>294</v>
      </c>
      <c r="I65" s="5"/>
      <c r="J65" s="110" t="s">
        <v>295</v>
      </c>
      <c r="K65" s="15" t="s">
        <v>296</v>
      </c>
      <c r="L65" s="5"/>
      <c r="M65" s="86" t="s">
        <v>281</v>
      </c>
      <c r="N65" s="15"/>
      <c r="O65" s="7">
        <v>100000</v>
      </c>
      <c r="P65" s="7">
        <v>30000</v>
      </c>
      <c r="Q65" s="7">
        <v>0</v>
      </c>
      <c r="R65" s="7">
        <v>20000</v>
      </c>
      <c r="S65" s="15" t="s">
        <v>201</v>
      </c>
      <c r="T65" s="107">
        <v>44199</v>
      </c>
    </row>
    <row r="66" spans="1:21" ht="15.75" x14ac:dyDescent="0.25">
      <c r="A66" s="15">
        <v>65</v>
      </c>
      <c r="B66" s="15" t="s">
        <v>818</v>
      </c>
      <c r="C66" s="5" t="s">
        <v>297</v>
      </c>
      <c r="D66" s="5" t="s">
        <v>298</v>
      </c>
      <c r="E66" s="5" t="s">
        <v>299</v>
      </c>
      <c r="F66" s="108" t="s">
        <v>300</v>
      </c>
      <c r="G66" s="5" t="s">
        <v>301</v>
      </c>
      <c r="H66" s="108" t="s">
        <v>302</v>
      </c>
      <c r="I66" s="109" t="s">
        <v>303</v>
      </c>
      <c r="J66" s="110" t="s">
        <v>304</v>
      </c>
      <c r="K66" s="15" t="s">
        <v>305</v>
      </c>
      <c r="L66" s="5"/>
      <c r="M66" s="86" t="s">
        <v>281</v>
      </c>
      <c r="N66" s="15"/>
      <c r="O66" s="7">
        <v>100000</v>
      </c>
      <c r="P66" s="7">
        <v>30000</v>
      </c>
      <c r="Q66" s="7">
        <v>0</v>
      </c>
      <c r="R66" s="7">
        <v>20000</v>
      </c>
      <c r="S66" s="15" t="s">
        <v>201</v>
      </c>
      <c r="T66" s="107">
        <v>44199</v>
      </c>
    </row>
    <row r="67" spans="1:21" x14ac:dyDescent="0.25">
      <c r="A67" s="15">
        <v>66</v>
      </c>
      <c r="B67" s="15" t="s">
        <v>819</v>
      </c>
      <c r="C67" s="5" t="s">
        <v>312</v>
      </c>
      <c r="D67" s="5" t="s">
        <v>313</v>
      </c>
      <c r="E67" s="5" t="s">
        <v>314</v>
      </c>
      <c r="F67" s="15"/>
      <c r="G67" s="5" t="s">
        <v>293</v>
      </c>
      <c r="H67" s="108" t="s">
        <v>315</v>
      </c>
      <c r="I67" s="5"/>
      <c r="J67" s="5"/>
      <c r="K67" s="15"/>
      <c r="L67" s="5"/>
      <c r="M67" s="5"/>
      <c r="N67" s="15"/>
      <c r="O67" s="7">
        <v>100000</v>
      </c>
      <c r="P67" s="7">
        <v>0</v>
      </c>
      <c r="Q67" s="7">
        <v>0</v>
      </c>
      <c r="R67" s="7">
        <v>0</v>
      </c>
      <c r="S67" s="15" t="s">
        <v>316</v>
      </c>
      <c r="T67" s="107">
        <v>44199</v>
      </c>
    </row>
    <row r="68" spans="1:21" ht="15.75" x14ac:dyDescent="0.25">
      <c r="A68" s="15">
        <v>67</v>
      </c>
      <c r="B68" s="15" t="s">
        <v>820</v>
      </c>
      <c r="C68" s="5" t="s">
        <v>321</v>
      </c>
      <c r="D68" s="5" t="s">
        <v>322</v>
      </c>
      <c r="E68" s="5" t="s">
        <v>323</v>
      </c>
      <c r="F68" s="108" t="s">
        <v>324</v>
      </c>
      <c r="G68" s="5" t="s">
        <v>325</v>
      </c>
      <c r="H68" s="108" t="s">
        <v>326</v>
      </c>
      <c r="I68" s="109" t="s">
        <v>327</v>
      </c>
      <c r="J68" s="110" t="s">
        <v>328</v>
      </c>
      <c r="K68" s="15" t="s">
        <v>329</v>
      </c>
      <c r="L68" s="5"/>
      <c r="M68" s="86" t="s">
        <v>281</v>
      </c>
      <c r="N68" s="15"/>
      <c r="O68" s="7">
        <v>100000</v>
      </c>
      <c r="P68" s="7">
        <v>30000</v>
      </c>
      <c r="Q68" s="7">
        <v>0</v>
      </c>
      <c r="R68" s="7">
        <v>0</v>
      </c>
      <c r="S68" s="15" t="s">
        <v>201</v>
      </c>
      <c r="T68" s="107">
        <v>44199</v>
      </c>
    </row>
    <row r="69" spans="1:21" ht="15.75" x14ac:dyDescent="0.25">
      <c r="A69" s="15">
        <v>68</v>
      </c>
      <c r="B69" s="15" t="s">
        <v>821</v>
      </c>
      <c r="C69" s="5" t="s">
        <v>330</v>
      </c>
      <c r="D69" s="5" t="s">
        <v>331</v>
      </c>
      <c r="E69" s="5" t="s">
        <v>332</v>
      </c>
      <c r="F69" s="108" t="s">
        <v>333</v>
      </c>
      <c r="G69" s="5" t="s">
        <v>293</v>
      </c>
      <c r="H69" s="108" t="s">
        <v>334</v>
      </c>
      <c r="I69" s="109" t="s">
        <v>335</v>
      </c>
      <c r="J69" s="110" t="s">
        <v>336</v>
      </c>
      <c r="K69" s="15" t="s">
        <v>329</v>
      </c>
      <c r="L69" s="5"/>
      <c r="M69" s="86" t="s">
        <v>281</v>
      </c>
      <c r="N69" s="15"/>
      <c r="O69" s="7">
        <v>100000</v>
      </c>
      <c r="P69" s="7">
        <v>30000</v>
      </c>
      <c r="Q69" s="7">
        <v>0</v>
      </c>
      <c r="R69" s="7">
        <v>0</v>
      </c>
      <c r="S69" s="15" t="s">
        <v>201</v>
      </c>
      <c r="T69" s="107">
        <v>44199</v>
      </c>
    </row>
    <row r="70" spans="1:21" x14ac:dyDescent="0.25">
      <c r="A70" s="15">
        <v>69</v>
      </c>
      <c r="B70" s="15" t="s">
        <v>822</v>
      </c>
      <c r="C70" s="5" t="s">
        <v>343</v>
      </c>
      <c r="D70" s="5" t="s">
        <v>337</v>
      </c>
      <c r="E70" s="5" t="s">
        <v>338</v>
      </c>
      <c r="F70" s="108" t="s">
        <v>344</v>
      </c>
      <c r="G70" s="5" t="s">
        <v>301</v>
      </c>
      <c r="H70" s="108" t="s">
        <v>345</v>
      </c>
      <c r="I70" s="5"/>
      <c r="J70" s="110" t="s">
        <v>346</v>
      </c>
      <c r="K70" s="15" t="s">
        <v>305</v>
      </c>
      <c r="L70" s="5"/>
      <c r="M70" s="5"/>
      <c r="N70" s="15"/>
      <c r="O70" s="7">
        <v>100000</v>
      </c>
      <c r="P70" s="7">
        <v>30000</v>
      </c>
      <c r="Q70" s="7">
        <v>0</v>
      </c>
      <c r="R70" s="7">
        <v>0</v>
      </c>
      <c r="S70" s="15" t="s">
        <v>201</v>
      </c>
      <c r="T70" s="107">
        <v>44199</v>
      </c>
    </row>
    <row r="71" spans="1:21" ht="15.75" x14ac:dyDescent="0.25">
      <c r="A71" s="15">
        <v>70</v>
      </c>
      <c r="B71" s="15" t="s">
        <v>823</v>
      </c>
      <c r="C71" s="5" t="s">
        <v>347</v>
      </c>
      <c r="D71" s="5" t="s">
        <v>348</v>
      </c>
      <c r="E71" s="5" t="s">
        <v>349</v>
      </c>
      <c r="F71" s="108" t="s">
        <v>350</v>
      </c>
      <c r="G71" s="5" t="s">
        <v>279</v>
      </c>
      <c r="H71" s="108" t="s">
        <v>351</v>
      </c>
      <c r="I71" s="5"/>
      <c r="J71" s="110" t="s">
        <v>352</v>
      </c>
      <c r="K71" s="15"/>
      <c r="L71" s="5"/>
      <c r="M71" s="86" t="s">
        <v>281</v>
      </c>
      <c r="N71" s="15"/>
      <c r="O71" s="7">
        <v>100000</v>
      </c>
      <c r="P71" s="7">
        <v>30000</v>
      </c>
      <c r="Q71" s="7">
        <v>0</v>
      </c>
      <c r="R71" s="7">
        <v>0</v>
      </c>
      <c r="S71" s="15" t="s">
        <v>201</v>
      </c>
      <c r="T71" s="107">
        <v>44199</v>
      </c>
    </row>
    <row r="72" spans="1:21" x14ac:dyDescent="0.25">
      <c r="A72" s="15">
        <v>71</v>
      </c>
      <c r="B72" s="15" t="s">
        <v>824</v>
      </c>
      <c r="C72" s="5" t="s">
        <v>353</v>
      </c>
      <c r="D72" s="5" t="s">
        <v>354</v>
      </c>
      <c r="E72" s="5"/>
      <c r="F72" s="15"/>
      <c r="G72" s="5" t="s">
        <v>355</v>
      </c>
      <c r="H72" s="108" t="s">
        <v>356</v>
      </c>
      <c r="I72" s="5"/>
      <c r="J72" s="5"/>
      <c r="K72" s="15"/>
      <c r="L72" s="5"/>
      <c r="M72" s="5"/>
      <c r="N72" s="15"/>
      <c r="O72" s="7">
        <v>100000</v>
      </c>
      <c r="P72" s="7">
        <v>30000</v>
      </c>
      <c r="Q72" s="7">
        <v>0</v>
      </c>
      <c r="R72" s="7">
        <v>0</v>
      </c>
      <c r="S72" s="15" t="s">
        <v>201</v>
      </c>
      <c r="T72" s="107">
        <v>44199</v>
      </c>
    </row>
    <row r="73" spans="1:21" ht="15.75" x14ac:dyDescent="0.25">
      <c r="A73" s="15">
        <v>72</v>
      </c>
      <c r="B73" s="15" t="s">
        <v>825</v>
      </c>
      <c r="C73" s="5" t="s">
        <v>362</v>
      </c>
      <c r="D73" s="5" t="s">
        <v>363</v>
      </c>
      <c r="E73" s="5" t="s">
        <v>364</v>
      </c>
      <c r="F73" s="108" t="s">
        <v>365</v>
      </c>
      <c r="G73" s="5" t="s">
        <v>366</v>
      </c>
      <c r="H73" s="108" t="s">
        <v>367</v>
      </c>
      <c r="I73" s="5"/>
      <c r="J73" s="5"/>
      <c r="K73" s="15"/>
      <c r="L73" s="5"/>
      <c r="M73" s="86" t="s">
        <v>281</v>
      </c>
      <c r="N73" s="15"/>
      <c r="O73" s="7">
        <v>100000</v>
      </c>
      <c r="P73" s="7">
        <v>30000</v>
      </c>
      <c r="Q73" s="7">
        <v>0</v>
      </c>
      <c r="R73" s="7">
        <v>0</v>
      </c>
      <c r="S73" s="15" t="s">
        <v>201</v>
      </c>
      <c r="T73" s="107">
        <v>44199</v>
      </c>
    </row>
    <row r="74" spans="1:21" ht="15.75" x14ac:dyDescent="0.25">
      <c r="A74" s="15">
        <v>73</v>
      </c>
      <c r="B74" s="15" t="s">
        <v>826</v>
      </c>
      <c r="C74" s="5" t="s">
        <v>368</v>
      </c>
      <c r="D74" s="5" t="s">
        <v>369</v>
      </c>
      <c r="E74" s="5" t="s">
        <v>370</v>
      </c>
      <c r="F74" s="108" t="s">
        <v>371</v>
      </c>
      <c r="G74" s="5" t="s">
        <v>293</v>
      </c>
      <c r="H74" s="108" t="s">
        <v>372</v>
      </c>
      <c r="I74" s="5"/>
      <c r="J74" s="5"/>
      <c r="K74" s="15"/>
      <c r="L74" s="5"/>
      <c r="M74" s="86" t="s">
        <v>281</v>
      </c>
      <c r="N74" s="15"/>
      <c r="O74" s="7">
        <v>100000</v>
      </c>
      <c r="P74" s="7">
        <v>30000</v>
      </c>
      <c r="Q74" s="7">
        <v>0</v>
      </c>
      <c r="R74" s="7">
        <v>0</v>
      </c>
      <c r="S74" s="15" t="s">
        <v>201</v>
      </c>
      <c r="T74" s="107">
        <v>44199</v>
      </c>
    </row>
    <row r="75" spans="1:21" x14ac:dyDescent="0.25">
      <c r="A75" s="15">
        <v>74</v>
      </c>
      <c r="B75" s="15" t="s">
        <v>827</v>
      </c>
      <c r="C75" s="5" t="s">
        <v>373</v>
      </c>
      <c r="D75" s="5" t="s">
        <v>374</v>
      </c>
      <c r="E75" s="5" t="s">
        <v>364</v>
      </c>
      <c r="F75" s="15"/>
      <c r="G75" s="5" t="s">
        <v>375</v>
      </c>
      <c r="H75" s="108" t="s">
        <v>376</v>
      </c>
      <c r="I75" s="5"/>
      <c r="J75" s="5"/>
      <c r="K75" s="15"/>
      <c r="L75" s="5"/>
      <c r="M75" s="5"/>
      <c r="N75" s="15"/>
      <c r="O75" s="7">
        <v>100000</v>
      </c>
      <c r="P75" s="7">
        <v>30000</v>
      </c>
      <c r="Q75" s="7">
        <v>0</v>
      </c>
      <c r="R75" s="7">
        <v>0</v>
      </c>
      <c r="S75" s="15" t="s">
        <v>201</v>
      </c>
      <c r="T75" s="107">
        <v>44199</v>
      </c>
    </row>
    <row r="76" spans="1:21" ht="15.75" x14ac:dyDescent="0.25">
      <c r="A76" s="15">
        <v>75</v>
      </c>
      <c r="B76" s="15" t="s">
        <v>828</v>
      </c>
      <c r="C76" s="5" t="s">
        <v>377</v>
      </c>
      <c r="D76" s="5" t="s">
        <v>378</v>
      </c>
      <c r="E76" s="5" t="s">
        <v>379</v>
      </c>
      <c r="F76" s="108" t="s">
        <v>380</v>
      </c>
      <c r="G76" s="5" t="s">
        <v>310</v>
      </c>
      <c r="H76" s="108" t="s">
        <v>381</v>
      </c>
      <c r="I76" s="109" t="s">
        <v>382</v>
      </c>
      <c r="J76" s="110" t="s">
        <v>383</v>
      </c>
      <c r="K76" s="15" t="s">
        <v>384</v>
      </c>
      <c r="L76" s="5"/>
      <c r="M76" s="86" t="s">
        <v>281</v>
      </c>
      <c r="N76" s="15"/>
      <c r="O76" s="7">
        <v>100000</v>
      </c>
      <c r="P76" s="7">
        <v>30000</v>
      </c>
      <c r="Q76" s="7">
        <v>0</v>
      </c>
      <c r="R76" s="7">
        <v>0</v>
      </c>
      <c r="S76" s="15" t="s">
        <v>201</v>
      </c>
      <c r="T76" s="107">
        <v>44199</v>
      </c>
    </row>
    <row r="77" spans="1:21" x14ac:dyDescent="0.25">
      <c r="A77" s="15">
        <v>76</v>
      </c>
      <c r="B77" s="15" t="s">
        <v>829</v>
      </c>
      <c r="C77" s="5" t="s">
        <v>385</v>
      </c>
      <c r="D77" s="5" t="s">
        <v>386</v>
      </c>
      <c r="E77" s="5" t="s">
        <v>387</v>
      </c>
      <c r="F77" s="108" t="s">
        <v>388</v>
      </c>
      <c r="G77" s="5" t="s">
        <v>293</v>
      </c>
      <c r="H77" s="108" t="s">
        <v>389</v>
      </c>
      <c r="I77" s="109" t="s">
        <v>390</v>
      </c>
      <c r="J77" s="110" t="s">
        <v>391</v>
      </c>
      <c r="K77" s="15" t="s">
        <v>329</v>
      </c>
      <c r="L77" s="5"/>
      <c r="M77" s="5"/>
      <c r="N77" s="15"/>
      <c r="O77" s="7"/>
      <c r="P77" s="7"/>
      <c r="Q77" s="7">
        <v>0</v>
      </c>
      <c r="R77" s="7">
        <v>0</v>
      </c>
      <c r="S77" s="15" t="s">
        <v>316</v>
      </c>
      <c r="T77" s="107">
        <v>44199</v>
      </c>
    </row>
    <row r="78" spans="1:21" ht="15.75" x14ac:dyDescent="0.25">
      <c r="A78" s="15">
        <v>77</v>
      </c>
      <c r="B78" s="15" t="s">
        <v>830</v>
      </c>
      <c r="C78" s="5" t="s">
        <v>422</v>
      </c>
      <c r="D78" s="5" t="s">
        <v>423</v>
      </c>
      <c r="E78" s="5" t="s">
        <v>424</v>
      </c>
      <c r="F78" s="108" t="s">
        <v>425</v>
      </c>
      <c r="G78" s="5" t="s">
        <v>301</v>
      </c>
      <c r="H78" s="108" t="s">
        <v>426</v>
      </c>
      <c r="I78" s="109"/>
      <c r="J78" s="110"/>
      <c r="K78" s="15"/>
      <c r="L78" s="5"/>
      <c r="M78" s="87"/>
      <c r="N78" s="15"/>
      <c r="O78" s="7">
        <v>100000</v>
      </c>
      <c r="P78" s="7">
        <v>30000</v>
      </c>
      <c r="Q78" s="7">
        <v>0</v>
      </c>
      <c r="R78" s="7">
        <v>0</v>
      </c>
      <c r="S78" s="15" t="s">
        <v>201</v>
      </c>
      <c r="T78" s="107" t="s">
        <v>427</v>
      </c>
    </row>
    <row r="79" spans="1:21" x14ac:dyDescent="0.25">
      <c r="A79" s="15">
        <v>78</v>
      </c>
      <c r="B79" s="15" t="s">
        <v>831</v>
      </c>
      <c r="C79" s="5" t="s">
        <v>435</v>
      </c>
      <c r="D79" s="5" t="s">
        <v>436</v>
      </c>
      <c r="E79" s="5" t="s">
        <v>437</v>
      </c>
      <c r="F79" s="15"/>
      <c r="G79" s="5" t="s">
        <v>301</v>
      </c>
      <c r="H79" s="108" t="s">
        <v>438</v>
      </c>
      <c r="I79" s="5"/>
      <c r="J79" s="110" t="s">
        <v>439</v>
      </c>
      <c r="K79" s="15" t="s">
        <v>329</v>
      </c>
      <c r="L79" s="5"/>
      <c r="M79" s="5"/>
      <c r="N79" s="15"/>
      <c r="O79" s="7">
        <v>100000</v>
      </c>
      <c r="P79" s="7">
        <v>30000</v>
      </c>
      <c r="Q79" s="7">
        <v>0</v>
      </c>
      <c r="R79" s="7">
        <v>0</v>
      </c>
      <c r="S79" s="15" t="s">
        <v>201</v>
      </c>
      <c r="T79" s="15" t="s">
        <v>427</v>
      </c>
      <c r="U79" s="3"/>
    </row>
    <row r="80" spans="1:21" ht="15.75" x14ac:dyDescent="0.25">
      <c r="A80" s="15">
        <v>79</v>
      </c>
      <c r="B80" s="15" t="s">
        <v>832</v>
      </c>
      <c r="C80" s="5" t="s">
        <v>440</v>
      </c>
      <c r="D80" s="5" t="s">
        <v>441</v>
      </c>
      <c r="E80" s="5" t="s">
        <v>442</v>
      </c>
      <c r="F80" s="108" t="s">
        <v>443</v>
      </c>
      <c r="G80" s="5" t="s">
        <v>444</v>
      </c>
      <c r="H80" s="108" t="s">
        <v>445</v>
      </c>
      <c r="I80" s="109" t="s">
        <v>446</v>
      </c>
      <c r="J80" s="110" t="s">
        <v>447</v>
      </c>
      <c r="K80" s="15" t="s">
        <v>305</v>
      </c>
      <c r="L80" s="5"/>
      <c r="M80" s="86" t="s">
        <v>281</v>
      </c>
      <c r="N80" s="15"/>
      <c r="O80" s="7">
        <v>100000</v>
      </c>
      <c r="P80" s="7">
        <v>30000</v>
      </c>
      <c r="Q80" s="7">
        <v>0</v>
      </c>
      <c r="R80" s="7">
        <v>0</v>
      </c>
      <c r="S80" s="15" t="s">
        <v>201</v>
      </c>
      <c r="T80" s="107" t="s">
        <v>427</v>
      </c>
    </row>
    <row r="81" spans="1:20" x14ac:dyDescent="0.25">
      <c r="A81" s="15">
        <v>80</v>
      </c>
      <c r="B81" s="15" t="s">
        <v>833</v>
      </c>
      <c r="C81" s="5" t="s">
        <v>448</v>
      </c>
      <c r="D81" s="5" t="s">
        <v>449</v>
      </c>
      <c r="E81" s="5" t="s">
        <v>450</v>
      </c>
      <c r="F81" s="108" t="s">
        <v>451</v>
      </c>
      <c r="G81" s="5" t="s">
        <v>279</v>
      </c>
      <c r="H81" s="15" t="s">
        <v>452</v>
      </c>
      <c r="I81" s="5"/>
      <c r="J81" s="110" t="s">
        <v>453</v>
      </c>
      <c r="K81" s="15"/>
      <c r="L81" s="5"/>
      <c r="M81" s="5"/>
      <c r="N81" s="15"/>
      <c r="O81" s="7">
        <v>100000</v>
      </c>
      <c r="P81" s="7">
        <v>30000</v>
      </c>
      <c r="Q81" s="7">
        <v>0</v>
      </c>
      <c r="R81" s="7">
        <v>0</v>
      </c>
      <c r="S81" s="15" t="s">
        <v>201</v>
      </c>
      <c r="T81" s="107" t="s">
        <v>427</v>
      </c>
    </row>
    <row r="82" spans="1:20" ht="15.75" x14ac:dyDescent="0.25">
      <c r="A82" s="15">
        <v>81</v>
      </c>
      <c r="B82" s="15" t="s">
        <v>834</v>
      </c>
      <c r="C82" s="5" t="s">
        <v>459</v>
      </c>
      <c r="D82" s="5" t="s">
        <v>460</v>
      </c>
      <c r="E82" s="5" t="s">
        <v>461</v>
      </c>
      <c r="F82" s="108" t="s">
        <v>462</v>
      </c>
      <c r="G82" s="5" t="s">
        <v>463</v>
      </c>
      <c r="H82" s="108" t="s">
        <v>464</v>
      </c>
      <c r="I82" s="5"/>
      <c r="J82" s="5"/>
      <c r="K82" s="15"/>
      <c r="L82" s="5"/>
      <c r="M82" s="86" t="s">
        <v>281</v>
      </c>
      <c r="N82" s="15"/>
      <c r="O82" s="7">
        <v>100000</v>
      </c>
      <c r="P82" s="7">
        <v>30000</v>
      </c>
      <c r="Q82" s="7">
        <v>0</v>
      </c>
      <c r="R82" s="7">
        <v>0</v>
      </c>
      <c r="S82" s="15" t="s">
        <v>201</v>
      </c>
      <c r="T82" s="107" t="s">
        <v>427</v>
      </c>
    </row>
    <row r="83" spans="1:20" ht="15.75" x14ac:dyDescent="0.25">
      <c r="A83" s="15">
        <v>82</v>
      </c>
      <c r="B83" s="15" t="s">
        <v>835</v>
      </c>
      <c r="C83" s="5" t="s">
        <v>476</v>
      </c>
      <c r="D83" s="5" t="s">
        <v>477</v>
      </c>
      <c r="E83" s="5" t="s">
        <v>478</v>
      </c>
      <c r="F83" s="108" t="s">
        <v>479</v>
      </c>
      <c r="G83" s="5" t="s">
        <v>480</v>
      </c>
      <c r="H83" s="108" t="s">
        <v>481</v>
      </c>
      <c r="I83" s="109" t="s">
        <v>482</v>
      </c>
      <c r="J83" s="5"/>
      <c r="K83" s="15"/>
      <c r="L83" s="5"/>
      <c r="M83" s="86" t="s">
        <v>281</v>
      </c>
      <c r="N83" s="15"/>
      <c r="O83" s="7">
        <v>100000</v>
      </c>
      <c r="P83" s="7">
        <v>30000</v>
      </c>
      <c r="Q83" s="7">
        <v>0</v>
      </c>
      <c r="R83" s="7">
        <v>0</v>
      </c>
      <c r="S83" s="15" t="s">
        <v>201</v>
      </c>
      <c r="T83" s="107">
        <v>44199</v>
      </c>
    </row>
    <row r="84" spans="1:20" ht="15.75" x14ac:dyDescent="0.25">
      <c r="A84" s="15">
        <v>83</v>
      </c>
      <c r="B84" s="15" t="s">
        <v>836</v>
      </c>
      <c r="C84" s="5" t="s">
        <v>499</v>
      </c>
      <c r="D84" s="5" t="s">
        <v>500</v>
      </c>
      <c r="E84" s="5" t="s">
        <v>501</v>
      </c>
      <c r="F84" s="108" t="s">
        <v>502</v>
      </c>
      <c r="G84" s="5" t="s">
        <v>480</v>
      </c>
      <c r="H84" s="108" t="s">
        <v>503</v>
      </c>
      <c r="I84" s="5"/>
      <c r="J84" s="5"/>
      <c r="K84" s="15"/>
      <c r="L84" s="5"/>
      <c r="M84" s="86" t="s">
        <v>281</v>
      </c>
      <c r="N84" s="15"/>
      <c r="O84" s="7">
        <v>100000</v>
      </c>
      <c r="P84" s="7">
        <v>30000</v>
      </c>
      <c r="Q84" s="7">
        <v>0</v>
      </c>
      <c r="R84" s="7">
        <v>0</v>
      </c>
      <c r="S84" s="15" t="s">
        <v>201</v>
      </c>
      <c r="T84" s="107" t="s">
        <v>498</v>
      </c>
    </row>
    <row r="85" spans="1:20" ht="15.75" x14ac:dyDescent="0.25">
      <c r="A85" s="15">
        <v>84</v>
      </c>
      <c r="B85" s="15" t="s">
        <v>837</v>
      </c>
      <c r="C85" s="5" t="s">
        <v>571</v>
      </c>
      <c r="D85" s="5" t="s">
        <v>572</v>
      </c>
      <c r="E85" s="5" t="s">
        <v>573</v>
      </c>
      <c r="F85" s="108" t="s">
        <v>574</v>
      </c>
      <c r="G85" s="5"/>
      <c r="H85" s="108" t="s">
        <v>575</v>
      </c>
      <c r="I85" s="5"/>
      <c r="J85" s="5"/>
      <c r="K85" s="15"/>
      <c r="L85" s="5"/>
      <c r="M85" s="86" t="s">
        <v>281</v>
      </c>
      <c r="N85" s="15"/>
      <c r="O85" s="7">
        <v>100000</v>
      </c>
      <c r="P85" s="7">
        <v>30000</v>
      </c>
      <c r="Q85" s="7">
        <v>0</v>
      </c>
      <c r="R85" s="7">
        <v>0</v>
      </c>
      <c r="S85" s="15" t="s">
        <v>201</v>
      </c>
      <c r="T85" s="107" t="s">
        <v>570</v>
      </c>
    </row>
    <row r="86" spans="1:20" ht="15.75" x14ac:dyDescent="0.25">
      <c r="A86" s="15">
        <v>85</v>
      </c>
      <c r="B86" s="15" t="s">
        <v>838</v>
      </c>
      <c r="C86" s="5" t="s">
        <v>581</v>
      </c>
      <c r="D86" s="5" t="s">
        <v>582</v>
      </c>
      <c r="E86" s="5" t="s">
        <v>583</v>
      </c>
      <c r="F86" s="108" t="s">
        <v>584</v>
      </c>
      <c r="G86" s="15" t="s">
        <v>585</v>
      </c>
      <c r="H86" s="108" t="s">
        <v>586</v>
      </c>
      <c r="I86" s="109" t="s">
        <v>587</v>
      </c>
      <c r="J86" s="108" t="s">
        <v>588</v>
      </c>
      <c r="K86" s="15"/>
      <c r="L86" s="5"/>
      <c r="M86" s="86" t="s">
        <v>281</v>
      </c>
      <c r="N86" s="15"/>
      <c r="O86" s="7">
        <v>100000</v>
      </c>
      <c r="P86" s="7">
        <v>30000</v>
      </c>
      <c r="Q86" s="7">
        <v>0</v>
      </c>
      <c r="R86" s="7">
        <v>0</v>
      </c>
      <c r="S86" s="15" t="s">
        <v>201</v>
      </c>
      <c r="T86" s="107" t="s">
        <v>570</v>
      </c>
    </row>
    <row r="87" spans="1:20" ht="15.75" x14ac:dyDescent="0.25">
      <c r="A87" s="15">
        <v>86</v>
      </c>
      <c r="B87" s="15" t="s">
        <v>839</v>
      </c>
      <c r="C87" s="5" t="s">
        <v>595</v>
      </c>
      <c r="D87" s="5" t="s">
        <v>596</v>
      </c>
      <c r="E87" s="5" t="s">
        <v>597</v>
      </c>
      <c r="F87" s="108" t="s">
        <v>598</v>
      </c>
      <c r="G87" s="5"/>
      <c r="H87" s="108" t="s">
        <v>599</v>
      </c>
      <c r="I87" s="5"/>
      <c r="J87" s="5"/>
      <c r="K87" s="15"/>
      <c r="L87" s="5"/>
      <c r="M87" s="86" t="s">
        <v>281</v>
      </c>
      <c r="N87" s="15"/>
      <c r="O87" s="7">
        <v>100000</v>
      </c>
      <c r="P87" s="7">
        <v>30000</v>
      </c>
      <c r="Q87" s="7">
        <v>0</v>
      </c>
      <c r="R87" s="7">
        <v>0</v>
      </c>
      <c r="S87" s="15" t="s">
        <v>201</v>
      </c>
      <c r="T87" s="107" t="s">
        <v>570</v>
      </c>
    </row>
    <row r="88" spans="1:20" x14ac:dyDescent="0.25">
      <c r="A88" s="15">
        <v>87</v>
      </c>
      <c r="B88" s="15" t="s">
        <v>840</v>
      </c>
      <c r="C88" s="5" t="s">
        <v>600</v>
      </c>
      <c r="D88" s="5" t="s">
        <v>601</v>
      </c>
      <c r="E88" s="5" t="s">
        <v>602</v>
      </c>
      <c r="F88" s="108" t="s">
        <v>603</v>
      </c>
      <c r="G88" s="5"/>
      <c r="H88" s="108" t="s">
        <v>604</v>
      </c>
      <c r="I88" s="5"/>
      <c r="J88" s="5"/>
      <c r="K88" s="15"/>
      <c r="L88" s="5"/>
      <c r="M88" s="5"/>
      <c r="N88" s="15"/>
      <c r="O88" s="7">
        <v>100000</v>
      </c>
      <c r="P88" s="7">
        <v>30000</v>
      </c>
      <c r="Q88" s="7">
        <v>0</v>
      </c>
      <c r="R88" s="7">
        <v>0</v>
      </c>
      <c r="S88" s="15" t="s">
        <v>201</v>
      </c>
      <c r="T88" s="107" t="s">
        <v>570</v>
      </c>
    </row>
    <row r="89" spans="1:20" ht="15.75" x14ac:dyDescent="0.25">
      <c r="A89" s="15">
        <v>88</v>
      </c>
      <c r="B89" s="15" t="s">
        <v>841</v>
      </c>
      <c r="C89" s="5" t="s">
        <v>605</v>
      </c>
      <c r="D89" s="5" t="s">
        <v>606</v>
      </c>
      <c r="E89" s="5" t="s">
        <v>607</v>
      </c>
      <c r="F89" s="108" t="s">
        <v>608</v>
      </c>
      <c r="G89" s="15" t="s">
        <v>593</v>
      </c>
      <c r="H89" s="108" t="s">
        <v>609</v>
      </c>
      <c r="I89" s="109" t="s">
        <v>610</v>
      </c>
      <c r="J89" s="108" t="s">
        <v>611</v>
      </c>
      <c r="K89" s="15" t="s">
        <v>384</v>
      </c>
      <c r="L89" s="5"/>
      <c r="M89" s="86" t="s">
        <v>281</v>
      </c>
      <c r="N89" s="15"/>
      <c r="O89" s="7">
        <v>100000</v>
      </c>
      <c r="P89" s="7">
        <v>30000</v>
      </c>
      <c r="Q89" s="7">
        <v>0</v>
      </c>
      <c r="R89" s="7">
        <v>0</v>
      </c>
      <c r="S89" s="15" t="s">
        <v>201</v>
      </c>
      <c r="T89" s="107" t="s">
        <v>570</v>
      </c>
    </row>
    <row r="90" spans="1:20" x14ac:dyDescent="0.25">
      <c r="A90" s="15">
        <v>89</v>
      </c>
      <c r="B90" s="15" t="s">
        <v>842</v>
      </c>
      <c r="C90" s="5" t="s">
        <v>612</v>
      </c>
      <c r="D90" s="5" t="s">
        <v>613</v>
      </c>
      <c r="E90" s="5" t="s">
        <v>614</v>
      </c>
      <c r="F90" s="108" t="s">
        <v>615</v>
      </c>
      <c r="G90" s="15" t="s">
        <v>593</v>
      </c>
      <c r="H90" s="108" t="s">
        <v>616</v>
      </c>
      <c r="I90" s="5"/>
      <c r="J90" s="5"/>
      <c r="K90" s="15"/>
      <c r="L90" s="5"/>
      <c r="M90" s="5"/>
      <c r="N90" s="15"/>
      <c r="O90" s="7">
        <v>100000</v>
      </c>
      <c r="P90" s="7">
        <v>30000</v>
      </c>
      <c r="Q90" s="7">
        <v>0</v>
      </c>
      <c r="R90" s="7">
        <v>0</v>
      </c>
      <c r="S90" s="15" t="s">
        <v>201</v>
      </c>
      <c r="T90" s="107" t="s">
        <v>570</v>
      </c>
    </row>
    <row r="91" spans="1:20" ht="15.75" x14ac:dyDescent="0.25">
      <c r="A91" s="15">
        <v>90</v>
      </c>
      <c r="B91" s="15" t="s">
        <v>843</v>
      </c>
      <c r="C91" s="5" t="s">
        <v>620</v>
      </c>
      <c r="D91" s="5" t="s">
        <v>621</v>
      </c>
      <c r="E91" s="5" t="s">
        <v>622</v>
      </c>
      <c r="F91" s="108" t="s">
        <v>623</v>
      </c>
      <c r="G91" s="15" t="s">
        <v>301</v>
      </c>
      <c r="H91" s="108" t="s">
        <v>624</v>
      </c>
      <c r="I91" s="5"/>
      <c r="J91" s="110" t="s">
        <v>625</v>
      </c>
      <c r="K91" s="15" t="s">
        <v>434</v>
      </c>
      <c r="L91" s="5"/>
      <c r="M91" s="86" t="s">
        <v>281</v>
      </c>
      <c r="N91" s="15"/>
      <c r="O91" s="7">
        <v>100000</v>
      </c>
      <c r="P91" s="7">
        <v>30000</v>
      </c>
      <c r="Q91" s="7">
        <v>0</v>
      </c>
      <c r="R91" s="7">
        <v>0</v>
      </c>
      <c r="S91" s="15" t="s">
        <v>201</v>
      </c>
      <c r="T91" s="107" t="s">
        <v>570</v>
      </c>
    </row>
    <row r="92" spans="1:20" x14ac:dyDescent="0.25">
      <c r="A92" s="15">
        <v>91</v>
      </c>
      <c r="B92" s="15" t="s">
        <v>844</v>
      </c>
      <c r="C92" s="5" t="s">
        <v>626</v>
      </c>
      <c r="D92" s="5" t="s">
        <v>627</v>
      </c>
      <c r="E92" s="5" t="s">
        <v>628</v>
      </c>
      <c r="F92" s="108" t="s">
        <v>629</v>
      </c>
      <c r="G92" s="15" t="s">
        <v>630</v>
      </c>
      <c r="H92" s="108" t="s">
        <v>631</v>
      </c>
      <c r="I92" s="109" t="s">
        <v>632</v>
      </c>
      <c r="J92" s="110" t="s">
        <v>633</v>
      </c>
      <c r="K92" s="15"/>
      <c r="L92" s="5"/>
      <c r="M92" s="5"/>
      <c r="N92" s="15"/>
      <c r="O92" s="7">
        <v>100000</v>
      </c>
      <c r="P92" s="7">
        <v>30000</v>
      </c>
      <c r="Q92" s="7">
        <v>0</v>
      </c>
      <c r="R92" s="7">
        <v>0</v>
      </c>
      <c r="S92" s="15" t="s">
        <v>201</v>
      </c>
      <c r="T92" s="107" t="s">
        <v>570</v>
      </c>
    </row>
    <row r="93" spans="1:20" x14ac:dyDescent="0.25">
      <c r="A93" s="15">
        <v>92</v>
      </c>
      <c r="B93" s="15" t="s">
        <v>845</v>
      </c>
      <c r="C93" s="5" t="s">
        <v>637</v>
      </c>
      <c r="D93" s="5" t="s">
        <v>627</v>
      </c>
      <c r="E93" s="5" t="s">
        <v>628</v>
      </c>
      <c r="F93" s="15"/>
      <c r="G93" s="15" t="s">
        <v>638</v>
      </c>
      <c r="H93" s="108" t="s">
        <v>631</v>
      </c>
      <c r="I93" s="5"/>
      <c r="J93" s="5"/>
      <c r="K93" s="15"/>
      <c r="L93" s="5"/>
      <c r="M93" s="5"/>
      <c r="N93" s="15"/>
      <c r="O93" s="7">
        <v>100000</v>
      </c>
      <c r="P93" s="7">
        <v>30000</v>
      </c>
      <c r="Q93" s="7">
        <v>0</v>
      </c>
      <c r="R93" s="7">
        <v>0</v>
      </c>
      <c r="S93" s="15" t="s">
        <v>201</v>
      </c>
      <c r="T93" s="107" t="s">
        <v>570</v>
      </c>
    </row>
    <row r="94" spans="1:20" x14ac:dyDescent="0.25">
      <c r="A94" s="15">
        <v>93</v>
      </c>
      <c r="B94" s="15" t="s">
        <v>846</v>
      </c>
      <c r="C94" s="5" t="s">
        <v>639</v>
      </c>
      <c r="D94" s="5" t="s">
        <v>627</v>
      </c>
      <c r="E94" s="5" t="s">
        <v>628</v>
      </c>
      <c r="F94" s="15"/>
      <c r="G94" s="15" t="s">
        <v>638</v>
      </c>
      <c r="H94" s="108" t="s">
        <v>631</v>
      </c>
      <c r="I94" s="5"/>
      <c r="J94" s="5"/>
      <c r="K94" s="15"/>
      <c r="L94" s="5"/>
      <c r="M94" s="5"/>
      <c r="N94" s="15"/>
      <c r="O94" s="7">
        <v>100000</v>
      </c>
      <c r="P94" s="7">
        <v>30000</v>
      </c>
      <c r="Q94" s="7">
        <v>0</v>
      </c>
      <c r="R94" s="7">
        <v>0</v>
      </c>
      <c r="S94" s="15" t="s">
        <v>201</v>
      </c>
      <c r="T94" s="107" t="s">
        <v>570</v>
      </c>
    </row>
    <row r="95" spans="1:20" x14ac:dyDescent="0.25">
      <c r="A95" s="15">
        <v>94</v>
      </c>
      <c r="B95" s="15" t="s">
        <v>847</v>
      </c>
      <c r="C95" s="5" t="s">
        <v>640</v>
      </c>
      <c r="D95" s="5" t="s">
        <v>627</v>
      </c>
      <c r="E95" s="5" t="s">
        <v>628</v>
      </c>
      <c r="F95" s="15"/>
      <c r="G95" s="15" t="s">
        <v>638</v>
      </c>
      <c r="H95" s="108" t="s">
        <v>631</v>
      </c>
      <c r="I95" s="5"/>
      <c r="J95" s="5"/>
      <c r="K95" s="15"/>
      <c r="L95" s="5"/>
      <c r="M95" s="5"/>
      <c r="N95" s="15"/>
      <c r="O95" s="7">
        <v>100000</v>
      </c>
      <c r="P95" s="7">
        <v>30000</v>
      </c>
      <c r="Q95" s="7">
        <v>0</v>
      </c>
      <c r="R95" s="7">
        <v>0</v>
      </c>
      <c r="S95" s="15" t="s">
        <v>201</v>
      </c>
      <c r="T95" s="107" t="s">
        <v>570</v>
      </c>
    </row>
    <row r="96" spans="1:20" x14ac:dyDescent="0.25">
      <c r="A96" s="15">
        <v>95</v>
      </c>
      <c r="B96" s="15" t="s">
        <v>848</v>
      </c>
      <c r="C96" s="5" t="s">
        <v>627</v>
      </c>
      <c r="D96" s="5"/>
      <c r="E96" s="5" t="s">
        <v>628</v>
      </c>
      <c r="F96" s="15"/>
      <c r="G96" s="108" t="s">
        <v>638</v>
      </c>
      <c r="H96" s="108" t="s">
        <v>631</v>
      </c>
      <c r="I96" s="5"/>
      <c r="J96" s="5"/>
      <c r="K96" s="15"/>
      <c r="L96" s="5"/>
      <c r="M96" s="5"/>
      <c r="N96" s="15"/>
      <c r="O96" s="7">
        <v>100000</v>
      </c>
      <c r="P96" s="7">
        <v>30000</v>
      </c>
      <c r="Q96" s="7">
        <v>0</v>
      </c>
      <c r="R96" s="7">
        <v>0</v>
      </c>
      <c r="S96" s="15" t="s">
        <v>201</v>
      </c>
      <c r="T96" s="107" t="s">
        <v>570</v>
      </c>
    </row>
    <row r="97" spans="1:20" ht="15.75" x14ac:dyDescent="0.25">
      <c r="A97" s="15">
        <v>96</v>
      </c>
      <c r="B97" s="15" t="s">
        <v>849</v>
      </c>
      <c r="C97" s="5" t="s">
        <v>641</v>
      </c>
      <c r="D97" s="5" t="s">
        <v>642</v>
      </c>
      <c r="E97" s="5" t="s">
        <v>643</v>
      </c>
      <c r="F97" s="108" t="s">
        <v>644</v>
      </c>
      <c r="G97" s="15" t="s">
        <v>301</v>
      </c>
      <c r="H97" s="108" t="s">
        <v>645</v>
      </c>
      <c r="I97" s="5"/>
      <c r="J97" s="5"/>
      <c r="K97" s="15"/>
      <c r="L97" s="5"/>
      <c r="M97" s="86" t="s">
        <v>281</v>
      </c>
      <c r="N97" s="15"/>
      <c r="O97" s="7">
        <v>100000</v>
      </c>
      <c r="P97" s="7">
        <v>30000</v>
      </c>
      <c r="Q97" s="7">
        <v>0</v>
      </c>
      <c r="R97" s="7">
        <v>0</v>
      </c>
      <c r="S97" s="15" t="s">
        <v>201</v>
      </c>
      <c r="T97" s="107" t="s">
        <v>570</v>
      </c>
    </row>
    <row r="98" spans="1:20" x14ac:dyDescent="0.25">
      <c r="A98" s="15">
        <v>97</v>
      </c>
      <c r="B98" s="15" t="s">
        <v>850</v>
      </c>
      <c r="C98" s="5" t="s">
        <v>646</v>
      </c>
      <c r="D98" s="5" t="s">
        <v>647</v>
      </c>
      <c r="E98" s="5"/>
      <c r="F98" s="108" t="s">
        <v>648</v>
      </c>
      <c r="G98" s="15" t="s">
        <v>301</v>
      </c>
      <c r="H98" s="108" t="s">
        <v>649</v>
      </c>
      <c r="I98" s="5"/>
      <c r="J98" s="5"/>
      <c r="K98" s="15"/>
      <c r="L98" s="5"/>
      <c r="M98" s="5"/>
      <c r="N98" s="15"/>
      <c r="O98" s="7">
        <v>100000</v>
      </c>
      <c r="P98" s="7">
        <v>30000</v>
      </c>
      <c r="Q98" s="7">
        <v>0</v>
      </c>
      <c r="R98" s="7">
        <v>0</v>
      </c>
      <c r="S98" s="15" t="s">
        <v>201</v>
      </c>
      <c r="T98" s="107" t="s">
        <v>570</v>
      </c>
    </row>
    <row r="99" spans="1:20" ht="15.75" x14ac:dyDescent="0.25">
      <c r="A99" s="15">
        <v>98</v>
      </c>
      <c r="B99" s="15" t="s">
        <v>851</v>
      </c>
      <c r="C99" s="5" t="s">
        <v>650</v>
      </c>
      <c r="D99" s="5" t="s">
        <v>651</v>
      </c>
      <c r="E99" s="5" t="s">
        <v>652</v>
      </c>
      <c r="F99" s="108" t="s">
        <v>653</v>
      </c>
      <c r="G99" s="15" t="s">
        <v>593</v>
      </c>
      <c r="H99" s="108" t="s">
        <v>654</v>
      </c>
      <c r="I99" s="5"/>
      <c r="J99" s="5"/>
      <c r="K99" s="15"/>
      <c r="L99" s="5"/>
      <c r="M99" s="86" t="s">
        <v>281</v>
      </c>
      <c r="N99" s="15"/>
      <c r="O99" s="7">
        <v>100000</v>
      </c>
      <c r="P99" s="7">
        <v>30000</v>
      </c>
      <c r="Q99" s="7">
        <v>0</v>
      </c>
      <c r="R99" s="7">
        <v>0</v>
      </c>
      <c r="S99" s="15" t="s">
        <v>201</v>
      </c>
      <c r="T99" s="107" t="s">
        <v>570</v>
      </c>
    </row>
    <row r="100" spans="1:20" x14ac:dyDescent="0.25">
      <c r="A100" s="15">
        <v>99</v>
      </c>
      <c r="B100" s="15" t="s">
        <v>852</v>
      </c>
      <c r="C100" s="5" t="s">
        <v>655</v>
      </c>
      <c r="D100" s="5" t="s">
        <v>656</v>
      </c>
      <c r="E100" s="5"/>
      <c r="F100" s="108" t="s">
        <v>657</v>
      </c>
      <c r="G100" s="15" t="s">
        <v>301</v>
      </c>
      <c r="H100" s="108" t="s">
        <v>658</v>
      </c>
      <c r="I100" s="5"/>
      <c r="J100" s="5"/>
      <c r="K100" s="15"/>
      <c r="L100" s="5"/>
      <c r="M100" s="5"/>
      <c r="N100" s="15"/>
      <c r="O100" s="7">
        <v>100000</v>
      </c>
      <c r="P100" s="7">
        <v>30000</v>
      </c>
      <c r="Q100" s="7">
        <v>0</v>
      </c>
      <c r="R100" s="7">
        <v>0</v>
      </c>
      <c r="S100" s="15" t="s">
        <v>201</v>
      </c>
      <c r="T100" s="107" t="s">
        <v>570</v>
      </c>
    </row>
    <row r="101" spans="1:20" x14ac:dyDescent="0.25">
      <c r="A101" s="15">
        <v>100</v>
      </c>
      <c r="B101" s="15" t="s">
        <v>853</v>
      </c>
      <c r="C101" s="5" t="s">
        <v>659</v>
      </c>
      <c r="D101" s="5" t="s">
        <v>660</v>
      </c>
      <c r="E101" s="5" t="s">
        <v>661</v>
      </c>
      <c r="F101" s="108" t="s">
        <v>662</v>
      </c>
      <c r="G101" s="15" t="s">
        <v>325</v>
      </c>
      <c r="H101" s="108" t="s">
        <v>663</v>
      </c>
      <c r="I101" s="109" t="s">
        <v>664</v>
      </c>
      <c r="J101" s="108" t="s">
        <v>665</v>
      </c>
      <c r="K101" s="15"/>
      <c r="L101" s="5"/>
      <c r="M101" s="5"/>
      <c r="N101" s="15"/>
      <c r="O101" s="7">
        <v>100000</v>
      </c>
      <c r="P101" s="7">
        <v>30000</v>
      </c>
      <c r="Q101" s="7">
        <v>0</v>
      </c>
      <c r="R101" s="7">
        <v>20000</v>
      </c>
      <c r="S101" s="15" t="s">
        <v>201</v>
      </c>
      <c r="T101" s="107" t="s">
        <v>570</v>
      </c>
    </row>
    <row r="102" spans="1:20" ht="15.75" x14ac:dyDescent="0.25">
      <c r="A102" s="15">
        <v>101</v>
      </c>
      <c r="B102" s="15" t="s">
        <v>855</v>
      </c>
      <c r="C102" s="5" t="s">
        <v>677</v>
      </c>
      <c r="D102" s="5" t="s">
        <v>678</v>
      </c>
      <c r="E102" s="5" t="s">
        <v>679</v>
      </c>
      <c r="F102" s="108" t="s">
        <v>680</v>
      </c>
      <c r="G102" s="15" t="s">
        <v>301</v>
      </c>
      <c r="H102" s="108" t="s">
        <v>681</v>
      </c>
      <c r="I102" s="5"/>
      <c r="J102" s="5"/>
      <c r="K102" s="15"/>
      <c r="L102" s="5"/>
      <c r="M102" s="86" t="s">
        <v>281</v>
      </c>
      <c r="N102" s="15"/>
      <c r="O102" s="7">
        <v>100000</v>
      </c>
      <c r="P102" s="7">
        <v>30000</v>
      </c>
      <c r="Q102" s="7">
        <v>0</v>
      </c>
      <c r="R102" s="7">
        <v>0</v>
      </c>
      <c r="S102" s="15" t="s">
        <v>201</v>
      </c>
      <c r="T102" s="107" t="s">
        <v>570</v>
      </c>
    </row>
    <row r="103" spans="1:20" x14ac:dyDescent="0.25">
      <c r="A103" s="15">
        <v>102</v>
      </c>
      <c r="B103" s="15" t="s">
        <v>856</v>
      </c>
      <c r="C103" s="5" t="s">
        <v>682</v>
      </c>
      <c r="D103" s="5" t="s">
        <v>683</v>
      </c>
      <c r="E103" s="5" t="s">
        <v>684</v>
      </c>
      <c r="F103" s="108" t="s">
        <v>685</v>
      </c>
      <c r="G103" s="15" t="s">
        <v>301</v>
      </c>
      <c r="H103" s="108" t="s">
        <v>686</v>
      </c>
      <c r="I103" s="5"/>
      <c r="J103" s="5"/>
      <c r="K103" s="15"/>
      <c r="L103" s="5"/>
      <c r="M103" s="5"/>
      <c r="N103" s="15"/>
      <c r="O103" s="7">
        <v>100000</v>
      </c>
      <c r="P103" s="7">
        <v>30000</v>
      </c>
      <c r="Q103" s="7">
        <v>0</v>
      </c>
      <c r="R103" s="7">
        <v>0</v>
      </c>
      <c r="S103" s="15" t="s">
        <v>201</v>
      </c>
      <c r="T103" s="107" t="s">
        <v>570</v>
      </c>
    </row>
    <row r="104" spans="1:20" x14ac:dyDescent="0.25">
      <c r="A104" s="15">
        <v>103</v>
      </c>
      <c r="B104" s="15" t="s">
        <v>857</v>
      </c>
      <c r="C104" s="5" t="s">
        <v>687</v>
      </c>
      <c r="D104" s="5" t="s">
        <v>688</v>
      </c>
      <c r="E104" s="5" t="s">
        <v>689</v>
      </c>
      <c r="F104" s="15"/>
      <c r="G104" s="5"/>
      <c r="H104" s="15"/>
      <c r="I104" s="5"/>
      <c r="J104" s="5"/>
      <c r="K104" s="15"/>
      <c r="L104" s="5"/>
      <c r="M104" s="5"/>
      <c r="N104" s="15"/>
      <c r="O104" s="7">
        <v>100000</v>
      </c>
      <c r="P104" s="7">
        <v>30000</v>
      </c>
      <c r="Q104" s="7">
        <v>0</v>
      </c>
      <c r="R104" s="7">
        <v>0</v>
      </c>
      <c r="S104" s="15" t="s">
        <v>201</v>
      </c>
      <c r="T104" s="107" t="s">
        <v>570</v>
      </c>
    </row>
    <row r="105" spans="1:20" ht="15.75" x14ac:dyDescent="0.25">
      <c r="A105" s="15">
        <v>104</v>
      </c>
      <c r="B105" s="15" t="s">
        <v>858</v>
      </c>
      <c r="C105" s="5" t="s">
        <v>1025</v>
      </c>
      <c r="D105" s="5" t="s">
        <v>1026</v>
      </c>
      <c r="E105" s="5" t="s">
        <v>1027</v>
      </c>
      <c r="F105" s="108" t="s">
        <v>1028</v>
      </c>
      <c r="G105" s="15" t="s">
        <v>593</v>
      </c>
      <c r="H105" s="108" t="s">
        <v>1029</v>
      </c>
      <c r="I105" s="5"/>
      <c r="J105" s="110" t="s">
        <v>1030</v>
      </c>
      <c r="K105" s="15"/>
      <c r="L105" s="5"/>
      <c r="M105" s="86" t="s">
        <v>281</v>
      </c>
      <c r="N105" s="15"/>
      <c r="O105" s="7">
        <v>100000</v>
      </c>
      <c r="P105" s="7">
        <v>30000</v>
      </c>
      <c r="Q105" s="7">
        <v>0</v>
      </c>
      <c r="R105" s="7">
        <v>0</v>
      </c>
      <c r="S105" s="15" t="s">
        <v>201</v>
      </c>
      <c r="T105" s="107" t="s">
        <v>1031</v>
      </c>
    </row>
    <row r="106" spans="1:20" ht="15.75" x14ac:dyDescent="0.25">
      <c r="A106" s="15">
        <v>105</v>
      </c>
      <c r="B106" s="15" t="s">
        <v>859</v>
      </c>
      <c r="C106" s="5" t="s">
        <v>1032</v>
      </c>
      <c r="D106" s="5" t="s">
        <v>1033</v>
      </c>
      <c r="E106" s="5" t="s">
        <v>1034</v>
      </c>
      <c r="F106" s="108" t="s">
        <v>1035</v>
      </c>
      <c r="G106" s="15" t="s">
        <v>301</v>
      </c>
      <c r="H106" s="108" t="s">
        <v>1036</v>
      </c>
      <c r="I106" s="5"/>
      <c r="J106" s="5"/>
      <c r="K106" s="15"/>
      <c r="L106" s="5"/>
      <c r="M106" s="86" t="s">
        <v>281</v>
      </c>
      <c r="N106" s="15"/>
      <c r="O106" s="7">
        <v>100000</v>
      </c>
      <c r="P106" s="7">
        <v>30000</v>
      </c>
      <c r="Q106" s="7">
        <v>0</v>
      </c>
      <c r="R106" s="7">
        <v>0</v>
      </c>
      <c r="S106" s="15" t="s">
        <v>201</v>
      </c>
      <c r="T106" s="107" t="s">
        <v>1031</v>
      </c>
    </row>
    <row r="107" spans="1:20" ht="15.75" x14ac:dyDescent="0.25">
      <c r="A107" s="15">
        <v>106</v>
      </c>
      <c r="B107" s="15" t="s">
        <v>860</v>
      </c>
      <c r="C107" s="5" t="s">
        <v>1037</v>
      </c>
      <c r="D107" s="5" t="s">
        <v>1038</v>
      </c>
      <c r="E107" s="5" t="s">
        <v>1039</v>
      </c>
      <c r="F107" s="108" t="s">
        <v>1040</v>
      </c>
      <c r="G107" s="15" t="s">
        <v>301</v>
      </c>
      <c r="H107" s="108" t="s">
        <v>1041</v>
      </c>
      <c r="I107" s="5"/>
      <c r="J107" s="5"/>
      <c r="K107" s="15"/>
      <c r="L107" s="5"/>
      <c r="M107" s="86" t="s">
        <v>281</v>
      </c>
      <c r="N107" s="15"/>
      <c r="O107" s="7">
        <v>100000</v>
      </c>
      <c r="P107" s="7">
        <v>30000</v>
      </c>
      <c r="Q107" s="7">
        <v>0</v>
      </c>
      <c r="R107" s="7">
        <v>0</v>
      </c>
      <c r="S107" s="15" t="s">
        <v>201</v>
      </c>
      <c r="T107" s="107" t="s">
        <v>1031</v>
      </c>
    </row>
    <row r="108" spans="1:20" ht="15.75" x14ac:dyDescent="0.25">
      <c r="A108" s="15">
        <v>107</v>
      </c>
      <c r="B108" s="15" t="s">
        <v>861</v>
      </c>
      <c r="C108" s="5" t="s">
        <v>1042</v>
      </c>
      <c r="D108" s="5" t="s">
        <v>1043</v>
      </c>
      <c r="E108" s="5" t="s">
        <v>1044</v>
      </c>
      <c r="F108" s="108" t="s">
        <v>1045</v>
      </c>
      <c r="G108" s="15" t="s">
        <v>301</v>
      </c>
      <c r="H108" s="108" t="s">
        <v>1046</v>
      </c>
      <c r="I108" s="5"/>
      <c r="J108" s="108" t="s">
        <v>1047</v>
      </c>
      <c r="K108" s="15" t="s">
        <v>329</v>
      </c>
      <c r="L108" s="5"/>
      <c r="M108" s="86" t="s">
        <v>281</v>
      </c>
      <c r="N108" s="15"/>
      <c r="O108" s="7">
        <v>100000</v>
      </c>
      <c r="P108" s="7">
        <v>30000</v>
      </c>
      <c r="Q108" s="7">
        <v>0</v>
      </c>
      <c r="R108" s="7">
        <v>20000</v>
      </c>
      <c r="S108" s="15" t="s">
        <v>201</v>
      </c>
      <c r="T108" s="107" t="s">
        <v>1031</v>
      </c>
    </row>
    <row r="109" spans="1:20" ht="15.75" x14ac:dyDescent="0.25">
      <c r="A109" s="15">
        <v>108</v>
      </c>
      <c r="B109" s="15" t="s">
        <v>862</v>
      </c>
      <c r="C109" s="5" t="s">
        <v>1048</v>
      </c>
      <c r="D109" s="5" t="s">
        <v>1049</v>
      </c>
      <c r="E109" s="5" t="s">
        <v>1050</v>
      </c>
      <c r="F109" s="108" t="s">
        <v>1051</v>
      </c>
      <c r="G109" s="15" t="s">
        <v>444</v>
      </c>
      <c r="H109" s="15" t="s">
        <v>1052</v>
      </c>
      <c r="I109" s="109" t="s">
        <v>1053</v>
      </c>
      <c r="J109" s="108" t="s">
        <v>1054</v>
      </c>
      <c r="K109" s="15" t="s">
        <v>296</v>
      </c>
      <c r="L109" s="5"/>
      <c r="M109" s="86" t="s">
        <v>281</v>
      </c>
      <c r="N109" s="15"/>
      <c r="O109" s="7">
        <v>50000</v>
      </c>
      <c r="P109" s="7">
        <v>30000</v>
      </c>
      <c r="Q109" s="7">
        <v>0</v>
      </c>
      <c r="R109" s="7">
        <v>0</v>
      </c>
      <c r="S109" s="15" t="s">
        <v>316</v>
      </c>
      <c r="T109" s="107" t="s">
        <v>1031</v>
      </c>
    </row>
    <row r="110" spans="1:20" ht="15.75" x14ac:dyDescent="0.25">
      <c r="A110" s="15">
        <v>109</v>
      </c>
      <c r="B110" s="15" t="s">
        <v>863</v>
      </c>
      <c r="C110" s="5" t="s">
        <v>1055</v>
      </c>
      <c r="D110" s="5" t="s">
        <v>1056</v>
      </c>
      <c r="E110" s="5" t="s">
        <v>1057</v>
      </c>
      <c r="F110" s="108" t="s">
        <v>1058</v>
      </c>
      <c r="G110" s="15" t="s">
        <v>1059</v>
      </c>
      <c r="H110" s="108" t="s">
        <v>1060</v>
      </c>
      <c r="I110" s="5"/>
      <c r="J110" s="110" t="s">
        <v>1061</v>
      </c>
      <c r="K110" s="15" t="s">
        <v>434</v>
      </c>
      <c r="L110" s="5"/>
      <c r="M110" s="86" t="s">
        <v>281</v>
      </c>
      <c r="N110" s="15"/>
      <c r="O110" s="7">
        <v>100000</v>
      </c>
      <c r="P110" s="7">
        <v>30000</v>
      </c>
      <c r="Q110" s="7">
        <v>30000</v>
      </c>
      <c r="R110" s="7">
        <v>0</v>
      </c>
      <c r="S110" s="15" t="s">
        <v>201</v>
      </c>
      <c r="T110" s="107" t="s">
        <v>1031</v>
      </c>
    </row>
    <row r="111" spans="1:20" x14ac:dyDescent="0.25">
      <c r="A111" s="15">
        <v>110</v>
      </c>
      <c r="B111" s="15" t="s">
        <v>864</v>
      </c>
      <c r="C111" s="5" t="s">
        <v>1062</v>
      </c>
      <c r="D111" s="5" t="s">
        <v>1063</v>
      </c>
      <c r="E111" s="5" t="s">
        <v>1064</v>
      </c>
      <c r="F111" s="108" t="s">
        <v>1065</v>
      </c>
      <c r="G111" s="15" t="s">
        <v>279</v>
      </c>
      <c r="H111" s="108" t="s">
        <v>1066</v>
      </c>
      <c r="I111" s="5"/>
      <c r="J111" s="5"/>
      <c r="K111" s="15"/>
      <c r="L111" s="5"/>
      <c r="M111" s="5"/>
      <c r="N111" s="15"/>
      <c r="O111" s="7">
        <v>100000</v>
      </c>
      <c r="P111" s="7">
        <v>30000</v>
      </c>
      <c r="Q111" s="7">
        <v>0</v>
      </c>
      <c r="R111" s="7">
        <v>0</v>
      </c>
      <c r="S111" s="15" t="s">
        <v>201</v>
      </c>
      <c r="T111" s="107" t="s">
        <v>1031</v>
      </c>
    </row>
    <row r="112" spans="1:20" ht="15.75" x14ac:dyDescent="0.25">
      <c r="A112" s="15">
        <v>111</v>
      </c>
      <c r="B112" s="15" t="s">
        <v>865</v>
      </c>
      <c r="C112" s="5" t="s">
        <v>1067</v>
      </c>
      <c r="D112" s="5" t="s">
        <v>1068</v>
      </c>
      <c r="E112" s="5" t="s">
        <v>1069</v>
      </c>
      <c r="F112" s="108" t="s">
        <v>1070</v>
      </c>
      <c r="G112" s="15" t="s">
        <v>444</v>
      </c>
      <c r="H112" s="108" t="s">
        <v>1071</v>
      </c>
      <c r="I112" s="5"/>
      <c r="J112" s="108" t="s">
        <v>1072</v>
      </c>
      <c r="K112" s="15" t="s">
        <v>384</v>
      </c>
      <c r="L112" s="5"/>
      <c r="M112" s="86" t="s">
        <v>281</v>
      </c>
      <c r="N112" s="15"/>
      <c r="O112" s="7">
        <v>100000</v>
      </c>
      <c r="P112" s="7">
        <v>30000</v>
      </c>
      <c r="Q112" s="7">
        <v>0</v>
      </c>
      <c r="R112" s="7">
        <v>0</v>
      </c>
      <c r="S112" s="15" t="s">
        <v>201</v>
      </c>
      <c r="T112" s="107" t="s">
        <v>1031</v>
      </c>
    </row>
    <row r="113" spans="1:20" ht="15.75" x14ac:dyDescent="0.25">
      <c r="A113" s="15">
        <v>112</v>
      </c>
      <c r="B113" s="15" t="s">
        <v>866</v>
      </c>
      <c r="C113" s="5" t="s">
        <v>1073</v>
      </c>
      <c r="D113" s="5" t="s">
        <v>1074</v>
      </c>
      <c r="E113" s="5" t="s">
        <v>1075</v>
      </c>
      <c r="F113" s="108" t="s">
        <v>1076</v>
      </c>
      <c r="G113" s="15" t="s">
        <v>444</v>
      </c>
      <c r="H113" s="108" t="s">
        <v>1077</v>
      </c>
      <c r="I113" s="5"/>
      <c r="J113" s="5"/>
      <c r="K113" s="15"/>
      <c r="L113" s="5"/>
      <c r="M113" s="86" t="s">
        <v>281</v>
      </c>
      <c r="N113" s="15"/>
      <c r="O113" s="7">
        <v>100000</v>
      </c>
      <c r="P113" s="7">
        <v>30000</v>
      </c>
      <c r="Q113" s="7">
        <v>0</v>
      </c>
      <c r="R113" s="7">
        <v>0</v>
      </c>
      <c r="S113" s="15" t="s">
        <v>201</v>
      </c>
      <c r="T113" s="107" t="s">
        <v>1031</v>
      </c>
    </row>
    <row r="114" spans="1:20" ht="15.75" x14ac:dyDescent="0.25">
      <c r="A114" s="15">
        <v>113</v>
      </c>
      <c r="B114" s="15" t="s">
        <v>867</v>
      </c>
      <c r="C114" s="5" t="s">
        <v>1078</v>
      </c>
      <c r="D114" s="5" t="s">
        <v>1079</v>
      </c>
      <c r="E114" s="5" t="s">
        <v>1080</v>
      </c>
      <c r="F114" s="108" t="s">
        <v>1081</v>
      </c>
      <c r="G114" s="15" t="s">
        <v>279</v>
      </c>
      <c r="H114" s="15"/>
      <c r="I114" s="5"/>
      <c r="J114" s="5"/>
      <c r="K114" s="15"/>
      <c r="L114" s="5"/>
      <c r="M114" s="86" t="s">
        <v>281</v>
      </c>
      <c r="N114" s="15"/>
      <c r="O114" s="7">
        <v>100000</v>
      </c>
      <c r="P114" s="7">
        <v>30000</v>
      </c>
      <c r="Q114" s="7">
        <v>0</v>
      </c>
      <c r="R114" s="7">
        <v>0</v>
      </c>
      <c r="S114" s="15" t="s">
        <v>201</v>
      </c>
      <c r="T114" s="107" t="s">
        <v>1031</v>
      </c>
    </row>
    <row r="115" spans="1:20" ht="15.75" x14ac:dyDescent="0.25">
      <c r="A115" s="15">
        <v>114</v>
      </c>
      <c r="B115" s="15" t="s">
        <v>868</v>
      </c>
      <c r="C115" s="5" t="s">
        <v>1082</v>
      </c>
      <c r="D115" s="5" t="s">
        <v>1083</v>
      </c>
      <c r="E115" s="5" t="s">
        <v>1084</v>
      </c>
      <c r="F115" s="108" t="s">
        <v>1085</v>
      </c>
      <c r="G115" s="15" t="s">
        <v>301</v>
      </c>
      <c r="H115" s="108" t="s">
        <v>1086</v>
      </c>
      <c r="I115" s="5"/>
      <c r="J115" s="108" t="s">
        <v>1087</v>
      </c>
      <c r="K115" s="15"/>
      <c r="L115" s="5"/>
      <c r="M115" s="86" t="s">
        <v>281</v>
      </c>
      <c r="N115" s="15"/>
      <c r="O115" s="7">
        <v>100000</v>
      </c>
      <c r="P115" s="7">
        <v>30000</v>
      </c>
      <c r="Q115" s="7">
        <v>0</v>
      </c>
      <c r="R115" s="7">
        <v>0</v>
      </c>
      <c r="S115" s="15" t="s">
        <v>201</v>
      </c>
      <c r="T115" s="107" t="s">
        <v>1031</v>
      </c>
    </row>
    <row r="116" spans="1:20" ht="15.75" x14ac:dyDescent="0.25">
      <c r="A116" s="15">
        <v>115</v>
      </c>
      <c r="B116" s="15" t="s">
        <v>869</v>
      </c>
      <c r="C116" s="5" t="s">
        <v>1088</v>
      </c>
      <c r="D116" s="5" t="s">
        <v>1083</v>
      </c>
      <c r="E116" s="5" t="s">
        <v>1084</v>
      </c>
      <c r="F116" s="108" t="s">
        <v>1089</v>
      </c>
      <c r="G116" s="15" t="s">
        <v>593</v>
      </c>
      <c r="H116" s="108" t="s">
        <v>1090</v>
      </c>
      <c r="I116" s="5"/>
      <c r="J116" s="108" t="s">
        <v>1091</v>
      </c>
      <c r="K116" s="15"/>
      <c r="L116" s="5"/>
      <c r="M116" s="86" t="s">
        <v>281</v>
      </c>
      <c r="N116" s="15"/>
      <c r="O116" s="7">
        <v>100000</v>
      </c>
      <c r="P116" s="7">
        <v>30000</v>
      </c>
      <c r="Q116" s="7">
        <v>0</v>
      </c>
      <c r="R116" s="7">
        <v>0</v>
      </c>
      <c r="S116" s="15" t="s">
        <v>201</v>
      </c>
      <c r="T116" s="107" t="s">
        <v>1031</v>
      </c>
    </row>
    <row r="117" spans="1:20" ht="15.75" x14ac:dyDescent="0.25">
      <c r="A117" s="15">
        <v>116</v>
      </c>
      <c r="B117" s="15" t="s">
        <v>870</v>
      </c>
      <c r="C117" s="5" t="s">
        <v>1092</v>
      </c>
      <c r="D117" s="5" t="s">
        <v>1093</v>
      </c>
      <c r="E117" s="5" t="s">
        <v>1094</v>
      </c>
      <c r="F117" s="108" t="s">
        <v>1095</v>
      </c>
      <c r="G117" s="5"/>
      <c r="H117" s="108" t="s">
        <v>1096</v>
      </c>
      <c r="I117" s="109" t="s">
        <v>1097</v>
      </c>
      <c r="J117" s="108" t="s">
        <v>1098</v>
      </c>
      <c r="K117" s="15" t="s">
        <v>329</v>
      </c>
      <c r="L117" s="5"/>
      <c r="M117" s="86" t="s">
        <v>281</v>
      </c>
      <c r="N117" s="15"/>
      <c r="O117" s="7">
        <v>100000</v>
      </c>
      <c r="P117" s="7">
        <v>30000</v>
      </c>
      <c r="Q117" s="7">
        <v>0</v>
      </c>
      <c r="R117" s="7">
        <v>0</v>
      </c>
      <c r="S117" s="15" t="s">
        <v>201</v>
      </c>
      <c r="T117" s="107" t="s">
        <v>1031</v>
      </c>
    </row>
    <row r="118" spans="1:20" ht="15.75" x14ac:dyDescent="0.25">
      <c r="A118" s="15">
        <v>117</v>
      </c>
      <c r="B118" s="15" t="s">
        <v>871</v>
      </c>
      <c r="C118" s="5" t="s">
        <v>1099</v>
      </c>
      <c r="D118" s="5" t="s">
        <v>1093</v>
      </c>
      <c r="E118" s="5" t="s">
        <v>1094</v>
      </c>
      <c r="F118" s="108" t="s">
        <v>1100</v>
      </c>
      <c r="G118" s="15" t="s">
        <v>444</v>
      </c>
      <c r="H118" s="108" t="s">
        <v>1101</v>
      </c>
      <c r="I118" s="5"/>
      <c r="J118" s="5"/>
      <c r="K118" s="15"/>
      <c r="L118" s="5"/>
      <c r="M118" s="86" t="s">
        <v>281</v>
      </c>
      <c r="N118" s="15"/>
      <c r="O118" s="7">
        <v>100000</v>
      </c>
      <c r="P118" s="7">
        <v>30000</v>
      </c>
      <c r="Q118" s="7">
        <v>0</v>
      </c>
      <c r="R118" s="7">
        <v>0</v>
      </c>
      <c r="S118" s="15" t="s">
        <v>201</v>
      </c>
      <c r="T118" s="107" t="s">
        <v>1031</v>
      </c>
    </row>
    <row r="119" spans="1:20" ht="15.75" x14ac:dyDescent="0.25">
      <c r="A119" s="15">
        <v>118</v>
      </c>
      <c r="B119" s="15" t="s">
        <v>872</v>
      </c>
      <c r="C119" s="5" t="s">
        <v>1105</v>
      </c>
      <c r="D119" s="5" t="s">
        <v>1106</v>
      </c>
      <c r="E119" s="5" t="s">
        <v>1107</v>
      </c>
      <c r="F119" s="108" t="s">
        <v>1108</v>
      </c>
      <c r="G119" s="15" t="s">
        <v>593</v>
      </c>
      <c r="H119" s="108" t="s">
        <v>1109</v>
      </c>
      <c r="I119" s="109" t="s">
        <v>1110</v>
      </c>
      <c r="J119" s="108" t="s">
        <v>1111</v>
      </c>
      <c r="K119" s="15"/>
      <c r="L119" s="5"/>
      <c r="M119" s="86" t="s">
        <v>281</v>
      </c>
      <c r="N119" s="15"/>
      <c r="O119" s="7">
        <v>100000</v>
      </c>
      <c r="P119" s="7">
        <v>30000</v>
      </c>
      <c r="Q119" s="7">
        <v>0</v>
      </c>
      <c r="R119" s="7">
        <v>0</v>
      </c>
      <c r="S119" s="15" t="s">
        <v>201</v>
      </c>
      <c r="T119" s="107" t="s">
        <v>1031</v>
      </c>
    </row>
    <row r="120" spans="1:20" ht="15.75" x14ac:dyDescent="0.25">
      <c r="A120" s="15">
        <v>119</v>
      </c>
      <c r="B120" s="15" t="s">
        <v>873</v>
      </c>
      <c r="C120" s="5" t="s">
        <v>1112</v>
      </c>
      <c r="D120" s="5" t="s">
        <v>1113</v>
      </c>
      <c r="E120" s="5" t="s">
        <v>1114</v>
      </c>
      <c r="F120" s="108" t="s">
        <v>1115</v>
      </c>
      <c r="G120" s="15" t="s">
        <v>444</v>
      </c>
      <c r="H120" s="108" t="s">
        <v>1116</v>
      </c>
      <c r="I120" s="109" t="s">
        <v>1117</v>
      </c>
      <c r="J120" s="108" t="s">
        <v>1118</v>
      </c>
      <c r="K120" s="15" t="s">
        <v>296</v>
      </c>
      <c r="L120" s="5"/>
      <c r="M120" s="86" t="s">
        <v>281</v>
      </c>
      <c r="N120" s="15"/>
      <c r="O120" s="7">
        <v>50000</v>
      </c>
      <c r="P120" s="7">
        <v>30000</v>
      </c>
      <c r="Q120" s="7">
        <v>0</v>
      </c>
      <c r="R120" s="7">
        <v>0</v>
      </c>
      <c r="S120" s="15" t="s">
        <v>316</v>
      </c>
      <c r="T120" s="107" t="s">
        <v>1031</v>
      </c>
    </row>
    <row r="121" spans="1:20" ht="15.75" x14ac:dyDescent="0.25">
      <c r="A121" s="15">
        <v>120</v>
      </c>
      <c r="B121" s="15" t="s">
        <v>874</v>
      </c>
      <c r="C121" s="5" t="s">
        <v>1119</v>
      </c>
      <c r="D121" s="5" t="s">
        <v>1113</v>
      </c>
      <c r="E121" s="5" t="s">
        <v>1114</v>
      </c>
      <c r="F121" s="108" t="s">
        <v>1120</v>
      </c>
      <c r="G121" s="15" t="s">
        <v>593</v>
      </c>
      <c r="H121" s="108" t="s">
        <v>1121</v>
      </c>
      <c r="I121" s="109" t="s">
        <v>1122</v>
      </c>
      <c r="J121" s="108" t="s">
        <v>1123</v>
      </c>
      <c r="K121" s="15"/>
      <c r="L121" s="5"/>
      <c r="M121" s="86" t="s">
        <v>281</v>
      </c>
      <c r="N121" s="15"/>
      <c r="O121" s="7">
        <v>50000</v>
      </c>
      <c r="P121" s="7">
        <v>30000</v>
      </c>
      <c r="Q121" s="7">
        <v>0</v>
      </c>
      <c r="R121" s="7">
        <v>0</v>
      </c>
      <c r="S121" s="15" t="s">
        <v>316</v>
      </c>
      <c r="T121" s="107" t="s">
        <v>1031</v>
      </c>
    </row>
    <row r="122" spans="1:20" ht="15.75" x14ac:dyDescent="0.25">
      <c r="A122" s="15">
        <v>121</v>
      </c>
      <c r="B122" s="15" t="s">
        <v>875</v>
      </c>
      <c r="C122" s="5" t="s">
        <v>1124</v>
      </c>
      <c r="D122" s="5" t="s">
        <v>1125</v>
      </c>
      <c r="E122" s="5" t="s">
        <v>1126</v>
      </c>
      <c r="F122" s="108" t="s">
        <v>1127</v>
      </c>
      <c r="G122" s="15" t="s">
        <v>301</v>
      </c>
      <c r="H122" s="108" t="s">
        <v>1128</v>
      </c>
      <c r="I122" s="5"/>
      <c r="J122" s="5"/>
      <c r="K122" s="15"/>
      <c r="L122" s="5"/>
      <c r="M122" s="86" t="s">
        <v>281</v>
      </c>
      <c r="N122" s="15"/>
      <c r="O122" s="7">
        <v>100000</v>
      </c>
      <c r="P122" s="7">
        <v>30000</v>
      </c>
      <c r="Q122" s="7">
        <v>0</v>
      </c>
      <c r="R122" s="7">
        <v>0</v>
      </c>
      <c r="S122" s="15" t="s">
        <v>201</v>
      </c>
      <c r="T122" s="107" t="s">
        <v>1031</v>
      </c>
    </row>
    <row r="123" spans="1:20" ht="15.75" x14ac:dyDescent="0.25">
      <c r="A123" s="15">
        <v>122</v>
      </c>
      <c r="B123" s="15" t="s">
        <v>876</v>
      </c>
      <c r="C123" s="5" t="s">
        <v>1129</v>
      </c>
      <c r="D123" s="5" t="s">
        <v>1130</v>
      </c>
      <c r="E123" s="5" t="s">
        <v>1131</v>
      </c>
      <c r="F123" s="108" t="s">
        <v>1132</v>
      </c>
      <c r="G123" s="15" t="s">
        <v>279</v>
      </c>
      <c r="H123" s="108" t="s">
        <v>1133</v>
      </c>
      <c r="I123" s="5"/>
      <c r="J123" s="108" t="s">
        <v>1134</v>
      </c>
      <c r="K123" s="15"/>
      <c r="L123" s="5"/>
      <c r="M123" s="86" t="s">
        <v>281</v>
      </c>
      <c r="N123" s="15"/>
      <c r="O123" s="7">
        <v>100000</v>
      </c>
      <c r="P123" s="7">
        <v>0</v>
      </c>
      <c r="Q123" s="7">
        <v>0</v>
      </c>
      <c r="R123" s="7">
        <v>0</v>
      </c>
      <c r="S123" s="15" t="s">
        <v>316</v>
      </c>
      <c r="T123" s="107" t="s">
        <v>1031</v>
      </c>
    </row>
    <row r="124" spans="1:20" ht="15.75" x14ac:dyDescent="0.25">
      <c r="A124" s="15">
        <v>123</v>
      </c>
      <c r="B124" s="15" t="s">
        <v>877</v>
      </c>
      <c r="C124" s="5" t="s">
        <v>1135</v>
      </c>
      <c r="D124" s="5" t="s">
        <v>1136</v>
      </c>
      <c r="E124" s="5" t="s">
        <v>1137</v>
      </c>
      <c r="F124" s="15"/>
      <c r="G124" s="15" t="s">
        <v>301</v>
      </c>
      <c r="H124" s="108" t="s">
        <v>1138</v>
      </c>
      <c r="I124" s="5"/>
      <c r="J124" s="108" t="s">
        <v>1139</v>
      </c>
      <c r="K124" s="15" t="s">
        <v>434</v>
      </c>
      <c r="L124" s="5"/>
      <c r="M124" s="86" t="s">
        <v>281</v>
      </c>
      <c r="N124" s="15"/>
      <c r="O124" s="7">
        <v>100000</v>
      </c>
      <c r="P124" s="7">
        <v>30000</v>
      </c>
      <c r="Q124" s="7">
        <v>0</v>
      </c>
      <c r="R124" s="7">
        <v>20000</v>
      </c>
      <c r="S124" s="15" t="s">
        <v>201</v>
      </c>
      <c r="T124" s="107" t="s">
        <v>1031</v>
      </c>
    </row>
    <row r="125" spans="1:20" ht="15.75" x14ac:dyDescent="0.25">
      <c r="A125" s="15">
        <v>124</v>
      </c>
      <c r="B125" s="15" t="s">
        <v>878</v>
      </c>
      <c r="C125" s="5" t="s">
        <v>1140</v>
      </c>
      <c r="D125" s="5" t="s">
        <v>1141</v>
      </c>
      <c r="E125" s="5" t="s">
        <v>1142</v>
      </c>
      <c r="F125" s="108" t="s">
        <v>1143</v>
      </c>
      <c r="G125" s="15" t="s">
        <v>279</v>
      </c>
      <c r="H125" s="108" t="s">
        <v>1144</v>
      </c>
      <c r="I125" s="5"/>
      <c r="J125" s="5"/>
      <c r="K125" s="15"/>
      <c r="L125" s="5"/>
      <c r="M125" s="86" t="s">
        <v>281</v>
      </c>
      <c r="N125" s="15"/>
      <c r="O125" s="7">
        <v>100000</v>
      </c>
      <c r="P125" s="7">
        <v>30000</v>
      </c>
      <c r="Q125" s="7">
        <v>0</v>
      </c>
      <c r="R125" s="7">
        <v>0</v>
      </c>
      <c r="S125" s="15" t="s">
        <v>201</v>
      </c>
      <c r="T125" s="107" t="s">
        <v>1031</v>
      </c>
    </row>
    <row r="126" spans="1:20" ht="15.75" x14ac:dyDescent="0.25">
      <c r="A126" s="15">
        <v>125</v>
      </c>
      <c r="B126" s="15" t="s">
        <v>879</v>
      </c>
      <c r="C126" s="5" t="s">
        <v>1148</v>
      </c>
      <c r="D126" s="5" t="s">
        <v>1149</v>
      </c>
      <c r="E126" s="5" t="s">
        <v>1150</v>
      </c>
      <c r="F126" s="108" t="s">
        <v>1151</v>
      </c>
      <c r="G126" s="15" t="s">
        <v>593</v>
      </c>
      <c r="H126" s="108" t="s">
        <v>1152</v>
      </c>
      <c r="I126" s="5"/>
      <c r="J126" s="5"/>
      <c r="K126" s="15"/>
      <c r="L126" s="5"/>
      <c r="M126" s="86" t="s">
        <v>281</v>
      </c>
      <c r="N126" s="15"/>
      <c r="O126" s="7">
        <v>100000</v>
      </c>
      <c r="P126" s="7">
        <v>30000</v>
      </c>
      <c r="Q126" s="7">
        <v>0</v>
      </c>
      <c r="R126" s="7">
        <v>0</v>
      </c>
      <c r="S126" s="15" t="s">
        <v>201</v>
      </c>
      <c r="T126" s="107" t="s">
        <v>1031</v>
      </c>
    </row>
    <row r="127" spans="1:20" x14ac:dyDescent="0.25">
      <c r="A127" s="15">
        <v>126</v>
      </c>
      <c r="B127" s="15" t="s">
        <v>880</v>
      </c>
      <c r="C127" s="5" t="s">
        <v>1153</v>
      </c>
      <c r="D127" s="5" t="s">
        <v>1154</v>
      </c>
      <c r="E127" s="5" t="s">
        <v>1155</v>
      </c>
      <c r="F127" s="108" t="s">
        <v>1156</v>
      </c>
      <c r="G127" s="15" t="s">
        <v>301</v>
      </c>
      <c r="H127" s="15"/>
      <c r="I127" s="5"/>
      <c r="J127" s="5"/>
      <c r="K127" s="15"/>
      <c r="L127" s="5"/>
      <c r="M127" s="5"/>
      <c r="N127" s="15"/>
      <c r="O127" s="7">
        <v>100000</v>
      </c>
      <c r="P127" s="7">
        <v>30000</v>
      </c>
      <c r="Q127" s="7">
        <v>0</v>
      </c>
      <c r="R127" s="7">
        <v>0</v>
      </c>
      <c r="S127" s="15" t="s">
        <v>201</v>
      </c>
      <c r="T127" s="107" t="s">
        <v>1031</v>
      </c>
    </row>
    <row r="128" spans="1:20" x14ac:dyDescent="0.25">
      <c r="A128" s="15">
        <v>127</v>
      </c>
      <c r="B128" s="15" t="s">
        <v>881</v>
      </c>
      <c r="C128" s="5" t="s">
        <v>1157</v>
      </c>
      <c r="D128" s="5" t="s">
        <v>1158</v>
      </c>
      <c r="E128" s="5" t="s">
        <v>1159</v>
      </c>
      <c r="F128" s="108" t="s">
        <v>1160</v>
      </c>
      <c r="G128" s="15" t="s">
        <v>444</v>
      </c>
      <c r="H128" s="108" t="s">
        <v>1161</v>
      </c>
      <c r="I128" s="109" t="s">
        <v>1162</v>
      </c>
      <c r="J128" s="108" t="s">
        <v>1163</v>
      </c>
      <c r="K128" s="15" t="s">
        <v>1164</v>
      </c>
      <c r="L128" s="5"/>
      <c r="M128" s="5"/>
      <c r="N128" s="15"/>
      <c r="O128" s="7">
        <v>100000</v>
      </c>
      <c r="P128" s="7">
        <v>30000</v>
      </c>
      <c r="Q128" s="7">
        <v>0</v>
      </c>
      <c r="R128" s="7">
        <v>0</v>
      </c>
      <c r="S128" s="15" t="s">
        <v>201</v>
      </c>
      <c r="T128" s="107" t="s">
        <v>1031</v>
      </c>
    </row>
    <row r="129" spans="1:20" ht="15.75" x14ac:dyDescent="0.25">
      <c r="A129" s="15">
        <v>128</v>
      </c>
      <c r="B129" s="15" t="s">
        <v>882</v>
      </c>
      <c r="C129" s="5" t="s">
        <v>1165</v>
      </c>
      <c r="D129" s="5" t="s">
        <v>1166</v>
      </c>
      <c r="E129" s="5" t="s">
        <v>1167</v>
      </c>
      <c r="F129" s="108" t="s">
        <v>1168</v>
      </c>
      <c r="G129" s="15" t="s">
        <v>301</v>
      </c>
      <c r="H129" s="15" t="s">
        <v>1169</v>
      </c>
      <c r="I129" s="5"/>
      <c r="J129" s="5"/>
      <c r="K129" s="15"/>
      <c r="L129" s="5"/>
      <c r="M129" s="86" t="s">
        <v>281</v>
      </c>
      <c r="N129" s="15"/>
      <c r="O129" s="7">
        <v>100000</v>
      </c>
      <c r="P129" s="7">
        <v>30000</v>
      </c>
      <c r="Q129" s="7">
        <v>0</v>
      </c>
      <c r="R129" s="7">
        <v>0</v>
      </c>
      <c r="S129" s="15" t="s">
        <v>201</v>
      </c>
      <c r="T129" s="107" t="s">
        <v>1031</v>
      </c>
    </row>
    <row r="130" spans="1:20" ht="15.75" x14ac:dyDescent="0.25">
      <c r="A130" s="15">
        <v>129</v>
      </c>
      <c r="B130" s="15" t="s">
        <v>883</v>
      </c>
      <c r="C130" s="5" t="s">
        <v>1170</v>
      </c>
      <c r="D130" s="5" t="s">
        <v>1171</v>
      </c>
      <c r="E130" s="5" t="s">
        <v>1172</v>
      </c>
      <c r="F130" s="108" t="s">
        <v>1173</v>
      </c>
      <c r="G130" s="15" t="s">
        <v>532</v>
      </c>
      <c r="H130" s="108" t="s">
        <v>1174</v>
      </c>
      <c r="I130" s="5"/>
      <c r="J130" s="5"/>
      <c r="K130" s="15"/>
      <c r="L130" s="5"/>
      <c r="M130" s="86" t="s">
        <v>281</v>
      </c>
      <c r="N130" s="15"/>
      <c r="O130" s="7">
        <v>100000</v>
      </c>
      <c r="P130" s="7">
        <v>30000</v>
      </c>
      <c r="Q130" s="7">
        <v>0</v>
      </c>
      <c r="R130" s="7">
        <v>0</v>
      </c>
      <c r="S130" s="15" t="s">
        <v>201</v>
      </c>
      <c r="T130" s="107" t="s">
        <v>1031</v>
      </c>
    </row>
    <row r="131" spans="1:20" x14ac:dyDescent="0.25">
      <c r="A131" s="15">
        <v>130</v>
      </c>
      <c r="B131" s="15" t="s">
        <v>884</v>
      </c>
      <c r="C131" s="5" t="s">
        <v>1180</v>
      </c>
      <c r="D131" s="5" t="s">
        <v>307</v>
      </c>
      <c r="E131" s="5" t="s">
        <v>1181</v>
      </c>
      <c r="F131" s="108" t="s">
        <v>1182</v>
      </c>
      <c r="G131" s="15" t="s">
        <v>301</v>
      </c>
      <c r="H131" s="108" t="s">
        <v>1183</v>
      </c>
      <c r="I131" s="5"/>
      <c r="J131" s="5"/>
      <c r="K131" s="15"/>
      <c r="L131" s="5"/>
      <c r="M131" s="5"/>
      <c r="N131" s="15"/>
      <c r="O131" s="7">
        <v>100000</v>
      </c>
      <c r="P131" s="7">
        <v>30000</v>
      </c>
      <c r="Q131" s="7">
        <v>0</v>
      </c>
      <c r="R131" s="7">
        <v>0</v>
      </c>
      <c r="S131" s="15" t="s">
        <v>201</v>
      </c>
      <c r="T131" s="107" t="s">
        <v>1031</v>
      </c>
    </row>
    <row r="132" spans="1:20" x14ac:dyDescent="0.25">
      <c r="A132" s="15">
        <v>131</v>
      </c>
      <c r="B132" s="15" t="s">
        <v>885</v>
      </c>
      <c r="C132" s="5" t="s">
        <v>1184</v>
      </c>
      <c r="D132" s="5" t="s">
        <v>1185</v>
      </c>
      <c r="E132" s="5" t="s">
        <v>1186</v>
      </c>
      <c r="F132" s="108" t="s">
        <v>1187</v>
      </c>
      <c r="G132" s="15" t="s">
        <v>301</v>
      </c>
      <c r="H132" s="108" t="s">
        <v>1188</v>
      </c>
      <c r="I132" s="5"/>
      <c r="J132" s="5"/>
      <c r="K132" s="15"/>
      <c r="L132" s="5"/>
      <c r="M132" s="5"/>
      <c r="N132" s="15"/>
      <c r="O132" s="7">
        <v>100000</v>
      </c>
      <c r="P132" s="7">
        <v>0</v>
      </c>
      <c r="Q132" s="7">
        <v>0</v>
      </c>
      <c r="R132" s="7">
        <v>0</v>
      </c>
      <c r="S132" s="15" t="s">
        <v>316</v>
      </c>
      <c r="T132" s="107" t="s">
        <v>1031</v>
      </c>
    </row>
    <row r="133" spans="1:20" x14ac:dyDescent="0.25">
      <c r="A133" s="15">
        <v>132</v>
      </c>
      <c r="B133" s="15" t="s">
        <v>886</v>
      </c>
      <c r="C133" s="5" t="s">
        <v>1189</v>
      </c>
      <c r="D133" s="5" t="s">
        <v>1190</v>
      </c>
      <c r="E133" s="5" t="s">
        <v>1191</v>
      </c>
      <c r="F133" s="108" t="s">
        <v>1192</v>
      </c>
      <c r="G133" s="15" t="s">
        <v>301</v>
      </c>
      <c r="H133" s="15"/>
      <c r="I133" s="5"/>
      <c r="J133" s="5"/>
      <c r="K133" s="15"/>
      <c r="L133" s="5"/>
      <c r="M133" s="5"/>
      <c r="N133" s="15"/>
      <c r="O133" s="7">
        <v>100000</v>
      </c>
      <c r="P133" s="7">
        <v>30000</v>
      </c>
      <c r="Q133" s="7">
        <v>0</v>
      </c>
      <c r="R133" s="7">
        <v>0</v>
      </c>
      <c r="S133" s="15" t="s">
        <v>201</v>
      </c>
      <c r="T133" s="107" t="s">
        <v>1031</v>
      </c>
    </row>
    <row r="134" spans="1:20" ht="15.75" x14ac:dyDescent="0.25">
      <c r="A134" s="15">
        <v>133</v>
      </c>
      <c r="B134" s="15" t="s">
        <v>887</v>
      </c>
      <c r="C134" s="5" t="s">
        <v>1193</v>
      </c>
      <c r="D134" s="5" t="s">
        <v>1194</v>
      </c>
      <c r="E134" s="5" t="s">
        <v>455</v>
      </c>
      <c r="F134" s="108" t="s">
        <v>1195</v>
      </c>
      <c r="G134" s="15" t="s">
        <v>593</v>
      </c>
      <c r="H134" s="108" t="s">
        <v>1196</v>
      </c>
      <c r="I134" s="109" t="s">
        <v>1197</v>
      </c>
      <c r="J134" s="5"/>
      <c r="K134" s="15"/>
      <c r="L134" s="5"/>
      <c r="M134" s="86" t="s">
        <v>281</v>
      </c>
      <c r="N134" s="15"/>
      <c r="O134" s="7">
        <v>100000</v>
      </c>
      <c r="P134" s="7">
        <v>30000</v>
      </c>
      <c r="Q134" s="7">
        <v>0</v>
      </c>
      <c r="R134" s="7">
        <v>0</v>
      </c>
      <c r="S134" s="15" t="s">
        <v>201</v>
      </c>
      <c r="T134" s="107" t="s">
        <v>1031</v>
      </c>
    </row>
    <row r="135" spans="1:20" x14ac:dyDescent="0.25">
      <c r="A135" s="15">
        <v>134</v>
      </c>
      <c r="B135" s="15" t="s">
        <v>888</v>
      </c>
      <c r="C135" s="5" t="s">
        <v>1203</v>
      </c>
      <c r="D135" s="5" t="s">
        <v>1204</v>
      </c>
      <c r="E135" s="5" t="s">
        <v>1205</v>
      </c>
      <c r="F135" s="108" t="s">
        <v>1206</v>
      </c>
      <c r="G135" s="5"/>
      <c r="H135" s="15" t="s">
        <v>1207</v>
      </c>
      <c r="I135" s="109" t="s">
        <v>1208</v>
      </c>
      <c r="J135" s="5"/>
      <c r="K135" s="15"/>
      <c r="L135" s="5"/>
      <c r="M135" s="5"/>
      <c r="N135" s="15"/>
      <c r="O135" s="7">
        <v>100000</v>
      </c>
      <c r="P135" s="7">
        <v>30000</v>
      </c>
      <c r="Q135" s="7">
        <v>0</v>
      </c>
      <c r="R135" s="7">
        <v>0</v>
      </c>
      <c r="S135" s="15" t="s">
        <v>201</v>
      </c>
      <c r="T135" s="15" t="s">
        <v>1031</v>
      </c>
    </row>
    <row r="136" spans="1:20" ht="15.75" x14ac:dyDescent="0.25">
      <c r="A136" s="15">
        <v>135</v>
      </c>
      <c r="B136" s="15" t="s">
        <v>889</v>
      </c>
      <c r="C136" s="5" t="s">
        <v>1209</v>
      </c>
      <c r="D136" s="5" t="s">
        <v>1210</v>
      </c>
      <c r="E136" s="5" t="s">
        <v>1211</v>
      </c>
      <c r="F136" s="108" t="s">
        <v>1212</v>
      </c>
      <c r="G136" s="15" t="s">
        <v>444</v>
      </c>
      <c r="H136" s="108" t="s">
        <v>1213</v>
      </c>
      <c r="I136" s="5"/>
      <c r="J136" s="5"/>
      <c r="K136" s="15"/>
      <c r="L136" s="5"/>
      <c r="M136" s="86" t="s">
        <v>281</v>
      </c>
      <c r="N136" s="15"/>
      <c r="O136" s="7">
        <v>100000</v>
      </c>
      <c r="P136" s="7">
        <v>30000</v>
      </c>
      <c r="Q136" s="7">
        <v>0</v>
      </c>
      <c r="R136" s="7">
        <v>20000</v>
      </c>
      <c r="S136" s="15" t="s">
        <v>201</v>
      </c>
      <c r="T136" s="107" t="s">
        <v>1031</v>
      </c>
    </row>
    <row r="137" spans="1:20" ht="15.75" x14ac:dyDescent="0.25">
      <c r="A137" s="15">
        <v>136</v>
      </c>
      <c r="B137" s="15" t="s">
        <v>890</v>
      </c>
      <c r="C137" s="5" t="s">
        <v>1221</v>
      </c>
      <c r="D137" s="5" t="s">
        <v>1222</v>
      </c>
      <c r="E137" s="5" t="s">
        <v>1223</v>
      </c>
      <c r="F137" s="108" t="s">
        <v>1224</v>
      </c>
      <c r="G137" s="15" t="s">
        <v>279</v>
      </c>
      <c r="H137" s="15"/>
      <c r="I137" s="5"/>
      <c r="J137" s="5"/>
      <c r="K137" s="15"/>
      <c r="L137" s="5"/>
      <c r="M137" s="86" t="s">
        <v>281</v>
      </c>
      <c r="N137" s="15"/>
      <c r="O137" s="7">
        <v>100000</v>
      </c>
      <c r="P137" s="7">
        <v>30000</v>
      </c>
      <c r="Q137" s="7">
        <v>0</v>
      </c>
      <c r="R137" s="7">
        <v>0</v>
      </c>
      <c r="S137" s="15" t="s">
        <v>201</v>
      </c>
      <c r="T137" s="107" t="s">
        <v>1031</v>
      </c>
    </row>
    <row r="138" spans="1:20" ht="15.75" x14ac:dyDescent="0.25">
      <c r="A138" s="15">
        <v>137</v>
      </c>
      <c r="B138" s="15" t="s">
        <v>891</v>
      </c>
      <c r="C138" s="5" t="s">
        <v>1225</v>
      </c>
      <c r="D138" s="5" t="s">
        <v>1226</v>
      </c>
      <c r="E138" s="5" t="s">
        <v>1227</v>
      </c>
      <c r="F138" s="108" t="s">
        <v>1228</v>
      </c>
      <c r="G138" s="15" t="s">
        <v>301</v>
      </c>
      <c r="H138" s="108" t="s">
        <v>1229</v>
      </c>
      <c r="I138" s="109" t="s">
        <v>1230</v>
      </c>
      <c r="J138" s="110" t="s">
        <v>1231</v>
      </c>
      <c r="K138" s="15" t="s">
        <v>434</v>
      </c>
      <c r="L138" s="5"/>
      <c r="M138" s="86" t="s">
        <v>281</v>
      </c>
      <c r="N138" s="15"/>
      <c r="O138" s="7">
        <v>100000</v>
      </c>
      <c r="P138" s="7">
        <v>30000</v>
      </c>
      <c r="Q138" s="7">
        <v>0</v>
      </c>
      <c r="R138" s="7">
        <v>20000</v>
      </c>
      <c r="S138" s="15" t="s">
        <v>201</v>
      </c>
      <c r="T138" s="107" t="s">
        <v>1031</v>
      </c>
    </row>
    <row r="139" spans="1:20" ht="15.75" x14ac:dyDescent="0.25">
      <c r="A139" s="15">
        <v>138</v>
      </c>
      <c r="B139" s="15" t="s">
        <v>892</v>
      </c>
      <c r="C139" s="5" t="s">
        <v>1232</v>
      </c>
      <c r="D139" s="5" t="s">
        <v>1233</v>
      </c>
      <c r="E139" s="5" t="s">
        <v>1234</v>
      </c>
      <c r="F139" s="108" t="s">
        <v>1235</v>
      </c>
      <c r="G139" s="15" t="s">
        <v>532</v>
      </c>
      <c r="H139" s="108" t="s">
        <v>1236</v>
      </c>
      <c r="I139" s="109" t="s">
        <v>1237</v>
      </c>
      <c r="J139" s="108" t="s">
        <v>1238</v>
      </c>
      <c r="K139" s="15" t="s">
        <v>1239</v>
      </c>
      <c r="L139" s="5"/>
      <c r="M139" s="86" t="s">
        <v>281</v>
      </c>
      <c r="N139" s="15"/>
      <c r="O139" s="7">
        <v>100000</v>
      </c>
      <c r="P139" s="7">
        <v>30000</v>
      </c>
      <c r="Q139" s="7">
        <v>0</v>
      </c>
      <c r="R139" s="7">
        <v>20000</v>
      </c>
      <c r="S139" s="15" t="s">
        <v>201</v>
      </c>
      <c r="T139" s="107" t="s">
        <v>1031</v>
      </c>
    </row>
    <row r="140" spans="1:20" ht="15.75" x14ac:dyDescent="0.25">
      <c r="A140" s="15">
        <v>139</v>
      </c>
      <c r="B140" s="15" t="s">
        <v>893</v>
      </c>
      <c r="C140" s="5" t="s">
        <v>1240</v>
      </c>
      <c r="D140" s="5" t="s">
        <v>1241</v>
      </c>
      <c r="E140" s="5" t="s">
        <v>1227</v>
      </c>
      <c r="F140" s="108" t="s">
        <v>1242</v>
      </c>
      <c r="G140" s="15" t="s">
        <v>532</v>
      </c>
      <c r="H140" s="108" t="s">
        <v>1243</v>
      </c>
      <c r="I140" s="109" t="s">
        <v>1244</v>
      </c>
      <c r="J140" s="110" t="s">
        <v>1245</v>
      </c>
      <c r="K140" s="15"/>
      <c r="L140" s="5"/>
      <c r="M140" s="86" t="s">
        <v>281</v>
      </c>
      <c r="N140" s="15"/>
      <c r="O140" s="7">
        <v>100000</v>
      </c>
      <c r="P140" s="7">
        <v>30000</v>
      </c>
      <c r="Q140" s="7">
        <v>0</v>
      </c>
      <c r="R140" s="7">
        <v>0</v>
      </c>
      <c r="S140" s="15" t="s">
        <v>201</v>
      </c>
      <c r="T140" s="107" t="s">
        <v>1031</v>
      </c>
    </row>
    <row r="141" spans="1:20" x14ac:dyDescent="0.25">
      <c r="A141" s="15">
        <v>140</v>
      </c>
      <c r="B141" s="15" t="s">
        <v>894</v>
      </c>
      <c r="C141" s="5" t="s">
        <v>1246</v>
      </c>
      <c r="D141" s="5" t="s">
        <v>1247</v>
      </c>
      <c r="E141" s="5" t="s">
        <v>1248</v>
      </c>
      <c r="F141" s="108" t="s">
        <v>1249</v>
      </c>
      <c r="G141" s="15" t="s">
        <v>279</v>
      </c>
      <c r="H141" s="108" t="s">
        <v>1250</v>
      </c>
      <c r="I141" s="5"/>
      <c r="J141" s="110" t="s">
        <v>1251</v>
      </c>
      <c r="K141" s="15"/>
      <c r="L141" s="5"/>
      <c r="M141" s="5"/>
      <c r="N141" s="15"/>
      <c r="O141" s="7">
        <v>100000</v>
      </c>
      <c r="P141" s="7">
        <v>30000</v>
      </c>
      <c r="Q141" s="7">
        <v>0</v>
      </c>
      <c r="R141" s="7">
        <v>0</v>
      </c>
      <c r="S141" s="15" t="s">
        <v>201</v>
      </c>
      <c r="T141" s="107" t="s">
        <v>1031</v>
      </c>
    </row>
    <row r="142" spans="1:20" ht="15.75" x14ac:dyDescent="0.25">
      <c r="A142" s="15">
        <v>141</v>
      </c>
      <c r="B142" s="15" t="s">
        <v>895</v>
      </c>
      <c r="C142" s="5" t="s">
        <v>1252</v>
      </c>
      <c r="D142" s="5" t="s">
        <v>1253</v>
      </c>
      <c r="E142" s="5" t="s">
        <v>1254</v>
      </c>
      <c r="F142" s="108" t="s">
        <v>1255</v>
      </c>
      <c r="G142" s="15" t="s">
        <v>532</v>
      </c>
      <c r="H142" s="108" t="s">
        <v>1256</v>
      </c>
      <c r="I142" s="5"/>
      <c r="J142" s="5"/>
      <c r="K142" s="15"/>
      <c r="L142" s="5"/>
      <c r="M142" s="86" t="s">
        <v>281</v>
      </c>
      <c r="N142" s="15"/>
      <c r="O142" s="7">
        <v>100000</v>
      </c>
      <c r="P142" s="7">
        <v>30000</v>
      </c>
      <c r="Q142" s="7">
        <v>0</v>
      </c>
      <c r="R142" s="7">
        <v>0</v>
      </c>
      <c r="S142" s="15" t="s">
        <v>201</v>
      </c>
      <c r="T142" s="107" t="s">
        <v>1031</v>
      </c>
    </row>
    <row r="143" spans="1:20" x14ac:dyDescent="0.25">
      <c r="A143" s="15">
        <v>142</v>
      </c>
      <c r="B143" s="15" t="s">
        <v>896</v>
      </c>
      <c r="C143" s="5" t="s">
        <v>1257</v>
      </c>
      <c r="D143" s="5" t="s">
        <v>1258</v>
      </c>
      <c r="E143" s="5" t="s">
        <v>1259</v>
      </c>
      <c r="F143" s="108" t="s">
        <v>1260</v>
      </c>
      <c r="G143" s="15" t="s">
        <v>301</v>
      </c>
      <c r="H143" s="108" t="s">
        <v>1261</v>
      </c>
      <c r="I143" s="109" t="s">
        <v>1262</v>
      </c>
      <c r="J143" s="5"/>
      <c r="K143" s="15"/>
      <c r="L143" s="5"/>
      <c r="M143" s="5"/>
      <c r="N143" s="15"/>
      <c r="O143" s="7">
        <v>100000</v>
      </c>
      <c r="P143" s="7">
        <v>30000</v>
      </c>
      <c r="Q143" s="7">
        <v>0</v>
      </c>
      <c r="R143" s="7">
        <v>0</v>
      </c>
      <c r="S143" s="15" t="s">
        <v>201</v>
      </c>
      <c r="T143" s="107" t="s">
        <v>1031</v>
      </c>
    </row>
    <row r="144" spans="1:20" x14ac:dyDescent="0.25">
      <c r="A144" s="15">
        <v>143</v>
      </c>
      <c r="B144" s="15" t="s">
        <v>897</v>
      </c>
      <c r="C144" s="5" t="s">
        <v>1271</v>
      </c>
      <c r="D144" s="5" t="s">
        <v>1272</v>
      </c>
      <c r="E144" s="5" t="s">
        <v>1273</v>
      </c>
      <c r="F144" s="108" t="s">
        <v>1274</v>
      </c>
      <c r="G144" s="15" t="s">
        <v>301</v>
      </c>
      <c r="H144" s="108" t="s">
        <v>1275</v>
      </c>
      <c r="I144" s="5"/>
      <c r="J144" s="5"/>
      <c r="K144" s="15"/>
      <c r="L144" s="5"/>
      <c r="M144" s="5"/>
      <c r="N144" s="15"/>
      <c r="O144" s="7">
        <v>100000</v>
      </c>
      <c r="P144" s="7">
        <v>30000</v>
      </c>
      <c r="Q144" s="7">
        <v>0</v>
      </c>
      <c r="R144" s="7">
        <v>0</v>
      </c>
      <c r="S144" s="15" t="s">
        <v>201</v>
      </c>
      <c r="T144" s="107" t="s">
        <v>1031</v>
      </c>
    </row>
    <row r="145" spans="1:20" x14ac:dyDescent="0.25">
      <c r="A145" s="15">
        <v>144</v>
      </c>
      <c r="B145" s="15" t="s">
        <v>898</v>
      </c>
      <c r="C145" s="5" t="s">
        <v>1276</v>
      </c>
      <c r="D145" s="5" t="s">
        <v>1277</v>
      </c>
      <c r="E145" s="5" t="s">
        <v>1278</v>
      </c>
      <c r="F145" s="108" t="s">
        <v>1279</v>
      </c>
      <c r="G145" s="15" t="s">
        <v>593</v>
      </c>
      <c r="H145" s="108" t="s">
        <v>1280</v>
      </c>
      <c r="I145" s="5"/>
      <c r="J145" s="110" t="s">
        <v>1281</v>
      </c>
      <c r="K145" s="15"/>
      <c r="L145" s="5"/>
      <c r="M145" s="5"/>
      <c r="N145" s="15"/>
      <c r="O145" s="7">
        <v>100000</v>
      </c>
      <c r="P145" s="7">
        <v>30000</v>
      </c>
      <c r="Q145" s="7">
        <v>0</v>
      </c>
      <c r="R145" s="7">
        <v>0</v>
      </c>
      <c r="S145" s="15" t="s">
        <v>201</v>
      </c>
      <c r="T145" s="107" t="s">
        <v>1031</v>
      </c>
    </row>
    <row r="146" spans="1:20" x14ac:dyDescent="0.25">
      <c r="A146" s="15">
        <v>145</v>
      </c>
      <c r="B146" s="15" t="s">
        <v>899</v>
      </c>
      <c r="C146" s="5" t="s">
        <v>1282</v>
      </c>
      <c r="D146" s="5" t="s">
        <v>1283</v>
      </c>
      <c r="E146" s="5" t="s">
        <v>1284</v>
      </c>
      <c r="F146" s="108" t="s">
        <v>1285</v>
      </c>
      <c r="G146" s="15" t="s">
        <v>1059</v>
      </c>
      <c r="H146" s="108" t="s">
        <v>1286</v>
      </c>
      <c r="I146" s="5"/>
      <c r="J146" s="108" t="s">
        <v>1287</v>
      </c>
      <c r="K146" s="15"/>
      <c r="L146" s="5"/>
      <c r="M146" s="5"/>
      <c r="N146" s="15"/>
      <c r="O146" s="7">
        <v>100000</v>
      </c>
      <c r="P146" s="7">
        <v>30000</v>
      </c>
      <c r="Q146" s="7">
        <v>0</v>
      </c>
      <c r="R146" s="7">
        <v>0</v>
      </c>
      <c r="S146" s="15" t="s">
        <v>201</v>
      </c>
      <c r="T146" s="107" t="s">
        <v>1031</v>
      </c>
    </row>
    <row r="147" spans="1:20" x14ac:dyDescent="0.25">
      <c r="A147" s="15">
        <v>146</v>
      </c>
      <c r="B147" s="15" t="s">
        <v>900</v>
      </c>
      <c r="C147" s="5" t="s">
        <v>1288</v>
      </c>
      <c r="D147" s="5" t="s">
        <v>1289</v>
      </c>
      <c r="E147" s="5" t="s">
        <v>1290</v>
      </c>
      <c r="F147" s="108" t="s">
        <v>1291</v>
      </c>
      <c r="G147" s="15" t="s">
        <v>593</v>
      </c>
      <c r="H147" s="15" t="s">
        <v>1292</v>
      </c>
      <c r="I147" s="5"/>
      <c r="J147" s="5"/>
      <c r="K147" s="15"/>
      <c r="L147" s="5"/>
      <c r="M147" s="5"/>
      <c r="N147" s="15"/>
      <c r="O147" s="7">
        <v>100000</v>
      </c>
      <c r="P147" s="7">
        <v>30000</v>
      </c>
      <c r="Q147" s="7">
        <v>0</v>
      </c>
      <c r="R147" s="7">
        <v>0</v>
      </c>
      <c r="S147" s="15" t="s">
        <v>201</v>
      </c>
      <c r="T147" s="107" t="s">
        <v>1031</v>
      </c>
    </row>
    <row r="148" spans="1:20" x14ac:dyDescent="0.25">
      <c r="A148" s="15">
        <v>147</v>
      </c>
      <c r="B148" s="15" t="s">
        <v>901</v>
      </c>
      <c r="C148" s="5" t="s">
        <v>1293</v>
      </c>
      <c r="D148" s="5" t="s">
        <v>1294</v>
      </c>
      <c r="E148" s="5" t="s">
        <v>1290</v>
      </c>
      <c r="F148" s="108" t="s">
        <v>1295</v>
      </c>
      <c r="G148" s="15" t="s">
        <v>593</v>
      </c>
      <c r="H148" s="108" t="s">
        <v>1296</v>
      </c>
      <c r="I148" s="5"/>
      <c r="J148" s="5"/>
      <c r="K148" s="15"/>
      <c r="L148" s="5"/>
      <c r="M148" s="5"/>
      <c r="N148" s="15"/>
      <c r="O148" s="7">
        <v>100000</v>
      </c>
      <c r="P148" s="7">
        <v>30000</v>
      </c>
      <c r="Q148" s="7">
        <v>0</v>
      </c>
      <c r="R148" s="7">
        <v>0</v>
      </c>
      <c r="S148" s="15" t="s">
        <v>201</v>
      </c>
      <c r="T148" s="107" t="s">
        <v>1031</v>
      </c>
    </row>
    <row r="149" spans="1:20" x14ac:dyDescent="0.25">
      <c r="A149" s="15">
        <v>148</v>
      </c>
      <c r="B149" s="15" t="s">
        <v>902</v>
      </c>
      <c r="C149" s="5" t="s">
        <v>1297</v>
      </c>
      <c r="D149" s="5" t="s">
        <v>1298</v>
      </c>
      <c r="E149" s="5" t="s">
        <v>1299</v>
      </c>
      <c r="F149" s="108" t="s">
        <v>1300</v>
      </c>
      <c r="G149" s="15" t="s">
        <v>593</v>
      </c>
      <c r="H149" s="15" t="s">
        <v>1301</v>
      </c>
      <c r="I149" s="5"/>
      <c r="J149" s="110" t="s">
        <v>1302</v>
      </c>
      <c r="K149" s="15" t="s">
        <v>434</v>
      </c>
      <c r="L149" s="5"/>
      <c r="M149" s="5"/>
      <c r="N149" s="15"/>
      <c r="O149" s="7">
        <v>100000</v>
      </c>
      <c r="P149" s="7">
        <v>30000</v>
      </c>
      <c r="Q149" s="7">
        <v>0</v>
      </c>
      <c r="R149" s="7">
        <v>0</v>
      </c>
      <c r="S149" s="15" t="s">
        <v>201</v>
      </c>
      <c r="T149" s="107" t="s">
        <v>1031</v>
      </c>
    </row>
    <row r="150" spans="1:20" ht="15.75" x14ac:dyDescent="0.25">
      <c r="A150" s="15">
        <v>149</v>
      </c>
      <c r="B150" s="15" t="s">
        <v>903</v>
      </c>
      <c r="C150" s="5" t="s">
        <v>1303</v>
      </c>
      <c r="D150" s="5" t="s">
        <v>1304</v>
      </c>
      <c r="E150" s="5" t="s">
        <v>1305</v>
      </c>
      <c r="F150" s="108" t="s">
        <v>1306</v>
      </c>
      <c r="G150" s="15" t="s">
        <v>1307</v>
      </c>
      <c r="H150" s="108" t="s">
        <v>1308</v>
      </c>
      <c r="I150" s="5"/>
      <c r="J150" s="5"/>
      <c r="K150" s="15"/>
      <c r="L150" s="5"/>
      <c r="M150" s="86" t="s">
        <v>281</v>
      </c>
      <c r="N150" s="15"/>
      <c r="O150" s="7">
        <v>100000</v>
      </c>
      <c r="P150" s="7">
        <v>30000</v>
      </c>
      <c r="Q150" s="7">
        <v>0</v>
      </c>
      <c r="R150" s="7">
        <v>70000</v>
      </c>
      <c r="S150" s="15" t="s">
        <v>201</v>
      </c>
      <c r="T150" s="107" t="s">
        <v>1031</v>
      </c>
    </row>
    <row r="151" spans="1:20" ht="15.75" x14ac:dyDescent="0.25">
      <c r="A151" s="15">
        <v>150</v>
      </c>
      <c r="B151" s="15" t="s">
        <v>904</v>
      </c>
      <c r="C151" s="5" t="s">
        <v>1309</v>
      </c>
      <c r="D151" s="5" t="s">
        <v>1310</v>
      </c>
      <c r="E151" s="5" t="s">
        <v>1311</v>
      </c>
      <c r="F151" s="108" t="s">
        <v>1312</v>
      </c>
      <c r="G151" s="15" t="s">
        <v>593</v>
      </c>
      <c r="H151" s="108" t="s">
        <v>1313</v>
      </c>
      <c r="I151" s="5"/>
      <c r="J151" s="5"/>
      <c r="K151" s="15"/>
      <c r="L151" s="5"/>
      <c r="M151" s="86" t="s">
        <v>281</v>
      </c>
      <c r="N151" s="15"/>
      <c r="O151" s="7">
        <v>100000</v>
      </c>
      <c r="P151" s="7">
        <v>30000</v>
      </c>
      <c r="Q151" s="7">
        <v>0</v>
      </c>
      <c r="R151" s="7">
        <v>0</v>
      </c>
      <c r="S151" s="15" t="s">
        <v>201</v>
      </c>
      <c r="T151" s="107" t="s">
        <v>1031</v>
      </c>
    </row>
    <row r="152" spans="1:20" ht="15.75" x14ac:dyDescent="0.25">
      <c r="A152" s="15">
        <v>151</v>
      </c>
      <c r="B152" s="15" t="s">
        <v>905</v>
      </c>
      <c r="C152" s="5" t="s">
        <v>1314</v>
      </c>
      <c r="D152" s="5" t="s">
        <v>1315</v>
      </c>
      <c r="E152" s="5" t="s">
        <v>1305</v>
      </c>
      <c r="F152" s="108" t="s">
        <v>1316</v>
      </c>
      <c r="G152" s="15" t="s">
        <v>1307</v>
      </c>
      <c r="H152" s="108" t="s">
        <v>1317</v>
      </c>
      <c r="I152" s="5"/>
      <c r="J152" s="110" t="s">
        <v>1318</v>
      </c>
      <c r="K152" s="15"/>
      <c r="L152" s="5"/>
      <c r="M152" s="86" t="s">
        <v>281</v>
      </c>
      <c r="N152" s="15"/>
      <c r="O152" s="7">
        <v>100000</v>
      </c>
      <c r="P152" s="7">
        <v>30000</v>
      </c>
      <c r="Q152" s="7">
        <v>0</v>
      </c>
      <c r="R152" s="7">
        <v>0</v>
      </c>
      <c r="S152" s="15" t="s">
        <v>201</v>
      </c>
      <c r="T152" s="107" t="s">
        <v>1031</v>
      </c>
    </row>
    <row r="153" spans="1:20" ht="15.75" x14ac:dyDescent="0.25">
      <c r="A153" s="15">
        <v>152</v>
      </c>
      <c r="B153" s="15" t="s">
        <v>906</v>
      </c>
      <c r="C153" s="5" t="s">
        <v>1319</v>
      </c>
      <c r="D153" s="5" t="s">
        <v>1320</v>
      </c>
      <c r="E153" s="5" t="s">
        <v>1321</v>
      </c>
      <c r="F153" s="108" t="s">
        <v>1322</v>
      </c>
      <c r="G153" s="15" t="s">
        <v>593</v>
      </c>
      <c r="H153" s="108" t="s">
        <v>1323</v>
      </c>
      <c r="I153" s="5"/>
      <c r="J153" s="5"/>
      <c r="K153" s="15"/>
      <c r="L153" s="5"/>
      <c r="M153" s="86" t="s">
        <v>281</v>
      </c>
      <c r="N153" s="15"/>
      <c r="O153" s="7">
        <v>100000</v>
      </c>
      <c r="P153" s="7">
        <v>30000</v>
      </c>
      <c r="Q153" s="7">
        <v>0</v>
      </c>
      <c r="R153" s="7">
        <v>0</v>
      </c>
      <c r="S153" s="15" t="s">
        <v>201</v>
      </c>
      <c r="T153" s="107" t="s">
        <v>1031</v>
      </c>
    </row>
    <row r="154" spans="1:20" x14ac:dyDescent="0.25">
      <c r="A154" s="15">
        <v>153</v>
      </c>
      <c r="B154" s="15" t="s">
        <v>907</v>
      </c>
      <c r="C154" s="5" t="s">
        <v>1324</v>
      </c>
      <c r="D154" s="5" t="s">
        <v>1325</v>
      </c>
      <c r="E154" s="5" t="s">
        <v>1326</v>
      </c>
      <c r="F154" s="108" t="s">
        <v>1327</v>
      </c>
      <c r="G154" s="15" t="s">
        <v>593</v>
      </c>
      <c r="H154" s="108" t="s">
        <v>1328</v>
      </c>
      <c r="I154" s="5"/>
      <c r="J154" s="5"/>
      <c r="K154" s="15"/>
      <c r="L154" s="5"/>
      <c r="M154" s="5"/>
      <c r="N154" s="15"/>
      <c r="O154" s="7">
        <v>100000</v>
      </c>
      <c r="P154" s="7">
        <v>30000</v>
      </c>
      <c r="Q154" s="7">
        <v>0</v>
      </c>
      <c r="R154" s="7">
        <v>0</v>
      </c>
      <c r="S154" s="15" t="s">
        <v>201</v>
      </c>
      <c r="T154" s="107" t="s">
        <v>1031</v>
      </c>
    </row>
    <row r="155" spans="1:20" ht="15.75" x14ac:dyDescent="0.25">
      <c r="A155" s="15">
        <v>154</v>
      </c>
      <c r="B155" s="15" t="s">
        <v>908</v>
      </c>
      <c r="C155" s="5" t="s">
        <v>1336</v>
      </c>
      <c r="D155" s="5" t="s">
        <v>1337</v>
      </c>
      <c r="E155" s="5" t="s">
        <v>1338</v>
      </c>
      <c r="F155" s="108" t="s">
        <v>1339</v>
      </c>
      <c r="G155" s="15" t="s">
        <v>593</v>
      </c>
      <c r="H155" s="108" t="s">
        <v>1340</v>
      </c>
      <c r="I155" s="5"/>
      <c r="J155" s="108" t="s">
        <v>1341</v>
      </c>
      <c r="K155" s="15" t="s">
        <v>434</v>
      </c>
      <c r="L155" s="5"/>
      <c r="M155" s="86" t="s">
        <v>281</v>
      </c>
      <c r="N155" s="15"/>
      <c r="O155" s="7">
        <v>100000</v>
      </c>
      <c r="P155" s="7">
        <v>30000</v>
      </c>
      <c r="Q155" s="7">
        <v>0</v>
      </c>
      <c r="R155" s="7">
        <v>0</v>
      </c>
      <c r="S155" s="15" t="s">
        <v>201</v>
      </c>
      <c r="T155" s="107" t="s">
        <v>1031</v>
      </c>
    </row>
    <row r="156" spans="1:20" x14ac:dyDescent="0.25">
      <c r="A156" s="15">
        <v>155</v>
      </c>
      <c r="B156" s="15" t="s">
        <v>909</v>
      </c>
      <c r="C156" s="5" t="s">
        <v>1342</v>
      </c>
      <c r="D156" s="5"/>
      <c r="E156" s="5" t="s">
        <v>1343</v>
      </c>
      <c r="F156" s="108" t="s">
        <v>1344</v>
      </c>
      <c r="G156" s="15" t="s">
        <v>1345</v>
      </c>
      <c r="H156" s="108" t="s">
        <v>1346</v>
      </c>
      <c r="I156" s="109" t="s">
        <v>1347</v>
      </c>
      <c r="J156" s="108" t="s">
        <v>1348</v>
      </c>
      <c r="K156" s="15" t="s">
        <v>1270</v>
      </c>
      <c r="L156" s="5"/>
      <c r="M156" s="5"/>
      <c r="N156" s="15"/>
      <c r="O156" s="7">
        <v>100000</v>
      </c>
      <c r="P156" s="7">
        <v>30000</v>
      </c>
      <c r="Q156" s="7">
        <v>0</v>
      </c>
      <c r="R156" s="7">
        <v>0</v>
      </c>
      <c r="S156" s="15" t="s">
        <v>201</v>
      </c>
      <c r="T156" s="107" t="s">
        <v>1031</v>
      </c>
    </row>
    <row r="157" spans="1:20" ht="15.75" x14ac:dyDescent="0.25">
      <c r="A157" s="15">
        <v>156</v>
      </c>
      <c r="B157" s="15" t="s">
        <v>911</v>
      </c>
      <c r="C157" s="18" t="s">
        <v>1364</v>
      </c>
      <c r="D157" s="5" t="s">
        <v>1365</v>
      </c>
      <c r="E157" s="18" t="s">
        <v>1366</v>
      </c>
      <c r="F157" s="108" t="s">
        <v>1367</v>
      </c>
      <c r="G157" s="19" t="s">
        <v>1368</v>
      </c>
      <c r="H157" s="108" t="s">
        <v>1369</v>
      </c>
      <c r="I157" s="5"/>
      <c r="J157" s="115" t="s">
        <v>1370</v>
      </c>
      <c r="K157" s="15" t="s">
        <v>434</v>
      </c>
      <c r="L157" s="5"/>
      <c r="M157" s="86" t="s">
        <v>281</v>
      </c>
      <c r="N157" s="15"/>
      <c r="O157" s="7">
        <v>100000</v>
      </c>
      <c r="P157" s="7">
        <v>0</v>
      </c>
      <c r="Q157" s="7">
        <v>30000</v>
      </c>
      <c r="R157" s="7">
        <v>20000</v>
      </c>
      <c r="S157" s="15" t="s">
        <v>201</v>
      </c>
      <c r="T157" s="114" t="s">
        <v>1371</v>
      </c>
    </row>
    <row r="158" spans="1:20" x14ac:dyDescent="0.25">
      <c r="A158" s="15">
        <v>157</v>
      </c>
      <c r="B158" s="15" t="s">
        <v>912</v>
      </c>
      <c r="C158" s="18" t="s">
        <v>1372</v>
      </c>
      <c r="D158" s="5"/>
      <c r="E158" s="18" t="s">
        <v>1373</v>
      </c>
      <c r="F158" s="15"/>
      <c r="G158" s="5"/>
      <c r="H158" s="108" t="s">
        <v>1374</v>
      </c>
      <c r="I158" s="5"/>
      <c r="J158" s="5"/>
      <c r="K158" s="15"/>
      <c r="L158" s="5"/>
      <c r="M158" s="5"/>
      <c r="N158" s="15"/>
      <c r="O158" s="7">
        <v>100000</v>
      </c>
      <c r="P158" s="7">
        <v>0</v>
      </c>
      <c r="Q158" s="7">
        <v>30000</v>
      </c>
      <c r="R158" s="7">
        <v>0</v>
      </c>
      <c r="S158" s="15" t="s">
        <v>201</v>
      </c>
      <c r="T158" s="114" t="s">
        <v>1371</v>
      </c>
    </row>
    <row r="159" spans="1:20" ht="15.75" x14ac:dyDescent="0.25">
      <c r="A159" s="15">
        <v>158</v>
      </c>
      <c r="B159" s="15" t="s">
        <v>913</v>
      </c>
      <c r="C159" s="18" t="s">
        <v>1375</v>
      </c>
      <c r="D159" s="5" t="s">
        <v>1376</v>
      </c>
      <c r="E159" s="18" t="s">
        <v>1377</v>
      </c>
      <c r="F159" s="108" t="s">
        <v>1378</v>
      </c>
      <c r="G159" s="19" t="s">
        <v>301</v>
      </c>
      <c r="H159" s="108" t="s">
        <v>1379</v>
      </c>
      <c r="I159" s="109" t="s">
        <v>1380</v>
      </c>
      <c r="J159" s="115" t="s">
        <v>1381</v>
      </c>
      <c r="K159" s="15"/>
      <c r="L159" s="5"/>
      <c r="M159" s="86" t="s">
        <v>281</v>
      </c>
      <c r="N159" s="15"/>
      <c r="O159" s="7">
        <v>100000</v>
      </c>
      <c r="P159" s="7">
        <v>0</v>
      </c>
      <c r="Q159" s="7">
        <v>30000</v>
      </c>
      <c r="R159" s="7">
        <v>220000</v>
      </c>
      <c r="S159" s="15" t="s">
        <v>201</v>
      </c>
      <c r="T159" s="114" t="s">
        <v>1382</v>
      </c>
    </row>
    <row r="160" spans="1:20" ht="15.75" x14ac:dyDescent="0.25">
      <c r="A160" s="15">
        <v>159</v>
      </c>
      <c r="B160" s="15" t="s">
        <v>914</v>
      </c>
      <c r="C160" s="18" t="s">
        <v>1383</v>
      </c>
      <c r="D160" s="5" t="s">
        <v>1384</v>
      </c>
      <c r="E160" s="18" t="s">
        <v>1385</v>
      </c>
      <c r="F160" s="108" t="s">
        <v>1386</v>
      </c>
      <c r="G160" s="19" t="s">
        <v>301</v>
      </c>
      <c r="H160" s="108" t="s">
        <v>1387</v>
      </c>
      <c r="I160" s="5"/>
      <c r="J160" s="5"/>
      <c r="K160" s="15"/>
      <c r="L160" s="5"/>
      <c r="M160" s="86" t="s">
        <v>281</v>
      </c>
      <c r="N160" s="15"/>
      <c r="O160" s="7">
        <v>100000</v>
      </c>
      <c r="P160" s="7">
        <v>0</v>
      </c>
      <c r="Q160" s="7">
        <v>30000</v>
      </c>
      <c r="R160" s="7">
        <v>0</v>
      </c>
      <c r="S160" s="15" t="s">
        <v>201</v>
      </c>
      <c r="T160" s="114" t="s">
        <v>1031</v>
      </c>
    </row>
    <row r="161" spans="7:7" x14ac:dyDescent="0.25">
      <c r="G161" s="113"/>
    </row>
  </sheetData>
  <autoFilter ref="A1:U1">
    <sortState ref="A2:U141">
      <sortCondition ref="B1"/>
    </sortState>
  </autoFilter>
  <hyperlinks>
    <hyperlink ref="I64" r:id="rId1"/>
    <hyperlink ref="I66" r:id="rId2"/>
    <hyperlink ref="I68" r:id="rId3"/>
    <hyperlink ref="I69" r:id="rId4"/>
    <hyperlink ref="I4" r:id="rId5"/>
    <hyperlink ref="I76" r:id="rId6"/>
    <hyperlink ref="I77" r:id="rId7"/>
    <hyperlink ref="I3" r:id="rId8"/>
    <hyperlink ref="I11" r:id="rId9"/>
    <hyperlink ref="I6" r:id="rId10"/>
    <hyperlink ref="I80" r:id="rId11"/>
    <hyperlink ref="I83" r:id="rId12"/>
    <hyperlink ref="I37" r:id="rId13"/>
    <hyperlink ref="I46" r:id="rId14"/>
    <hyperlink ref="I9" r:id="rId15"/>
    <hyperlink ref="I60" r:id="rId16"/>
    <hyperlink ref="I86" r:id="rId17"/>
    <hyperlink ref="I89" r:id="rId18"/>
    <hyperlink ref="I92" r:id="rId19"/>
    <hyperlink ref="I101" r:id="rId20"/>
    <hyperlink ref="I50" r:id="rId21"/>
    <hyperlink ref="I51" r:id="rId22"/>
    <hyperlink ref="I109" r:id="rId23"/>
    <hyperlink ref="I117" r:id="rId24"/>
    <hyperlink ref="I119" r:id="rId25"/>
    <hyperlink ref="I120" r:id="rId26"/>
    <hyperlink ref="I121" r:id="rId27"/>
    <hyperlink ref="I128" r:id="rId28"/>
    <hyperlink ref="I45" r:id="rId29"/>
    <hyperlink ref="I134" r:id="rId30"/>
    <hyperlink ref="I135" r:id="rId31"/>
    <hyperlink ref="I58" r:id="rId32"/>
    <hyperlink ref="I138" r:id="rId33"/>
    <hyperlink ref="I139" r:id="rId34"/>
    <hyperlink ref="I140" r:id="rId35"/>
    <hyperlink ref="I143" r:id="rId36"/>
    <hyperlink ref="I32" r:id="rId37"/>
    <hyperlink ref="I30" r:id="rId38"/>
    <hyperlink ref="I156" r:id="rId39"/>
    <hyperlink ref="I159" r:id="rId40"/>
    <hyperlink ref="I14" r:id="rId4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50" zoomScaleNormal="150" workbookViewId="0">
      <selection activeCell="G15" sqref="G15"/>
    </sheetView>
  </sheetViews>
  <sheetFormatPr defaultRowHeight="15" x14ac:dyDescent="0.25"/>
  <cols>
    <col min="1" max="1" width="4.42578125" bestFit="1" customWidth="1"/>
    <col min="2" max="2" width="12.140625" bestFit="1" customWidth="1"/>
    <col min="3" max="3" width="14.28515625" bestFit="1" customWidth="1"/>
    <col min="4" max="4" width="15.28515625" bestFit="1" customWidth="1"/>
    <col min="5" max="5" width="13.42578125" bestFit="1" customWidth="1"/>
    <col min="6" max="6" width="12.42578125" bestFit="1" customWidth="1"/>
    <col min="7" max="7" width="11.85546875" bestFit="1" customWidth="1"/>
    <col min="8" max="8" width="12.5703125" bestFit="1" customWidth="1"/>
    <col min="9" max="9" width="20.85546875" bestFit="1" customWidth="1"/>
  </cols>
  <sheetData>
    <row r="1" spans="1:9" ht="26.25" x14ac:dyDescent="0.4">
      <c r="A1" s="116" t="s">
        <v>219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39" t="s">
        <v>0</v>
      </c>
      <c r="B2" s="39" t="s">
        <v>62</v>
      </c>
      <c r="C2" s="39" t="s">
        <v>31</v>
      </c>
      <c r="D2" s="39" t="s">
        <v>1</v>
      </c>
      <c r="E2" s="39" t="s">
        <v>20</v>
      </c>
      <c r="F2" s="39" t="s">
        <v>5</v>
      </c>
      <c r="G2" s="39" t="s">
        <v>77</v>
      </c>
      <c r="H2" s="57" t="s">
        <v>63</v>
      </c>
      <c r="I2" s="57" t="s">
        <v>43</v>
      </c>
    </row>
    <row r="3" spans="1:9" x14ac:dyDescent="0.25">
      <c r="A3" s="15">
        <v>1</v>
      </c>
      <c r="B3" s="15" t="s">
        <v>112</v>
      </c>
      <c r="C3" s="15" t="s">
        <v>33</v>
      </c>
      <c r="D3" s="5" t="str">
        <f>VLOOKUP(C3,'DATA BARANG'!$B$1:$E$13,2,0)</f>
        <v>GULA PUTIH</v>
      </c>
      <c r="E3" s="19">
        <v>1</v>
      </c>
      <c r="F3" s="6">
        <f>VLOOKUP('07012021'!C3,'DATA BARANG'!$B$1:$E$13,4,0)</f>
        <v>13500</v>
      </c>
      <c r="G3" s="34">
        <f t="shared" ref="G3:G10" si="0">E3*F3</f>
        <v>13500</v>
      </c>
      <c r="H3" s="15" t="s">
        <v>60</v>
      </c>
      <c r="I3" s="19" t="str">
        <f>VLOOKUP(H3,'DATA ANGGOTA'!$B$1:$C$50,2,0)</f>
        <v>USTADZ ABDUL HALIM</v>
      </c>
    </row>
    <row r="4" spans="1:9" x14ac:dyDescent="0.25">
      <c r="A4" s="15">
        <v>1</v>
      </c>
      <c r="B4" s="15" t="s">
        <v>112</v>
      </c>
      <c r="C4" s="15" t="s">
        <v>33</v>
      </c>
      <c r="D4" s="5" t="str">
        <f>VLOOKUP(C4,'DATA BARANG'!$B$1:$E$13,2,0)</f>
        <v>GULA PUTIH</v>
      </c>
      <c r="E4" s="19">
        <v>1</v>
      </c>
      <c r="F4" s="6">
        <f>VLOOKUP('07012021'!C4,'DATA BARANG'!$B$1:$E$13,4,0)</f>
        <v>13500</v>
      </c>
      <c r="G4" s="34">
        <f t="shared" si="0"/>
        <v>13500</v>
      </c>
      <c r="H4" s="15" t="s">
        <v>60</v>
      </c>
      <c r="I4" s="19" t="str">
        <f>VLOOKUP(H4,'DATA ANGGOTA'!$B$1:$C$50,2,0)</f>
        <v>USTADZ ABDUL HALIM</v>
      </c>
    </row>
    <row r="5" spans="1:9" x14ac:dyDescent="0.25">
      <c r="A5" s="15">
        <v>1</v>
      </c>
      <c r="B5" s="15" t="s">
        <v>112</v>
      </c>
      <c r="C5" s="15" t="s">
        <v>33</v>
      </c>
      <c r="D5" s="5" t="str">
        <f>VLOOKUP(C5,'DATA BARANG'!$B$1:$E$13,2,0)</f>
        <v>GULA PUTIH</v>
      </c>
      <c r="E5" s="19">
        <v>1</v>
      </c>
      <c r="F5" s="6">
        <f>VLOOKUP('07012021'!C5,'DATA BARANG'!$B$1:$E$13,4,0)</f>
        <v>13500</v>
      </c>
      <c r="G5" s="34">
        <f t="shared" si="0"/>
        <v>13500</v>
      </c>
      <c r="H5" s="15" t="s">
        <v>60</v>
      </c>
      <c r="I5" s="19" t="str">
        <f>VLOOKUP(H5,'DATA ANGGOTA'!$B$1:$C$50,2,0)</f>
        <v>USTADZ ABDUL HALIM</v>
      </c>
    </row>
    <row r="6" spans="1:9" x14ac:dyDescent="0.25">
      <c r="A6" s="15">
        <v>1</v>
      </c>
      <c r="B6" s="15" t="s">
        <v>112</v>
      </c>
      <c r="C6" s="15" t="s">
        <v>33</v>
      </c>
      <c r="D6" s="5" t="str">
        <f>VLOOKUP(C6,'DATA BARANG'!$B$1:$E$13,2,0)</f>
        <v>GULA PUTIH</v>
      </c>
      <c r="E6" s="19">
        <v>1</v>
      </c>
      <c r="F6" s="6">
        <f>VLOOKUP('07012021'!C6,'DATA BARANG'!$B$1:$E$13,4,0)</f>
        <v>13500</v>
      </c>
      <c r="G6" s="34">
        <f t="shared" si="0"/>
        <v>13500</v>
      </c>
      <c r="H6" s="15" t="s">
        <v>60</v>
      </c>
      <c r="I6" s="19" t="str">
        <f>VLOOKUP(H6,'DATA ANGGOTA'!$B$1:$C$50,2,0)</f>
        <v>USTADZ ABDUL HALIM</v>
      </c>
    </row>
    <row r="7" spans="1:9" x14ac:dyDescent="0.25">
      <c r="A7" s="15">
        <v>1</v>
      </c>
      <c r="B7" s="15" t="s">
        <v>112</v>
      </c>
      <c r="C7" s="15" t="s">
        <v>33</v>
      </c>
      <c r="D7" s="5" t="str">
        <f>VLOOKUP(C7,'DATA BARANG'!$B$1:$E$13,2,0)</f>
        <v>GULA PUTIH</v>
      </c>
      <c r="E7" s="19">
        <v>1</v>
      </c>
      <c r="F7" s="6">
        <f>VLOOKUP('07012021'!C7,'DATA BARANG'!$B$1:$E$13,4,0)</f>
        <v>13500</v>
      </c>
      <c r="G7" s="34">
        <f t="shared" si="0"/>
        <v>13500</v>
      </c>
      <c r="H7" s="15" t="s">
        <v>60</v>
      </c>
      <c r="I7" s="19" t="str">
        <f>VLOOKUP(H7,'DATA ANGGOTA'!$B$1:$C$50,2,0)</f>
        <v>USTADZ ABDUL HALIM</v>
      </c>
    </row>
    <row r="8" spans="1:9" x14ac:dyDescent="0.25">
      <c r="A8" s="15">
        <v>1</v>
      </c>
      <c r="B8" s="15" t="s">
        <v>112</v>
      </c>
      <c r="C8" s="15" t="s">
        <v>33</v>
      </c>
      <c r="D8" s="5" t="str">
        <f>VLOOKUP(C8,'DATA BARANG'!$B$1:$E$13,2,0)</f>
        <v>GULA PUTIH</v>
      </c>
      <c r="E8" s="19">
        <v>1</v>
      </c>
      <c r="F8" s="6">
        <f>VLOOKUP('07012021'!C8,'DATA BARANG'!$B$1:$E$13,4,0)</f>
        <v>13500</v>
      </c>
      <c r="G8" s="34">
        <f t="shared" si="0"/>
        <v>13500</v>
      </c>
      <c r="H8" s="15" t="s">
        <v>60</v>
      </c>
      <c r="I8" s="19" t="str">
        <f>VLOOKUP(H8,'DATA ANGGOTA'!$B$1:$C$50,2,0)</f>
        <v>USTADZ ABDUL HALIM</v>
      </c>
    </row>
    <row r="9" spans="1:9" x14ac:dyDescent="0.25">
      <c r="A9" s="15">
        <v>1</v>
      </c>
      <c r="B9" s="15" t="s">
        <v>112</v>
      </c>
      <c r="C9" s="15" t="s">
        <v>33</v>
      </c>
      <c r="D9" s="5" t="str">
        <f>VLOOKUP(C9,'DATA BARANG'!$B$1:$E$13,2,0)</f>
        <v>GULA PUTIH</v>
      </c>
      <c r="E9" s="19">
        <v>1</v>
      </c>
      <c r="F9" s="6">
        <f>VLOOKUP('07012021'!C9,'DATA BARANG'!$B$1:$E$13,4,0)</f>
        <v>13500</v>
      </c>
      <c r="G9" s="34">
        <f t="shared" si="0"/>
        <v>13500</v>
      </c>
      <c r="H9" s="15" t="s">
        <v>60</v>
      </c>
      <c r="I9" s="19" t="str">
        <f>VLOOKUP(H9,'DATA ANGGOTA'!$B$1:$C$50,2,0)</f>
        <v>USTADZ ABDUL HALIM</v>
      </c>
    </row>
    <row r="10" spans="1:9" x14ac:dyDescent="0.25">
      <c r="A10" s="15">
        <v>1</v>
      </c>
      <c r="B10" s="15" t="s">
        <v>112</v>
      </c>
      <c r="C10" s="15" t="s">
        <v>33</v>
      </c>
      <c r="D10" s="5" t="str">
        <f>VLOOKUP(C10,'DATA BARANG'!$B$1:$E$13,2,0)</f>
        <v>GULA PUTIH</v>
      </c>
      <c r="E10" s="19">
        <v>1</v>
      </c>
      <c r="F10" s="6">
        <f>VLOOKUP('07012021'!C10,'DATA BARANG'!$B$1:$E$13,4,0)</f>
        <v>13500</v>
      </c>
      <c r="G10" s="34">
        <f t="shared" si="0"/>
        <v>13500</v>
      </c>
      <c r="H10" s="15" t="s">
        <v>60</v>
      </c>
      <c r="I10" s="19" t="str">
        <f>VLOOKUP(H10,'DATA ANGGOTA'!$B$1:$C$50,2,0)</f>
        <v>USTADZ ABDUL HALIM</v>
      </c>
    </row>
    <row r="11" spans="1:9" x14ac:dyDescent="0.25">
      <c r="A11" s="120" t="s">
        <v>6</v>
      </c>
      <c r="B11" s="120"/>
      <c r="C11" s="120"/>
      <c r="D11" s="120"/>
      <c r="E11" s="120"/>
      <c r="F11" s="120"/>
      <c r="G11" s="43">
        <f>SUM(G3:G10)</f>
        <v>108000</v>
      </c>
      <c r="H11" s="5"/>
      <c r="I11" s="15"/>
    </row>
  </sheetData>
  <mergeCells count="2">
    <mergeCell ref="A1:I1"/>
    <mergeCell ref="A11:F11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50" zoomScaleNormal="150" workbookViewId="0">
      <selection sqref="A1:I11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1.42578125" bestFit="1" customWidth="1"/>
    <col min="8" max="8" width="12.5703125" bestFit="1" customWidth="1"/>
    <col min="9" max="9" width="24" bestFit="1" customWidth="1"/>
  </cols>
  <sheetData>
    <row r="1" spans="1:9" ht="28.5" x14ac:dyDescent="0.45">
      <c r="A1" s="121" t="s">
        <v>220</v>
      </c>
      <c r="B1" s="121"/>
      <c r="C1" s="121"/>
      <c r="D1" s="121"/>
      <c r="E1" s="121"/>
      <c r="F1" s="121"/>
      <c r="G1" s="121"/>
      <c r="H1" s="121"/>
      <c r="I1" s="121"/>
    </row>
    <row r="2" spans="1:9" x14ac:dyDescent="0.25">
      <c r="A2" s="39" t="s">
        <v>0</v>
      </c>
      <c r="B2" s="39" t="s">
        <v>62</v>
      </c>
      <c r="C2" s="39" t="s">
        <v>31</v>
      </c>
      <c r="D2" s="39" t="s">
        <v>1</v>
      </c>
      <c r="E2" s="39" t="s">
        <v>20</v>
      </c>
      <c r="F2" s="39" t="s">
        <v>5</v>
      </c>
      <c r="G2" s="39" t="s">
        <v>77</v>
      </c>
      <c r="H2" s="57" t="s">
        <v>63</v>
      </c>
      <c r="I2" s="57" t="s">
        <v>43</v>
      </c>
    </row>
    <row r="3" spans="1:9" x14ac:dyDescent="0.25">
      <c r="A3" s="15">
        <v>1</v>
      </c>
      <c r="B3" s="15" t="s">
        <v>106</v>
      </c>
      <c r="C3" s="15" t="s">
        <v>32</v>
      </c>
      <c r="D3" s="5" t="str">
        <f>VLOOKUP(C3,'DATA BARANG'!$B$1:$E$13,2,0)</f>
        <v>GULA ROSE BRAND</v>
      </c>
      <c r="E3" s="19">
        <v>1</v>
      </c>
      <c r="F3" s="6">
        <f>VLOOKUP('08012021'!C3,'DATA BARANG'!$B$1:$E$13,4,0)</f>
        <v>14000</v>
      </c>
      <c r="G3" s="34">
        <f t="shared" ref="G3:G10" si="0">E3*F3</f>
        <v>14000</v>
      </c>
      <c r="H3" s="15" t="s">
        <v>56</v>
      </c>
      <c r="I3" s="15" t="str">
        <f>VLOOKUP(H3,'DATA ANGGOTA'!$B$1:$C$50,2,0)</f>
        <v>FITRI ANI (UMMI BUYA)</v>
      </c>
    </row>
    <row r="4" spans="1:9" x14ac:dyDescent="0.25">
      <c r="A4" s="15">
        <v>1</v>
      </c>
      <c r="B4" s="15" t="s">
        <v>106</v>
      </c>
      <c r="C4" s="15" t="s">
        <v>32</v>
      </c>
      <c r="D4" s="5" t="str">
        <f>VLOOKUP(C4,'DATA BARANG'!$B$1:$E$13,2,0)</f>
        <v>GULA ROSE BRAND</v>
      </c>
      <c r="E4" s="19">
        <v>1</v>
      </c>
      <c r="F4" s="6">
        <f>VLOOKUP('08012021'!C4,'DATA BARANG'!$B$1:$E$13,4,0)</f>
        <v>14000</v>
      </c>
      <c r="G4" s="34">
        <f t="shared" si="0"/>
        <v>14000</v>
      </c>
      <c r="H4" s="15" t="s">
        <v>56</v>
      </c>
      <c r="I4" s="15" t="str">
        <f>VLOOKUP(H4,'DATA ANGGOTA'!$B$1:$C$50,2,0)</f>
        <v>FITRI ANI (UMMI BUYA)</v>
      </c>
    </row>
    <row r="5" spans="1:9" x14ac:dyDescent="0.25">
      <c r="A5" s="15">
        <v>2</v>
      </c>
      <c r="B5" s="15" t="s">
        <v>105</v>
      </c>
      <c r="C5" s="15" t="s">
        <v>32</v>
      </c>
      <c r="D5" s="5" t="str">
        <f>VLOOKUP(C5,'DATA BARANG'!$B$1:$E$13,2,0)</f>
        <v>GULA ROSE BRAND</v>
      </c>
      <c r="E5" s="19">
        <v>1</v>
      </c>
      <c r="F5" s="6">
        <f>VLOOKUP('08012021'!C5,'DATA BARANG'!$B$1:$E$13,4,0)</f>
        <v>14000</v>
      </c>
      <c r="G5" s="34">
        <f t="shared" si="0"/>
        <v>14000</v>
      </c>
      <c r="H5" s="15" t="s">
        <v>45</v>
      </c>
      <c r="I5" s="15" t="str">
        <f>VLOOKUP(H5,'DATA ANGGOTA'!$B$1:$C$50,2,0)</f>
        <v>HENDRYAN WINATA (ABI)</v>
      </c>
    </row>
    <row r="6" spans="1:9" x14ac:dyDescent="0.25">
      <c r="A6" s="15">
        <v>2</v>
      </c>
      <c r="B6" s="15" t="s">
        <v>105</v>
      </c>
      <c r="C6" s="15" t="s">
        <v>32</v>
      </c>
      <c r="D6" s="5" t="str">
        <f>VLOOKUP(C6,'DATA BARANG'!$B$1:$E$13,2,0)</f>
        <v>GULA ROSE BRAND</v>
      </c>
      <c r="E6" s="19">
        <v>1</v>
      </c>
      <c r="F6" s="6">
        <f>VLOOKUP('08012021'!C6,'DATA BARANG'!$B$1:$E$13,4,0)</f>
        <v>14000</v>
      </c>
      <c r="G6" s="34">
        <f t="shared" si="0"/>
        <v>14000</v>
      </c>
      <c r="H6" s="15" t="s">
        <v>45</v>
      </c>
      <c r="I6" s="15" t="str">
        <f>VLOOKUP(H6,'DATA ANGGOTA'!$B$1:$C$50,2,0)</f>
        <v>HENDRYAN WINATA (ABI)</v>
      </c>
    </row>
    <row r="7" spans="1:9" x14ac:dyDescent="0.25">
      <c r="A7" s="15">
        <v>2</v>
      </c>
      <c r="B7" s="15" t="s">
        <v>105</v>
      </c>
      <c r="C7" s="15" t="s">
        <v>32</v>
      </c>
      <c r="D7" s="5" t="str">
        <f>VLOOKUP(C7,'DATA BARANG'!$B$1:$E$13,2,0)</f>
        <v>GULA ROSE BRAND</v>
      </c>
      <c r="E7" s="19">
        <v>1</v>
      </c>
      <c r="F7" s="6">
        <f>VLOOKUP('08012021'!C7,'DATA BARANG'!$B$1:$E$13,4,0)</f>
        <v>14000</v>
      </c>
      <c r="G7" s="34">
        <f t="shared" si="0"/>
        <v>14000</v>
      </c>
      <c r="H7" s="15" t="s">
        <v>45</v>
      </c>
      <c r="I7" s="15" t="str">
        <f>VLOOKUP(H7,'DATA ANGGOTA'!$B$1:$C$50,2,0)</f>
        <v>HENDRYAN WINATA (ABI)</v>
      </c>
    </row>
    <row r="8" spans="1:9" x14ac:dyDescent="0.25">
      <c r="A8" s="15">
        <v>2</v>
      </c>
      <c r="B8" s="15" t="s">
        <v>105</v>
      </c>
      <c r="C8" s="15" t="s">
        <v>32</v>
      </c>
      <c r="D8" s="5" t="str">
        <f>VLOOKUP(C8,'DATA BARANG'!$B$1:$E$13,2,0)</f>
        <v>GULA ROSE BRAND</v>
      </c>
      <c r="E8" s="19">
        <v>1</v>
      </c>
      <c r="F8" s="6">
        <f>VLOOKUP('08012021'!C8,'DATA BARANG'!$B$1:$E$13,4,0)</f>
        <v>14000</v>
      </c>
      <c r="G8" s="34">
        <f t="shared" si="0"/>
        <v>14000</v>
      </c>
      <c r="H8" s="15" t="s">
        <v>45</v>
      </c>
      <c r="I8" s="15" t="str">
        <f>VLOOKUP(H8,'DATA ANGGOTA'!$B$1:$C$50,2,0)</f>
        <v>HENDRYAN WINATA (ABI)</v>
      </c>
    </row>
    <row r="9" spans="1:9" x14ac:dyDescent="0.25">
      <c r="A9" s="15">
        <v>2</v>
      </c>
      <c r="B9" s="15" t="s">
        <v>105</v>
      </c>
      <c r="C9" s="15" t="s">
        <v>32</v>
      </c>
      <c r="D9" s="5" t="str">
        <f>VLOOKUP(C9,'DATA BARANG'!$B$1:$E$13,2,0)</f>
        <v>GULA ROSE BRAND</v>
      </c>
      <c r="E9" s="19">
        <v>1</v>
      </c>
      <c r="F9" s="6">
        <f>VLOOKUP('08012021'!C9,'DATA BARANG'!$B$1:$E$13,4,0)</f>
        <v>14000</v>
      </c>
      <c r="G9" s="34">
        <f t="shared" si="0"/>
        <v>14000</v>
      </c>
      <c r="H9" s="15" t="s">
        <v>45</v>
      </c>
      <c r="I9" s="15" t="str">
        <f>VLOOKUP(H9,'DATA ANGGOTA'!$B$1:$C$50,2,0)</f>
        <v>HENDRYAN WINATA (ABI)</v>
      </c>
    </row>
    <row r="10" spans="1:9" x14ac:dyDescent="0.25">
      <c r="A10" s="15">
        <v>3</v>
      </c>
      <c r="B10" s="15" t="s">
        <v>106</v>
      </c>
      <c r="C10" s="15" t="s">
        <v>37</v>
      </c>
      <c r="D10" s="5" t="str">
        <f>VLOOKUP(C10,'DATA BARANG'!$B$1:$E$13,2,0)</f>
        <v>BERAS IR 5 KG</v>
      </c>
      <c r="E10" s="19">
        <v>1</v>
      </c>
      <c r="F10" s="6">
        <f>VLOOKUP('08012021'!C10,'DATA BARANG'!$B$1:$E$13,4,0)</f>
        <v>55000</v>
      </c>
      <c r="G10" s="34">
        <f t="shared" si="0"/>
        <v>55000</v>
      </c>
      <c r="H10" s="15" t="s">
        <v>45</v>
      </c>
      <c r="I10" s="15" t="str">
        <f>VLOOKUP(H10,'DATA ANGGOTA'!$B$1:$C$50,2,0)</f>
        <v>HENDRYAN WINATA (ABI)</v>
      </c>
    </row>
    <row r="11" spans="1:9" x14ac:dyDescent="0.25">
      <c r="A11" s="120" t="s">
        <v>6</v>
      </c>
      <c r="B11" s="120"/>
      <c r="C11" s="120"/>
      <c r="D11" s="120"/>
      <c r="E11" s="120"/>
      <c r="F11" s="120"/>
      <c r="G11" s="70">
        <f>SUM(G3:G10)</f>
        <v>153000</v>
      </c>
      <c r="H11" s="24"/>
      <c r="I11" s="24"/>
    </row>
  </sheetData>
  <mergeCells count="2">
    <mergeCell ref="A1:I1"/>
    <mergeCell ref="A11:F11"/>
  </mergeCells>
  <pageMargins left="0" right="0" top="0" bottom="0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40" zoomScale="130" zoomScaleNormal="130" workbookViewId="0">
      <selection sqref="A1:I46"/>
    </sheetView>
  </sheetViews>
  <sheetFormatPr defaultRowHeight="15" x14ac:dyDescent="0.25"/>
  <cols>
    <col min="1" max="1" width="4.42578125" style="1" bestFit="1" customWidth="1"/>
    <col min="2" max="2" width="11.85546875" style="1" bestFit="1" customWidth="1"/>
    <col min="3" max="4" width="17.7109375" bestFit="1" customWidth="1"/>
    <col min="5" max="5" width="15.140625" style="59" bestFit="1" customWidth="1"/>
    <col min="6" max="6" width="13.42578125" bestFit="1" customWidth="1"/>
    <col min="7" max="7" width="13.42578125" style="1" bestFit="1" customWidth="1"/>
    <col min="8" max="8" width="14.140625" bestFit="1" customWidth="1"/>
    <col min="9" max="9" width="33" style="1" bestFit="1" customWidth="1"/>
    <col min="10" max="10" width="15.42578125" bestFit="1" customWidth="1"/>
    <col min="11" max="11" width="19.28515625" bestFit="1" customWidth="1"/>
  </cols>
  <sheetData>
    <row r="1" spans="1:9" ht="31.5" x14ac:dyDescent="0.5">
      <c r="A1" s="122" t="s">
        <v>95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32" t="s">
        <v>0</v>
      </c>
      <c r="B2" s="32" t="s">
        <v>62</v>
      </c>
      <c r="C2" s="32" t="s">
        <v>31</v>
      </c>
      <c r="D2" s="32" t="s">
        <v>1</v>
      </c>
      <c r="E2" s="28" t="s">
        <v>20</v>
      </c>
      <c r="F2" s="32" t="s">
        <v>5</v>
      </c>
      <c r="G2" s="21" t="s">
        <v>77</v>
      </c>
      <c r="H2" s="22" t="s">
        <v>63</v>
      </c>
      <c r="I2" s="32" t="s">
        <v>43</v>
      </c>
    </row>
    <row r="3" spans="1:9" x14ac:dyDescent="0.25">
      <c r="A3" s="15">
        <v>1</v>
      </c>
      <c r="B3" s="15" t="s">
        <v>117</v>
      </c>
      <c r="C3" s="15" t="s">
        <v>37</v>
      </c>
      <c r="D3" s="5" t="str">
        <f>VLOOKUP(C3,'DATA BARANG'!$B$1:$E$13,2,0)</f>
        <v>BERAS IR 5 KG</v>
      </c>
      <c r="E3" s="19">
        <v>1</v>
      </c>
      <c r="F3" s="6">
        <f>VLOOKUP('09012021'!C3,'DATA BARANG'!$B$1:$E$13,4,0)</f>
        <v>55000</v>
      </c>
      <c r="G3" s="34">
        <f t="shared" ref="G3:G45" si="0">E3*F3</f>
        <v>55000</v>
      </c>
      <c r="H3" s="15" t="s">
        <v>173</v>
      </c>
      <c r="I3" s="15" t="str">
        <f>VLOOKUP(H3,'DATA ANGGOTA'!$B$1:$C$100,2,0)</f>
        <v>MAK DANA/ELY FAULINA</v>
      </c>
    </row>
    <row r="4" spans="1:9" x14ac:dyDescent="0.25">
      <c r="A4" s="15">
        <v>2</v>
      </c>
      <c r="B4" s="15" t="s">
        <v>119</v>
      </c>
      <c r="C4" s="15" t="s">
        <v>41</v>
      </c>
      <c r="D4" s="5" t="str">
        <f>VLOOKUP(C4,'DATA BARANG'!$B$1:$E$13,2,0)</f>
        <v>MM SIIP</v>
      </c>
      <c r="E4" s="19">
        <v>1</v>
      </c>
      <c r="F4" s="6">
        <f>VLOOKUP('09012021'!C4,'DATA BARANG'!$B$1:$E$13,4,0)</f>
        <v>13500</v>
      </c>
      <c r="G4" s="34">
        <f t="shared" si="0"/>
        <v>13500</v>
      </c>
      <c r="H4" s="15" t="s">
        <v>123</v>
      </c>
      <c r="I4" s="15" t="str">
        <f>VLOOKUP(H4,'DATA ANGGOTA'!$B$1:$C$100,2,0)</f>
        <v>EKA YUNI TAWANGSIH</v>
      </c>
    </row>
    <row r="5" spans="1:9" x14ac:dyDescent="0.25">
      <c r="A5" s="15">
        <v>2</v>
      </c>
      <c r="B5" s="15" t="s">
        <v>119</v>
      </c>
      <c r="C5" s="15" t="s">
        <v>41</v>
      </c>
      <c r="D5" s="5" t="str">
        <f>VLOOKUP(C5,'DATA BARANG'!$B$1:$E$13,2,0)</f>
        <v>MM SIIP</v>
      </c>
      <c r="E5" s="19">
        <v>1</v>
      </c>
      <c r="F5" s="6">
        <f>VLOOKUP('09012021'!C5,'DATA BARANG'!$B$1:$E$13,4,0)</f>
        <v>13500</v>
      </c>
      <c r="G5" s="34">
        <f t="shared" si="0"/>
        <v>13500</v>
      </c>
      <c r="H5" s="15" t="s">
        <v>123</v>
      </c>
      <c r="I5" s="15" t="str">
        <f>VLOOKUP(H5,'DATA ANGGOTA'!$B$1:$C$100,2,0)</f>
        <v>EKA YUNI TAWANGSIH</v>
      </c>
    </row>
    <row r="6" spans="1:9" x14ac:dyDescent="0.25">
      <c r="A6" s="15">
        <v>3</v>
      </c>
      <c r="B6" s="15" t="s">
        <v>126</v>
      </c>
      <c r="C6" s="15" t="s">
        <v>40</v>
      </c>
      <c r="D6" s="5" t="str">
        <f>VLOOKUP(C6,'DATA BARANG'!$B$1:$E$13,2,0)</f>
        <v>MM BIMOLI</v>
      </c>
      <c r="E6" s="19">
        <v>1</v>
      </c>
      <c r="F6" s="6">
        <f>VLOOKUP('09012021'!C6,'DATA BARANG'!$B$1:$E$13,4,0)</f>
        <v>15500</v>
      </c>
      <c r="G6" s="34">
        <f t="shared" si="0"/>
        <v>15500</v>
      </c>
      <c r="H6" s="15" t="s">
        <v>179</v>
      </c>
      <c r="I6" s="15" t="str">
        <f>VLOOKUP(H6,'DATA ANGGOTA'!$B$1:$C$100,2,0)</f>
        <v>LENI SRI WULAN/M. RADHY</v>
      </c>
    </row>
    <row r="7" spans="1:9" x14ac:dyDescent="0.25">
      <c r="A7" s="15">
        <v>3</v>
      </c>
      <c r="B7" s="15" t="s">
        <v>126</v>
      </c>
      <c r="C7" s="15" t="s">
        <v>40</v>
      </c>
      <c r="D7" s="5" t="str">
        <f>VLOOKUP(C7,'DATA BARANG'!$B$1:$E$13,2,0)</f>
        <v>MM BIMOLI</v>
      </c>
      <c r="E7" s="19">
        <v>1</v>
      </c>
      <c r="F7" s="6">
        <f>VLOOKUP('09012021'!C7,'DATA BARANG'!$B$1:$E$13,4,0)</f>
        <v>15500</v>
      </c>
      <c r="G7" s="34">
        <f t="shared" si="0"/>
        <v>15500</v>
      </c>
      <c r="H7" s="15" t="s">
        <v>179</v>
      </c>
      <c r="I7" s="15" t="str">
        <f>VLOOKUP(H7,'DATA ANGGOTA'!$B$1:$C$100,2,0)</f>
        <v>LENI SRI WULAN/M. RADHY</v>
      </c>
    </row>
    <row r="8" spans="1:9" x14ac:dyDescent="0.25">
      <c r="A8" s="15">
        <v>3</v>
      </c>
      <c r="B8" s="15" t="s">
        <v>126</v>
      </c>
      <c r="C8" s="15" t="s">
        <v>33</v>
      </c>
      <c r="D8" s="5" t="str">
        <f>VLOOKUP(C8,'DATA BARANG'!$B$1:$E$13,2,0)</f>
        <v>GULA PUTIH</v>
      </c>
      <c r="E8" s="19">
        <v>1</v>
      </c>
      <c r="F8" s="6">
        <f>VLOOKUP('09012021'!C8,'DATA BARANG'!$B$1:$E$13,4,0)</f>
        <v>13500</v>
      </c>
      <c r="G8" s="34">
        <f t="shared" si="0"/>
        <v>13500</v>
      </c>
      <c r="H8" s="15" t="s">
        <v>179</v>
      </c>
      <c r="I8" s="15" t="str">
        <f>VLOOKUP(H8,'DATA ANGGOTA'!$B$1:$C$100,2,0)</f>
        <v>LENI SRI WULAN/M. RADHY</v>
      </c>
    </row>
    <row r="9" spans="1:9" x14ac:dyDescent="0.25">
      <c r="A9" s="15">
        <v>3</v>
      </c>
      <c r="B9" s="15" t="s">
        <v>126</v>
      </c>
      <c r="C9" s="15" t="s">
        <v>33</v>
      </c>
      <c r="D9" s="5" t="str">
        <f>VLOOKUP(C9,'DATA BARANG'!$B$1:$E$13,2,0)</f>
        <v>GULA PUTIH</v>
      </c>
      <c r="E9" s="19">
        <v>1</v>
      </c>
      <c r="F9" s="6">
        <f>VLOOKUP('09012021'!C9,'DATA BARANG'!$B$1:$E$13,4,0)</f>
        <v>13500</v>
      </c>
      <c r="G9" s="34">
        <f t="shared" si="0"/>
        <v>13500</v>
      </c>
      <c r="H9" s="15" t="s">
        <v>179</v>
      </c>
      <c r="I9" s="15" t="str">
        <f>VLOOKUP(H9,'DATA ANGGOTA'!$B$1:$C$100,2,0)</f>
        <v>LENI SRI WULAN/M. RADHY</v>
      </c>
    </row>
    <row r="10" spans="1:9" x14ac:dyDescent="0.25">
      <c r="A10" s="15">
        <v>4</v>
      </c>
      <c r="B10" s="15" t="s">
        <v>128</v>
      </c>
      <c r="C10" s="15" t="s">
        <v>32</v>
      </c>
      <c r="D10" s="5" t="str">
        <f>VLOOKUP(C10,'DATA BARANG'!$B$1:$E$13,2,0)</f>
        <v>GULA ROSE BRAND</v>
      </c>
      <c r="E10" s="19">
        <v>1</v>
      </c>
      <c r="F10" s="6">
        <f>VLOOKUP('09012021'!C10,'DATA BARANG'!$B$1:$E$13,4,0)</f>
        <v>14000</v>
      </c>
      <c r="G10" s="34">
        <f t="shared" si="0"/>
        <v>14000</v>
      </c>
      <c r="H10" s="15" t="s">
        <v>180</v>
      </c>
      <c r="I10" s="15" t="str">
        <f>VLOOKUP(H10,'DATA ANGGOTA'!$B$1:$C$100,2,0)</f>
        <v>BU TUTY</v>
      </c>
    </row>
    <row r="11" spans="1:9" x14ac:dyDescent="0.25">
      <c r="A11" s="15">
        <v>4</v>
      </c>
      <c r="B11" s="15" t="s">
        <v>128</v>
      </c>
      <c r="C11" s="15" t="s">
        <v>32</v>
      </c>
      <c r="D11" s="5" t="str">
        <f>VLOOKUP(C11,'DATA BARANG'!$B$1:$E$13,2,0)</f>
        <v>GULA ROSE BRAND</v>
      </c>
      <c r="E11" s="19">
        <v>1</v>
      </c>
      <c r="F11" s="6">
        <f>VLOOKUP('09012021'!C11,'DATA BARANG'!$B$1:$E$13,4,0)</f>
        <v>14000</v>
      </c>
      <c r="G11" s="34">
        <f t="shared" si="0"/>
        <v>14000</v>
      </c>
      <c r="H11" s="15" t="s">
        <v>180</v>
      </c>
      <c r="I11" s="15" t="str">
        <f>VLOOKUP(H11,'DATA ANGGOTA'!$B$1:$C$100,2,0)</f>
        <v>BU TUTY</v>
      </c>
    </row>
    <row r="12" spans="1:9" x14ac:dyDescent="0.25">
      <c r="A12" s="15">
        <v>5</v>
      </c>
      <c r="B12" s="15" t="s">
        <v>102</v>
      </c>
      <c r="C12" s="15" t="s">
        <v>37</v>
      </c>
      <c r="D12" s="5" t="str">
        <f>VLOOKUP(C12,'DATA BARANG'!$B$1:$E$13,2,0)</f>
        <v>BERAS IR 5 KG</v>
      </c>
      <c r="E12" s="19">
        <v>1</v>
      </c>
      <c r="F12" s="6">
        <f>VLOOKUP('09012021'!C12,'DATA BARANG'!$B$1:$E$13,4,0)</f>
        <v>55000</v>
      </c>
      <c r="G12" s="34">
        <f t="shared" si="0"/>
        <v>55000</v>
      </c>
      <c r="H12" s="15" t="s">
        <v>131</v>
      </c>
      <c r="I12" s="15" t="e">
        <f>VLOOKUP(H12,'DATA ANGGOTA'!$B$1:$C$100,2,0)</f>
        <v>#N/A</v>
      </c>
    </row>
    <row r="13" spans="1:9" x14ac:dyDescent="0.25">
      <c r="A13" s="15">
        <v>5</v>
      </c>
      <c r="B13" s="15" t="s">
        <v>102</v>
      </c>
      <c r="C13" s="15" t="s">
        <v>33</v>
      </c>
      <c r="D13" s="5" t="str">
        <f>VLOOKUP(C13,'DATA BARANG'!$B$1:$E$13,2,0)</f>
        <v>GULA PUTIH</v>
      </c>
      <c r="E13" s="19">
        <v>1</v>
      </c>
      <c r="F13" s="6">
        <f>VLOOKUP('09012021'!C13,'DATA BARANG'!$B$1:$E$13,4,0)</f>
        <v>13500</v>
      </c>
      <c r="G13" s="34">
        <f t="shared" si="0"/>
        <v>13500</v>
      </c>
      <c r="H13" s="15" t="s">
        <v>131</v>
      </c>
      <c r="I13" s="15" t="e">
        <f>VLOOKUP(H13,'DATA ANGGOTA'!$B$1:$C$100,2,0)</f>
        <v>#N/A</v>
      </c>
    </row>
    <row r="14" spans="1:9" x14ac:dyDescent="0.25">
      <c r="A14" s="15">
        <v>5</v>
      </c>
      <c r="B14" s="15" t="s">
        <v>102</v>
      </c>
      <c r="C14" s="15" t="s">
        <v>33</v>
      </c>
      <c r="D14" s="5" t="str">
        <f>VLOOKUP(C14,'DATA BARANG'!$B$1:$E$13,2,0)</f>
        <v>GULA PUTIH</v>
      </c>
      <c r="E14" s="19">
        <v>1</v>
      </c>
      <c r="F14" s="6">
        <f>VLOOKUP('09012021'!C14,'DATA BARANG'!$B$1:$E$13,4,0)</f>
        <v>13500</v>
      </c>
      <c r="G14" s="34">
        <f t="shared" si="0"/>
        <v>13500</v>
      </c>
      <c r="H14" s="15" t="s">
        <v>131</v>
      </c>
      <c r="I14" s="15" t="e">
        <f>VLOOKUP(H14,'DATA ANGGOTA'!$B$1:$C$100,2,0)</f>
        <v>#N/A</v>
      </c>
    </row>
    <row r="15" spans="1:9" x14ac:dyDescent="0.25">
      <c r="A15" s="15">
        <v>5</v>
      </c>
      <c r="B15" s="15" t="s">
        <v>102</v>
      </c>
      <c r="C15" s="15" t="s">
        <v>41</v>
      </c>
      <c r="D15" s="5" t="str">
        <f>VLOOKUP(C15,'DATA BARANG'!$B$1:$E$13,2,0)</f>
        <v>MM SIIP</v>
      </c>
      <c r="E15" s="19">
        <v>1</v>
      </c>
      <c r="F15" s="6">
        <f>VLOOKUP('09012021'!C15,'DATA BARANG'!$B$1:$E$13,4,0)</f>
        <v>13500</v>
      </c>
      <c r="G15" s="34">
        <f t="shared" si="0"/>
        <v>13500</v>
      </c>
      <c r="H15" s="15" t="s">
        <v>131</v>
      </c>
      <c r="I15" s="15" t="e">
        <f>VLOOKUP(H15,'DATA ANGGOTA'!$B$1:$C$100,2,0)</f>
        <v>#N/A</v>
      </c>
    </row>
    <row r="16" spans="1:9" x14ac:dyDescent="0.25">
      <c r="A16" s="15">
        <v>6</v>
      </c>
      <c r="B16" s="15" t="s">
        <v>132</v>
      </c>
      <c r="C16" s="15" t="s">
        <v>39</v>
      </c>
      <c r="D16" s="5" t="str">
        <f>VLOOKUP(C16,'DATA BARANG'!$B$1:$E$13,2,0)</f>
        <v>MM SALVACO</v>
      </c>
      <c r="E16" s="19">
        <v>1</v>
      </c>
      <c r="F16" s="6">
        <f>VLOOKUP('09012021'!C16,'DATA BARANG'!$B$1:$E$13,4,0)</f>
        <v>14500</v>
      </c>
      <c r="G16" s="34">
        <f t="shared" si="0"/>
        <v>14500</v>
      </c>
      <c r="H16" s="15" t="s">
        <v>181</v>
      </c>
      <c r="I16" s="15" t="str">
        <f>VLOOKUP(H16,'DATA ANGGOTA'!$B$1:$C$100,2,0)</f>
        <v>MASNURIPAH HARAHAP</v>
      </c>
    </row>
    <row r="17" spans="1:11" x14ac:dyDescent="0.25">
      <c r="A17" s="15">
        <v>6</v>
      </c>
      <c r="B17" s="15" t="s">
        <v>132</v>
      </c>
      <c r="C17" s="15" t="s">
        <v>39</v>
      </c>
      <c r="D17" s="5" t="str">
        <f>VLOOKUP(C17,'DATA BARANG'!$B$1:$E$13,2,0)</f>
        <v>MM SALVACO</v>
      </c>
      <c r="E17" s="19">
        <v>1</v>
      </c>
      <c r="F17" s="6">
        <f>VLOOKUP('09012021'!C17,'DATA BARANG'!$B$1:$E$13,4,0)</f>
        <v>14500</v>
      </c>
      <c r="G17" s="34">
        <f t="shared" si="0"/>
        <v>14500</v>
      </c>
      <c r="H17" s="15" t="s">
        <v>181</v>
      </c>
      <c r="I17" s="15" t="str">
        <f>VLOOKUP(H17,'DATA ANGGOTA'!$B$1:$C$100,2,0)</f>
        <v>MASNURIPAH HARAHAP</v>
      </c>
    </row>
    <row r="18" spans="1:11" x14ac:dyDescent="0.25">
      <c r="A18" s="15">
        <v>6</v>
      </c>
      <c r="B18" s="15" t="s">
        <v>132</v>
      </c>
      <c r="C18" s="15" t="s">
        <v>39</v>
      </c>
      <c r="D18" s="5" t="str">
        <f>VLOOKUP(C18,'DATA BARANG'!$B$1:$E$13,2,0)</f>
        <v>MM SALVACO</v>
      </c>
      <c r="E18" s="19">
        <v>1</v>
      </c>
      <c r="F18" s="6">
        <f>VLOOKUP('09012021'!C18,'DATA BARANG'!$B$1:$E$13,4,0)</f>
        <v>14500</v>
      </c>
      <c r="G18" s="34">
        <f t="shared" si="0"/>
        <v>14500</v>
      </c>
      <c r="H18" s="15" t="s">
        <v>181</v>
      </c>
      <c r="I18" s="15" t="str">
        <f>VLOOKUP(H18,'DATA ANGGOTA'!$B$1:$C$100,2,0)</f>
        <v>MASNURIPAH HARAHAP</v>
      </c>
    </row>
    <row r="19" spans="1:11" x14ac:dyDescent="0.25">
      <c r="A19" s="15">
        <v>7</v>
      </c>
      <c r="B19" s="15" t="s">
        <v>137</v>
      </c>
      <c r="C19" s="15" t="s">
        <v>40</v>
      </c>
      <c r="D19" s="5" t="str">
        <f>VLOOKUP(C19,'DATA BARANG'!$B$1:$E$13,2,0)</f>
        <v>MM BIMOLI</v>
      </c>
      <c r="E19" s="19">
        <v>1</v>
      </c>
      <c r="F19" s="6">
        <f>VLOOKUP('09012021'!C19,'DATA BARANG'!$B$1:$E$13,4,0)</f>
        <v>15500</v>
      </c>
      <c r="G19" s="34">
        <f t="shared" si="0"/>
        <v>15500</v>
      </c>
      <c r="H19" s="15" t="s">
        <v>213</v>
      </c>
      <c r="I19" s="15" t="str">
        <f>VLOOKUP(H19,'DATA ANGGOTA'!$B$1:$C$100,2,0)</f>
        <v>FARIZ</v>
      </c>
    </row>
    <row r="20" spans="1:11" x14ac:dyDescent="0.25">
      <c r="A20" s="15">
        <v>7</v>
      </c>
      <c r="B20" s="15" t="s">
        <v>137</v>
      </c>
      <c r="C20" s="15" t="s">
        <v>39</v>
      </c>
      <c r="D20" s="5" t="str">
        <f>VLOOKUP(C20,'DATA BARANG'!$B$1:$E$13,2,0)</f>
        <v>MM SALVACO</v>
      </c>
      <c r="E20" s="19">
        <v>1</v>
      </c>
      <c r="F20" s="6">
        <f>VLOOKUP('09012021'!C20,'DATA BARANG'!$B$1:$E$13,4,0)</f>
        <v>14500</v>
      </c>
      <c r="G20" s="34">
        <f t="shared" si="0"/>
        <v>14500</v>
      </c>
      <c r="H20" s="15" t="s">
        <v>213</v>
      </c>
      <c r="I20" s="15" t="str">
        <f>VLOOKUP(H20,'DATA ANGGOTA'!$B$1:$C$100,2,0)</f>
        <v>FARIZ</v>
      </c>
    </row>
    <row r="21" spans="1:11" x14ac:dyDescent="0.25">
      <c r="A21" s="15">
        <v>8</v>
      </c>
      <c r="B21" s="15" t="s">
        <v>139</v>
      </c>
      <c r="C21" s="15" t="s">
        <v>42</v>
      </c>
      <c r="D21" s="5" t="str">
        <f>VLOOKUP(C21,'DATA BARANG'!$B$1:$E$13,2,0)</f>
        <v>GULA AREN</v>
      </c>
      <c r="E21" s="19">
        <v>1</v>
      </c>
      <c r="F21" s="6">
        <f>VLOOKUP('09012021'!C21,'DATA BARANG'!$B$1:$E$13,4,0)</f>
        <v>25000</v>
      </c>
      <c r="G21" s="34">
        <f t="shared" si="0"/>
        <v>25000</v>
      </c>
      <c r="H21" s="15" t="s">
        <v>706</v>
      </c>
      <c r="I21" s="15" t="str">
        <f>VLOOKUP(H21,'DATA ANGGOTA'!$B$1:$C$100,2,0)</f>
        <v>MASNIAR PILY</v>
      </c>
    </row>
    <row r="22" spans="1:11" x14ac:dyDescent="0.25">
      <c r="A22" s="15">
        <v>8</v>
      </c>
      <c r="B22" s="15" t="s">
        <v>139</v>
      </c>
      <c r="C22" s="15" t="s">
        <v>42</v>
      </c>
      <c r="D22" s="5" t="str">
        <f>VLOOKUP(C22,'DATA BARANG'!$B$1:$E$13,2,0)</f>
        <v>GULA AREN</v>
      </c>
      <c r="E22" s="19">
        <v>1</v>
      </c>
      <c r="F22" s="6">
        <f>VLOOKUP('09012021'!C22,'DATA BARANG'!$B$1:$E$13,4,0)</f>
        <v>25000</v>
      </c>
      <c r="G22" s="34">
        <f t="shared" si="0"/>
        <v>25000</v>
      </c>
      <c r="H22" s="15" t="s">
        <v>706</v>
      </c>
      <c r="I22" s="15" t="str">
        <f>VLOOKUP(H22,'DATA ANGGOTA'!$B$1:$C$100,2,0)</f>
        <v>MASNIAR PILY</v>
      </c>
    </row>
    <row r="23" spans="1:11" x14ac:dyDescent="0.25">
      <c r="A23" s="15">
        <v>8</v>
      </c>
      <c r="B23" s="15" t="s">
        <v>139</v>
      </c>
      <c r="C23" s="15" t="s">
        <v>42</v>
      </c>
      <c r="D23" s="5" t="str">
        <f>VLOOKUP(C23,'DATA BARANG'!$B$1:$E$13,2,0)</f>
        <v>GULA AREN</v>
      </c>
      <c r="E23" s="19">
        <v>1</v>
      </c>
      <c r="F23" s="6">
        <f>VLOOKUP('09012021'!C23,'DATA BARANG'!$B$1:$E$13,4,0)</f>
        <v>25000</v>
      </c>
      <c r="G23" s="34">
        <f t="shared" si="0"/>
        <v>25000</v>
      </c>
      <c r="H23" s="15" t="s">
        <v>706</v>
      </c>
      <c r="I23" s="15" t="str">
        <f>VLOOKUP(H23,'DATA ANGGOTA'!$B$1:$C$100,2,0)</f>
        <v>MASNIAR PILY</v>
      </c>
    </row>
    <row r="24" spans="1:11" x14ac:dyDescent="0.25">
      <c r="A24" s="15">
        <v>9</v>
      </c>
      <c r="B24" s="15" t="s">
        <v>140</v>
      </c>
      <c r="C24" s="15" t="s">
        <v>37</v>
      </c>
      <c r="D24" s="5" t="str">
        <f>VLOOKUP(C24,'DATA BARANG'!$B$1:$E$13,2,0)</f>
        <v>BERAS IR 5 KG</v>
      </c>
      <c r="E24" s="19">
        <v>1</v>
      </c>
      <c r="F24" s="6">
        <f>VLOOKUP('09012021'!C24,'DATA BARANG'!$B$1:$E$13,4,0)</f>
        <v>55000</v>
      </c>
      <c r="G24" s="34">
        <f t="shared" si="0"/>
        <v>55000</v>
      </c>
      <c r="H24" s="15" t="s">
        <v>707</v>
      </c>
      <c r="I24" s="15" t="str">
        <f>VLOOKUP(H24,'DATA ANGGOTA'!$B$1:$C$100,2,0)</f>
        <v>MULAWATY/MAMA ADRIAN</v>
      </c>
    </row>
    <row r="25" spans="1:11" x14ac:dyDescent="0.25">
      <c r="A25" s="15">
        <v>9</v>
      </c>
      <c r="B25" s="15" t="s">
        <v>140</v>
      </c>
      <c r="C25" s="15" t="s">
        <v>34</v>
      </c>
      <c r="D25" s="5" t="str">
        <f>VLOOKUP(C25,'DATA BARANG'!$B$1:$E$13,2,0)</f>
        <v>MM ROSE BRAND</v>
      </c>
      <c r="E25" s="19">
        <v>1</v>
      </c>
      <c r="F25" s="6">
        <f>VLOOKUP('09012021'!C25,'DATA BARANG'!$B$1:$E$13,4,0)</f>
        <v>14500</v>
      </c>
      <c r="G25" s="34">
        <f t="shared" si="0"/>
        <v>14500</v>
      </c>
      <c r="H25" s="15" t="s">
        <v>707</v>
      </c>
      <c r="I25" s="15" t="str">
        <f>VLOOKUP(H25,'DATA ANGGOTA'!$B$1:$C$100,2,0)</f>
        <v>MULAWATY/MAMA ADRIAN</v>
      </c>
    </row>
    <row r="26" spans="1:11" x14ac:dyDescent="0.25">
      <c r="A26" s="15">
        <v>9</v>
      </c>
      <c r="B26" s="15" t="s">
        <v>140</v>
      </c>
      <c r="C26" s="19" t="s">
        <v>91</v>
      </c>
      <c r="D26" s="5" t="str">
        <f>VLOOKUP(C26,'DATA BARANG'!$B$1:$E$13,2,0)</f>
        <v>MADU ASLI</v>
      </c>
      <c r="E26" s="19">
        <v>1</v>
      </c>
      <c r="F26" s="6">
        <f>VLOOKUP('09012021'!C26,'DATA BARANG'!$B$1:$E$13,4,0)</f>
        <v>120000</v>
      </c>
      <c r="G26" s="34">
        <f t="shared" si="0"/>
        <v>120000</v>
      </c>
      <c r="H26" s="15" t="s">
        <v>707</v>
      </c>
      <c r="I26" s="15" t="str">
        <f>VLOOKUP(H26,'DATA ANGGOTA'!$B$1:$C$100,2,0)</f>
        <v>MULAWATY/MAMA ADRIAN</v>
      </c>
      <c r="J26" s="1"/>
    </row>
    <row r="27" spans="1:11" x14ac:dyDescent="0.25">
      <c r="A27" s="15">
        <v>10</v>
      </c>
      <c r="B27" s="15" t="s">
        <v>142</v>
      </c>
      <c r="C27" s="15" t="s">
        <v>40</v>
      </c>
      <c r="D27" s="5" t="str">
        <f>VLOOKUP(C27,'DATA BARANG'!$B$1:$E$13,2,0)</f>
        <v>MM BIMOLI</v>
      </c>
      <c r="E27" s="19">
        <v>1</v>
      </c>
      <c r="F27" s="6">
        <f>VLOOKUP('09012021'!C27,'DATA BARANG'!$B$1:$E$13,4,0)</f>
        <v>15500</v>
      </c>
      <c r="G27" s="34">
        <f t="shared" si="0"/>
        <v>15500</v>
      </c>
      <c r="H27" s="15" t="s">
        <v>708</v>
      </c>
      <c r="I27" s="15" t="str">
        <f>VLOOKUP(H27,'DATA ANGGOTA'!$B$1:$C$100,2,0)</f>
        <v>MAK DAVI</v>
      </c>
    </row>
    <row r="28" spans="1:11" x14ac:dyDescent="0.25">
      <c r="A28" s="15">
        <v>10</v>
      </c>
      <c r="B28" s="15" t="s">
        <v>142</v>
      </c>
      <c r="C28" s="15" t="s">
        <v>40</v>
      </c>
      <c r="D28" s="5" t="str">
        <f>VLOOKUP(C28,'DATA BARANG'!$B$1:$E$13,2,0)</f>
        <v>MM BIMOLI</v>
      </c>
      <c r="E28" s="19">
        <v>1</v>
      </c>
      <c r="F28" s="6">
        <f>VLOOKUP('09012021'!C28,'DATA BARANG'!$B$1:$E$13,4,0)</f>
        <v>15500</v>
      </c>
      <c r="G28" s="34">
        <f t="shared" si="0"/>
        <v>15500</v>
      </c>
      <c r="H28" s="15" t="s">
        <v>708</v>
      </c>
      <c r="I28" s="15" t="str">
        <f>VLOOKUP(H28,'DATA ANGGOTA'!$B$1:$C$100,2,0)</f>
        <v>MAK DAVI</v>
      </c>
    </row>
    <row r="29" spans="1:11" x14ac:dyDescent="0.25">
      <c r="A29" s="15">
        <v>11</v>
      </c>
      <c r="B29" s="15" t="s">
        <v>144</v>
      </c>
      <c r="C29" s="15" t="s">
        <v>36</v>
      </c>
      <c r="D29" s="5" t="str">
        <f>VLOOKUP(C29,'DATA BARANG'!$B$1:$E$13,2,0)</f>
        <v>BERAS IR 10 KG</v>
      </c>
      <c r="E29" s="19">
        <v>1</v>
      </c>
      <c r="F29" s="6">
        <f>VLOOKUP('09012021'!C29,'DATA BARANG'!$B$1:$E$13,4,0)</f>
        <v>110000</v>
      </c>
      <c r="G29" s="34">
        <f t="shared" si="0"/>
        <v>110000</v>
      </c>
      <c r="H29" s="15" t="s">
        <v>131</v>
      </c>
      <c r="I29" s="15" t="e">
        <f>VLOOKUP(H29,'DATA ANGGOTA'!$B$1:$C$100,2,0)</f>
        <v>#N/A</v>
      </c>
      <c r="K29">
        <v>366000</v>
      </c>
    </row>
    <row r="30" spans="1:11" x14ac:dyDescent="0.25">
      <c r="A30" s="15">
        <v>11</v>
      </c>
      <c r="B30" s="15" t="s">
        <v>144</v>
      </c>
      <c r="C30" s="15" t="s">
        <v>33</v>
      </c>
      <c r="D30" s="5" t="str">
        <f>VLOOKUP(C30,'DATA BARANG'!$B$1:$E$13,2,0)</f>
        <v>GULA PUTIH</v>
      </c>
      <c r="E30" s="19">
        <v>1</v>
      </c>
      <c r="F30" s="6">
        <f>VLOOKUP('09012021'!C30,'DATA BARANG'!$B$1:$E$13,4,0)</f>
        <v>13500</v>
      </c>
      <c r="G30" s="34">
        <f t="shared" si="0"/>
        <v>13500</v>
      </c>
      <c r="H30" s="15" t="s">
        <v>131</v>
      </c>
      <c r="I30" s="15" t="e">
        <f>VLOOKUP(H30,'DATA ANGGOTA'!$B$1:$C$100,2,0)</f>
        <v>#N/A</v>
      </c>
      <c r="K30">
        <v>29000</v>
      </c>
    </row>
    <row r="31" spans="1:11" x14ac:dyDescent="0.25">
      <c r="A31" s="15">
        <v>11</v>
      </c>
      <c r="B31" s="15" t="s">
        <v>144</v>
      </c>
      <c r="C31" s="15" t="s">
        <v>33</v>
      </c>
      <c r="D31" s="5" t="str">
        <f>VLOOKUP(C31,'DATA BARANG'!$B$1:$E$13,2,0)</f>
        <v>GULA PUTIH</v>
      </c>
      <c r="E31" s="19">
        <v>1</v>
      </c>
      <c r="F31" s="6">
        <f>VLOOKUP('09012021'!C31,'DATA BARANG'!$B$1:$E$13,4,0)</f>
        <v>13500</v>
      </c>
      <c r="G31" s="34">
        <f t="shared" si="0"/>
        <v>13500</v>
      </c>
      <c r="H31" s="15" t="s">
        <v>131</v>
      </c>
      <c r="I31" s="15" t="e">
        <f>VLOOKUP(H31,'DATA ANGGOTA'!$B$1:$C$100,2,0)</f>
        <v>#N/A</v>
      </c>
    </row>
    <row r="32" spans="1:11" x14ac:dyDescent="0.25">
      <c r="A32" s="15">
        <v>11</v>
      </c>
      <c r="B32" s="15" t="s">
        <v>144</v>
      </c>
      <c r="C32" s="15" t="s">
        <v>40</v>
      </c>
      <c r="D32" s="5" t="str">
        <f>VLOOKUP(C32,'DATA BARANG'!$B$1:$E$13,2,0)</f>
        <v>MM BIMOLI</v>
      </c>
      <c r="E32" s="19">
        <v>1</v>
      </c>
      <c r="F32" s="6">
        <f>VLOOKUP('09012021'!C32,'DATA BARANG'!$B$1:$E$13,4,0)</f>
        <v>15500</v>
      </c>
      <c r="G32" s="34">
        <f t="shared" si="0"/>
        <v>15500</v>
      </c>
      <c r="H32" s="15" t="s">
        <v>131</v>
      </c>
      <c r="I32" s="15" t="e">
        <f>VLOOKUP(H32,'DATA ANGGOTA'!$B$1:$C$100,2,0)</f>
        <v>#N/A</v>
      </c>
      <c r="K32">
        <v>30000</v>
      </c>
    </row>
    <row r="33" spans="1:11" x14ac:dyDescent="0.25">
      <c r="A33" s="15">
        <v>12</v>
      </c>
      <c r="B33" s="15" t="s">
        <v>145</v>
      </c>
      <c r="C33" s="15" t="s">
        <v>33</v>
      </c>
      <c r="D33" s="5" t="str">
        <f>VLOOKUP(C33,'DATA BARANG'!$B$1:$E$13,2,0)</f>
        <v>GULA PUTIH</v>
      </c>
      <c r="E33" s="19">
        <v>1</v>
      </c>
      <c r="F33" s="6">
        <f>VLOOKUP('09012021'!C33,'DATA BARANG'!$B$1:$E$13,4,0)</f>
        <v>13500</v>
      </c>
      <c r="G33" s="34">
        <f t="shared" si="0"/>
        <v>13500</v>
      </c>
      <c r="H33" s="15" t="s">
        <v>131</v>
      </c>
      <c r="I33" s="15" t="e">
        <f>VLOOKUP(H33,'DATA ANGGOTA'!$B$1:$C$100,2,0)</f>
        <v>#N/A</v>
      </c>
      <c r="K33">
        <f>SUM(K29:K32)</f>
        <v>425000</v>
      </c>
    </row>
    <row r="34" spans="1:11" x14ac:dyDescent="0.25">
      <c r="A34" s="15">
        <v>12</v>
      </c>
      <c r="B34" s="15" t="s">
        <v>145</v>
      </c>
      <c r="C34" s="15" t="s">
        <v>40</v>
      </c>
      <c r="D34" s="5" t="str">
        <f>VLOOKUP(C34,'DATA BARANG'!$B$1:$E$13,2,0)</f>
        <v>MM BIMOLI</v>
      </c>
      <c r="E34" s="19">
        <v>1</v>
      </c>
      <c r="F34" s="6">
        <f>VLOOKUP('09012021'!C34,'DATA BARANG'!$B$1:$E$13,4,0)</f>
        <v>15500</v>
      </c>
      <c r="G34" s="34">
        <f t="shared" si="0"/>
        <v>15500</v>
      </c>
      <c r="H34" s="15" t="s">
        <v>131</v>
      </c>
      <c r="I34" s="15" t="e">
        <f>VLOOKUP(H34,'DATA ANGGOTA'!$B$1:$C$100,2,0)</f>
        <v>#N/A</v>
      </c>
      <c r="K34">
        <v>1368000</v>
      </c>
    </row>
    <row r="35" spans="1:11" x14ac:dyDescent="0.25">
      <c r="A35" s="15">
        <v>13</v>
      </c>
      <c r="B35" s="15" t="s">
        <v>146</v>
      </c>
      <c r="C35" s="15" t="s">
        <v>39</v>
      </c>
      <c r="D35" s="5" t="str">
        <f>VLOOKUP(C35,'DATA BARANG'!$B$1:$E$13,2,0)</f>
        <v>MM SALVACO</v>
      </c>
      <c r="E35" s="19">
        <v>1</v>
      </c>
      <c r="F35" s="6">
        <f>VLOOKUP('09012021'!C35,'DATA BARANG'!$B$1:$E$13,4,0)</f>
        <v>14500</v>
      </c>
      <c r="G35" s="34">
        <f t="shared" si="0"/>
        <v>14500</v>
      </c>
      <c r="H35" s="15" t="s">
        <v>131</v>
      </c>
      <c r="I35" s="15" t="e">
        <f>VLOOKUP(H35,'DATA ANGGOTA'!$B$1:$C$100,2,0)</f>
        <v>#N/A</v>
      </c>
      <c r="K35">
        <f>K33+K34</f>
        <v>1793000</v>
      </c>
    </row>
    <row r="36" spans="1:11" x14ac:dyDescent="0.25">
      <c r="A36" s="15">
        <v>14</v>
      </c>
      <c r="B36" s="15" t="s">
        <v>103</v>
      </c>
      <c r="C36" s="15" t="s">
        <v>36</v>
      </c>
      <c r="D36" s="5" t="str">
        <f>VLOOKUP(C36,'DATA BARANG'!$B$1:$E$13,2,0)</f>
        <v>BERAS IR 10 KG</v>
      </c>
      <c r="E36" s="19">
        <v>1</v>
      </c>
      <c r="F36" s="6">
        <f>VLOOKUP('09012021'!C36,'DATA BARANG'!$B$1:$E$13,4,0)</f>
        <v>110000</v>
      </c>
      <c r="G36" s="34">
        <f t="shared" si="0"/>
        <v>110000</v>
      </c>
      <c r="H36" s="15" t="s">
        <v>709</v>
      </c>
      <c r="I36" s="15" t="str">
        <f>VLOOKUP(H36,'DATA ANGGOTA'!$B$1:$C$100,2,0)</f>
        <v>MAK FAIZ YAZID</v>
      </c>
    </row>
    <row r="37" spans="1:11" x14ac:dyDescent="0.25">
      <c r="A37" s="15">
        <v>15</v>
      </c>
      <c r="B37" s="15" t="s">
        <v>148</v>
      </c>
      <c r="C37" s="15" t="s">
        <v>39</v>
      </c>
      <c r="D37" s="5" t="str">
        <f>VLOOKUP(C37,'DATA BARANG'!$B$1:$E$13,2,0)</f>
        <v>MM SALVACO</v>
      </c>
      <c r="E37" s="19">
        <v>1</v>
      </c>
      <c r="F37" s="6">
        <f>VLOOKUP('09012021'!C37,'DATA BARANG'!$B$1:$E$13,4,0)</f>
        <v>14500</v>
      </c>
      <c r="G37" s="34">
        <f t="shared" si="0"/>
        <v>14500</v>
      </c>
      <c r="H37" s="15" t="s">
        <v>737</v>
      </c>
      <c r="I37" s="15" t="str">
        <f>VLOOKUP(H37,'DATA ANGGOTA'!$B$1:$C$100,2,0)</f>
        <v>MAK IKHSAN ADITIA</v>
      </c>
    </row>
    <row r="38" spans="1:11" x14ac:dyDescent="0.25">
      <c r="A38" s="15">
        <v>15</v>
      </c>
      <c r="B38" s="15" t="s">
        <v>148</v>
      </c>
      <c r="C38" s="15" t="s">
        <v>39</v>
      </c>
      <c r="D38" s="5" t="str">
        <f>VLOOKUP(C38,'DATA BARANG'!$B$1:$E$13,2,0)</f>
        <v>MM SALVACO</v>
      </c>
      <c r="E38" s="19">
        <v>1</v>
      </c>
      <c r="F38" s="6">
        <f>VLOOKUP('09012021'!C38,'DATA BARANG'!$B$1:$E$13,4,0)</f>
        <v>14500</v>
      </c>
      <c r="G38" s="34">
        <f t="shared" si="0"/>
        <v>14500</v>
      </c>
      <c r="H38" s="15" t="s">
        <v>737</v>
      </c>
      <c r="I38" s="15" t="str">
        <f>VLOOKUP(H38,'DATA ANGGOTA'!$B$1:$C$100,2,0)</f>
        <v>MAK IKHSAN ADITIA</v>
      </c>
    </row>
    <row r="39" spans="1:11" x14ac:dyDescent="0.25">
      <c r="A39" s="15">
        <v>16</v>
      </c>
      <c r="B39" s="15" t="s">
        <v>150</v>
      </c>
      <c r="C39" s="15" t="s">
        <v>37</v>
      </c>
      <c r="D39" s="5" t="str">
        <f>VLOOKUP(C39,'DATA BARANG'!$B$1:$E$13,2,0)</f>
        <v>BERAS IR 5 KG</v>
      </c>
      <c r="E39" s="19">
        <v>1</v>
      </c>
      <c r="F39" s="6">
        <f>VLOOKUP('09012021'!C39,'DATA BARANG'!$B$1:$E$13,4,0)</f>
        <v>55000</v>
      </c>
      <c r="G39" s="34">
        <f t="shared" si="0"/>
        <v>55000</v>
      </c>
      <c r="H39" s="15" t="s">
        <v>56</v>
      </c>
      <c r="I39" s="15" t="str">
        <f>VLOOKUP(H39,'DATA ANGGOTA'!$B$1:$C$100,2,0)</f>
        <v>FITRI ANI (UMMI BUYA)</v>
      </c>
    </row>
    <row r="40" spans="1:11" x14ac:dyDescent="0.25">
      <c r="A40" s="15">
        <v>17</v>
      </c>
      <c r="B40" s="15" t="s">
        <v>151</v>
      </c>
      <c r="C40" s="15" t="s">
        <v>91</v>
      </c>
      <c r="D40" s="5" t="str">
        <f>VLOOKUP(C40,'DATA BARANG'!$B$1:$E$13,2,0)</f>
        <v>MADU ASLI</v>
      </c>
      <c r="E40" s="19">
        <v>1</v>
      </c>
      <c r="F40" s="6">
        <f>VLOOKUP('09012021'!C40,'DATA BARANG'!$B$1:$E$13,4,0)</f>
        <v>120000</v>
      </c>
      <c r="G40" s="34">
        <f t="shared" si="0"/>
        <v>120000</v>
      </c>
      <c r="H40" s="15" t="s">
        <v>131</v>
      </c>
      <c r="I40" s="15" t="e">
        <f>VLOOKUP(H40,'DATA ANGGOTA'!$B$1:$C$100,2,0)</f>
        <v>#N/A</v>
      </c>
    </row>
    <row r="41" spans="1:11" x14ac:dyDescent="0.25">
      <c r="A41" s="15">
        <v>18</v>
      </c>
      <c r="B41" s="15" t="s">
        <v>152</v>
      </c>
      <c r="C41" s="15" t="s">
        <v>37</v>
      </c>
      <c r="D41" s="5" t="str">
        <f>VLOOKUP(C41,'DATA BARANG'!$B$1:$E$13,2,0)</f>
        <v>BERAS IR 5 KG</v>
      </c>
      <c r="E41" s="19">
        <v>1</v>
      </c>
      <c r="F41" s="6">
        <f>VLOOKUP('09012021'!C41,'DATA BARANG'!$B$1:$E$13,4,0)</f>
        <v>55000</v>
      </c>
      <c r="G41" s="34">
        <f t="shared" si="0"/>
        <v>55000</v>
      </c>
      <c r="H41" s="15" t="s">
        <v>60</v>
      </c>
      <c r="I41" s="15" t="str">
        <f>VLOOKUP(H41,'DATA ANGGOTA'!$B$1:$C$100,2,0)</f>
        <v>USTADZ ABDUL HALIM</v>
      </c>
    </row>
    <row r="42" spans="1:11" x14ac:dyDescent="0.25">
      <c r="A42" s="15">
        <v>19</v>
      </c>
      <c r="B42" s="15" t="s">
        <v>153</v>
      </c>
      <c r="C42" s="15" t="s">
        <v>42</v>
      </c>
      <c r="D42" s="5" t="str">
        <f>VLOOKUP(C42,'DATA BARANG'!$B$1:$E$13,2,0)</f>
        <v>GULA AREN</v>
      </c>
      <c r="E42" s="19">
        <v>1.36</v>
      </c>
      <c r="F42" s="6">
        <f>VLOOKUP('09012021'!C42,'DATA BARANG'!$B$1:$E$13,4,0)</f>
        <v>25000</v>
      </c>
      <c r="G42" s="34">
        <f t="shared" si="0"/>
        <v>34000</v>
      </c>
      <c r="H42" s="15" t="s">
        <v>52</v>
      </c>
      <c r="I42" s="15" t="str">
        <f>VLOOKUP(H42,'DATA ANGGOTA'!$B$1:$C$100,2,0)</f>
        <v>SRI HARTATI</v>
      </c>
    </row>
    <row r="43" spans="1:11" x14ac:dyDescent="0.25">
      <c r="A43" s="15">
        <v>23</v>
      </c>
      <c r="B43" s="15" t="s">
        <v>154</v>
      </c>
      <c r="C43" s="15" t="s">
        <v>36</v>
      </c>
      <c r="D43" s="5" t="str">
        <f>VLOOKUP(C43,'DATA BARANG'!$B$1:$E$13,2,0)</f>
        <v>BERAS IR 10 KG</v>
      </c>
      <c r="E43" s="19">
        <v>1</v>
      </c>
      <c r="F43" s="6">
        <f>VLOOKUP('09012021'!C43,'DATA BARANG'!$B$1:$E$13,4,0)</f>
        <v>110000</v>
      </c>
      <c r="G43" s="34">
        <f t="shared" si="0"/>
        <v>110000</v>
      </c>
      <c r="H43" s="15" t="s">
        <v>738</v>
      </c>
      <c r="I43" s="15" t="str">
        <f>VLOOKUP(H43,'DATA ANGGOTA'!$B$1:$C$100,2,0)</f>
        <v>AGUSTINA HARLAILI/MAK IRFAN</v>
      </c>
    </row>
    <row r="44" spans="1:11" x14ac:dyDescent="0.25">
      <c r="A44" s="15">
        <v>24</v>
      </c>
      <c r="B44" s="15" t="s">
        <v>156</v>
      </c>
      <c r="C44" s="15" t="s">
        <v>41</v>
      </c>
      <c r="D44" s="5" t="str">
        <f>VLOOKUP(C44,'DATA BARANG'!$B$1:$E$13,2,0)</f>
        <v>MM SIIP</v>
      </c>
      <c r="E44" s="19">
        <v>1</v>
      </c>
      <c r="F44" s="6">
        <f>VLOOKUP('09012021'!C44,'DATA BARANG'!$B$1:$E$13,4,0)</f>
        <v>13500</v>
      </c>
      <c r="G44" s="34">
        <f t="shared" si="0"/>
        <v>13500</v>
      </c>
      <c r="H44" s="15" t="s">
        <v>738</v>
      </c>
      <c r="I44" s="15" t="str">
        <f>VLOOKUP(H44,'DATA ANGGOTA'!$B$1:$C$100,2,0)</f>
        <v>AGUSTINA HARLAILI/MAK IRFAN</v>
      </c>
    </row>
    <row r="45" spans="1:11" x14ac:dyDescent="0.25">
      <c r="A45" s="15">
        <v>24</v>
      </c>
      <c r="B45" s="15" t="s">
        <v>156</v>
      </c>
      <c r="C45" s="15" t="s">
        <v>41</v>
      </c>
      <c r="D45" s="5" t="str">
        <f>VLOOKUP(C45,'DATA BARANG'!$B$1:$E$13,2,0)</f>
        <v>MM SIIP</v>
      </c>
      <c r="E45" s="19">
        <v>1</v>
      </c>
      <c r="F45" s="6">
        <f>VLOOKUP('09012021'!C45,'DATA BARANG'!$B$1:$E$13,4,0)</f>
        <v>13500</v>
      </c>
      <c r="G45" s="34">
        <f t="shared" si="0"/>
        <v>13500</v>
      </c>
      <c r="H45" s="15" t="s">
        <v>738</v>
      </c>
      <c r="I45" s="15" t="str">
        <f>VLOOKUP(H45,'DATA ANGGOTA'!$B$1:$C$100,2,0)</f>
        <v>AGUSTINA HARLAILI/MAK IRFAN</v>
      </c>
    </row>
    <row r="46" spans="1:11" s="46" customFormat="1" x14ac:dyDescent="0.25">
      <c r="A46" s="117" t="s">
        <v>6</v>
      </c>
      <c r="B46" s="118"/>
      <c r="C46" s="118"/>
      <c r="D46" s="118"/>
      <c r="E46" s="118"/>
      <c r="F46" s="119"/>
      <c r="G46" s="43">
        <f>SUM(G3:G45)</f>
        <v>1368500</v>
      </c>
      <c r="H46" s="24"/>
      <c r="I46" s="57"/>
    </row>
  </sheetData>
  <mergeCells count="2">
    <mergeCell ref="A1:I1"/>
    <mergeCell ref="A46:F46"/>
  </mergeCells>
  <pageMargins left="0" right="0" top="0" bottom="0" header="0.31496062992125984" footer="0.31496062992125984"/>
  <pageSetup paperSize="9" scale="85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30" zoomScaleNormal="130" workbookViewId="0">
      <selection sqref="A1:I1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style="60" bestFit="1" customWidth="1"/>
    <col min="6" max="6" width="12.140625" bestFit="1" customWidth="1"/>
    <col min="7" max="7" width="13.42578125" bestFit="1" customWidth="1"/>
    <col min="8" max="8" width="14.140625" bestFit="1" customWidth="1"/>
    <col min="9" max="9" width="30.85546875" bestFit="1" customWidth="1"/>
  </cols>
  <sheetData>
    <row r="1" spans="1:9" ht="31.5" x14ac:dyDescent="0.5">
      <c r="A1" s="122" t="s">
        <v>168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57" t="s">
        <v>0</v>
      </c>
      <c r="B2" s="57" t="s">
        <v>62</v>
      </c>
      <c r="C2" s="57" t="s">
        <v>31</v>
      </c>
      <c r="D2" s="57" t="s">
        <v>1</v>
      </c>
      <c r="E2" s="28" t="s">
        <v>20</v>
      </c>
      <c r="F2" s="57" t="s">
        <v>5</v>
      </c>
      <c r="G2" s="21" t="s">
        <v>77</v>
      </c>
      <c r="H2" s="22" t="s">
        <v>63</v>
      </c>
      <c r="I2" s="57" t="s">
        <v>43</v>
      </c>
    </row>
    <row r="3" spans="1:9" x14ac:dyDescent="0.25">
      <c r="A3" s="15">
        <v>1</v>
      </c>
      <c r="B3" s="15" t="s">
        <v>154</v>
      </c>
      <c r="C3" s="15" t="s">
        <v>36</v>
      </c>
      <c r="D3" s="5" t="str">
        <f>VLOOKUP(C3,'DATA BARANG'!$B$1:$E$13,2,0)</f>
        <v>BERAS IR 10 KG</v>
      </c>
      <c r="E3" s="19">
        <v>1</v>
      </c>
      <c r="F3" s="6">
        <f>VLOOKUP(C3,'DATA BARANG'!$B$1:$E$14,4,0)</f>
        <v>110000</v>
      </c>
      <c r="G3" s="34">
        <f t="shared" ref="G3:G25" si="0">E3*F3</f>
        <v>110000</v>
      </c>
      <c r="H3" s="15" t="s">
        <v>739</v>
      </c>
      <c r="I3" s="15" t="str">
        <f>VLOOKUP(H3,'DATA ANGGOTA'!$B$1:$C$100,2,0)</f>
        <v>KAMALINA/MAMA SHOFIA</v>
      </c>
    </row>
    <row r="4" spans="1:9" x14ac:dyDescent="0.25">
      <c r="A4" s="15">
        <v>2</v>
      </c>
      <c r="B4" s="15" t="s">
        <v>156</v>
      </c>
      <c r="C4" s="15" t="s">
        <v>40</v>
      </c>
      <c r="D4" s="5" t="str">
        <f>VLOOKUP(C4,'DATA BARANG'!$B$1:$E$13,2,0)</f>
        <v>MM BIMOLI</v>
      </c>
      <c r="E4" s="19">
        <v>1</v>
      </c>
      <c r="F4" s="6">
        <f>VLOOKUP(C4,'DATA BARANG'!$B$1:$E$14,4,0)</f>
        <v>15500</v>
      </c>
      <c r="G4" s="34">
        <f t="shared" si="0"/>
        <v>15500</v>
      </c>
      <c r="H4" s="15" t="s">
        <v>806</v>
      </c>
      <c r="I4" s="15" t="str">
        <f>VLOOKUP(H4,'DATA ANGGOTA'!$B$1:$C$100,2,0)</f>
        <v>IRMA HAYATI/MAMA ZAHRA</v>
      </c>
    </row>
    <row r="5" spans="1:9" x14ac:dyDescent="0.25">
      <c r="A5" s="15">
        <v>2</v>
      </c>
      <c r="B5" s="15" t="s">
        <v>156</v>
      </c>
      <c r="C5" s="15" t="s">
        <v>32</v>
      </c>
      <c r="D5" s="5" t="str">
        <f>VLOOKUP(C5,'DATA BARANG'!$B$1:$E$13,2,0)</f>
        <v>GULA ROSE BRAND</v>
      </c>
      <c r="E5" s="19">
        <v>1</v>
      </c>
      <c r="F5" s="6">
        <f>VLOOKUP(C5,'DATA BARANG'!$B$1:$E$14,4,0)</f>
        <v>14000</v>
      </c>
      <c r="G5" s="34">
        <f t="shared" si="0"/>
        <v>14000</v>
      </c>
      <c r="H5" s="15" t="s">
        <v>806</v>
      </c>
      <c r="I5" s="15" t="str">
        <f>VLOOKUP(H5,'DATA ANGGOTA'!$B$1:$C$100,2,0)</f>
        <v>IRMA HAYATI/MAMA ZAHRA</v>
      </c>
    </row>
    <row r="6" spans="1:9" x14ac:dyDescent="0.25">
      <c r="A6" s="15">
        <v>3</v>
      </c>
      <c r="B6" s="15" t="s">
        <v>185</v>
      </c>
      <c r="C6" s="15" t="s">
        <v>42</v>
      </c>
      <c r="D6" s="5" t="str">
        <f>VLOOKUP(C6,'DATA BARANG'!$B$1:$E$13,2,0)</f>
        <v>GULA AREN</v>
      </c>
      <c r="E6" s="19">
        <v>1.2</v>
      </c>
      <c r="F6" s="6">
        <f>VLOOKUP(C6,'DATA BARANG'!$B$1:$E$14,4,0)</f>
        <v>25000</v>
      </c>
      <c r="G6" s="34">
        <f t="shared" si="0"/>
        <v>30000</v>
      </c>
      <c r="H6" s="15" t="s">
        <v>807</v>
      </c>
      <c r="I6" s="15" t="str">
        <f>VLOOKUP(H6,'DATA ANGGOTA'!$B$1:$C$100,2,0)</f>
        <v>ISKANDAR ZULKARNAIN</v>
      </c>
    </row>
    <row r="7" spans="1:9" x14ac:dyDescent="0.25">
      <c r="A7" s="15">
        <v>4</v>
      </c>
      <c r="B7" s="15" t="s">
        <v>186</v>
      </c>
      <c r="C7" s="15" t="s">
        <v>37</v>
      </c>
      <c r="D7" s="5" t="str">
        <f>VLOOKUP(C7,'DATA BARANG'!$B$1:$E$13,2,0)</f>
        <v>BERAS IR 5 KG</v>
      </c>
      <c r="E7" s="19">
        <v>1</v>
      </c>
      <c r="F7" s="6">
        <f>VLOOKUP(C7,'DATA BARANG'!$B$1:$E$14,4,0)</f>
        <v>55000</v>
      </c>
      <c r="G7" s="34">
        <f t="shared" si="0"/>
        <v>55000</v>
      </c>
      <c r="H7" s="15" t="s">
        <v>808</v>
      </c>
      <c r="I7" s="15" t="str">
        <f>VLOOKUP(H7,'DATA ANGGOTA'!$B$1:$C$100,2,0)</f>
        <v>ISMANTO/YASMIN/MADINA</v>
      </c>
    </row>
    <row r="8" spans="1:9" x14ac:dyDescent="0.25">
      <c r="A8" s="15">
        <v>4</v>
      </c>
      <c r="B8" s="15" t="s">
        <v>186</v>
      </c>
      <c r="C8" s="15" t="s">
        <v>37</v>
      </c>
      <c r="D8" s="5" t="str">
        <f>VLOOKUP(C8,'DATA BARANG'!$B$1:$E$13,2,0)</f>
        <v>BERAS IR 5 KG</v>
      </c>
      <c r="E8" s="19">
        <v>1</v>
      </c>
      <c r="F8" s="6">
        <f>VLOOKUP(C8,'DATA BARANG'!$B$1:$E$14,4,0)</f>
        <v>55000</v>
      </c>
      <c r="G8" s="34">
        <f t="shared" si="0"/>
        <v>55000</v>
      </c>
      <c r="H8" s="15" t="s">
        <v>808</v>
      </c>
      <c r="I8" s="15" t="str">
        <f>VLOOKUP(H8,'DATA ANGGOTA'!$B$1:$C$100,2,0)</f>
        <v>ISMANTO/YASMIN/MADINA</v>
      </c>
    </row>
    <row r="9" spans="1:9" x14ac:dyDescent="0.25">
      <c r="A9" s="15">
        <v>4</v>
      </c>
      <c r="B9" s="15" t="s">
        <v>186</v>
      </c>
      <c r="C9" s="15" t="s">
        <v>32</v>
      </c>
      <c r="D9" s="5" t="str">
        <f>VLOOKUP(C9,'DATA BARANG'!$B$1:$E$13,2,0)</f>
        <v>GULA ROSE BRAND</v>
      </c>
      <c r="E9" s="19">
        <v>1</v>
      </c>
      <c r="F9" s="6">
        <f>VLOOKUP(C9,'DATA BARANG'!$B$1:$E$14,4,0)</f>
        <v>14000</v>
      </c>
      <c r="G9" s="34">
        <f t="shared" si="0"/>
        <v>14000</v>
      </c>
      <c r="H9" s="15" t="s">
        <v>808</v>
      </c>
      <c r="I9" s="15" t="str">
        <f>VLOOKUP(H9,'DATA ANGGOTA'!$B$1:$C$100,2,0)</f>
        <v>ISMANTO/YASMIN/MADINA</v>
      </c>
    </row>
    <row r="10" spans="1:9" x14ac:dyDescent="0.25">
      <c r="A10" s="15">
        <v>4</v>
      </c>
      <c r="B10" s="15" t="s">
        <v>186</v>
      </c>
      <c r="C10" s="15" t="s">
        <v>34</v>
      </c>
      <c r="D10" s="5" t="str">
        <f>VLOOKUP(C10,'DATA BARANG'!$B$1:$E$13,2,0)</f>
        <v>MM ROSE BRAND</v>
      </c>
      <c r="E10" s="19">
        <v>1</v>
      </c>
      <c r="F10" s="6">
        <f>VLOOKUP(C10,'DATA BARANG'!$B$1:$E$14,4,0)</f>
        <v>14500</v>
      </c>
      <c r="G10" s="34">
        <f t="shared" si="0"/>
        <v>14500</v>
      </c>
      <c r="H10" s="15" t="s">
        <v>808</v>
      </c>
      <c r="I10" s="15" t="str">
        <f>VLOOKUP(H10,'DATA ANGGOTA'!$B$1:$C$100,2,0)</f>
        <v>ISMANTO/YASMIN/MADINA</v>
      </c>
    </row>
    <row r="11" spans="1:9" x14ac:dyDescent="0.25">
      <c r="A11" s="15">
        <v>5</v>
      </c>
      <c r="B11" s="15" t="s">
        <v>187</v>
      </c>
      <c r="C11" s="15" t="s">
        <v>92</v>
      </c>
      <c r="D11" s="5" t="str">
        <f>VLOOKUP(C11,'DATA BARANG'!$B$1:$E$13,2,0)</f>
        <v>PARFUM A&amp;M</v>
      </c>
      <c r="E11" s="19">
        <v>1</v>
      </c>
      <c r="F11" s="6">
        <f>VLOOKUP(C11,'DATA BARANG'!$B$1:$E$14,4,0)</f>
        <v>225000</v>
      </c>
      <c r="G11" s="34">
        <f t="shared" si="0"/>
        <v>225000</v>
      </c>
      <c r="H11" s="15" t="s">
        <v>45</v>
      </c>
      <c r="I11" s="15" t="str">
        <f>VLOOKUP(H11,'DATA ANGGOTA'!$B$1:$C$100,2,0)</f>
        <v>HENDRYAN WINATA (ABI)</v>
      </c>
    </row>
    <row r="12" spans="1:9" x14ac:dyDescent="0.25">
      <c r="A12" s="15">
        <v>6</v>
      </c>
      <c r="B12" s="15" t="s">
        <v>188</v>
      </c>
      <c r="C12" s="15" t="s">
        <v>92</v>
      </c>
      <c r="D12" s="5" t="str">
        <f>VLOOKUP(C12,'DATA BARANG'!$B$1:$E$13,2,0)</f>
        <v>PARFUM A&amp;M</v>
      </c>
      <c r="E12" s="19">
        <v>1</v>
      </c>
      <c r="F12" s="6">
        <f>VLOOKUP(C12,'DATA BARANG'!$B$1:$E$14,4,0)</f>
        <v>225000</v>
      </c>
      <c r="G12" s="34">
        <f t="shared" si="0"/>
        <v>225000</v>
      </c>
      <c r="H12" s="15" t="s">
        <v>809</v>
      </c>
      <c r="I12" s="15" t="str">
        <f>VLOOKUP(H12,'DATA ANGGOTA'!$B$1:$C$100,2,0)</f>
        <v>ANSARI/KESYA AZZAHRA</v>
      </c>
    </row>
    <row r="13" spans="1:9" x14ac:dyDescent="0.25">
      <c r="A13" s="15">
        <v>6</v>
      </c>
      <c r="B13" s="15" t="s">
        <v>188</v>
      </c>
      <c r="C13" s="15" t="s">
        <v>91</v>
      </c>
      <c r="D13" s="5" t="str">
        <f>VLOOKUP(C13,'DATA BARANG'!$B$1:$E$13,2,0)</f>
        <v>MADU ASLI</v>
      </c>
      <c r="E13" s="19">
        <v>1</v>
      </c>
      <c r="F13" s="6">
        <f>VLOOKUP(C13,'DATA BARANG'!$B$1:$E$14,4,0)</f>
        <v>120000</v>
      </c>
      <c r="G13" s="34">
        <f t="shared" si="0"/>
        <v>120000</v>
      </c>
      <c r="H13" s="15" t="s">
        <v>809</v>
      </c>
      <c r="I13" s="15" t="str">
        <f>VLOOKUP(H13,'DATA ANGGOTA'!$B$1:$C$100,2,0)</f>
        <v>ANSARI/KESYA AZZAHRA</v>
      </c>
    </row>
    <row r="14" spans="1:9" x14ac:dyDescent="0.25">
      <c r="A14" s="15">
        <v>7</v>
      </c>
      <c r="B14" s="15" t="s">
        <v>189</v>
      </c>
      <c r="C14" s="15" t="s">
        <v>32</v>
      </c>
      <c r="D14" s="5" t="str">
        <f>VLOOKUP(C14,'DATA BARANG'!$B$1:$E$13,2,0)</f>
        <v>GULA ROSE BRAND</v>
      </c>
      <c r="E14" s="19">
        <v>1</v>
      </c>
      <c r="F14" s="6">
        <f>VLOOKUP(C14,'DATA BARANG'!$B$1:$E$14,4,0)</f>
        <v>14000</v>
      </c>
      <c r="G14" s="34">
        <f t="shared" si="0"/>
        <v>14000</v>
      </c>
      <c r="H14" s="15" t="s">
        <v>810</v>
      </c>
      <c r="I14" s="15" t="str">
        <f>VLOOKUP(H14,'DATA ANGGOTA'!$B$1:$C$100,2,0)</f>
        <v>MAYSAROH</v>
      </c>
    </row>
    <row r="15" spans="1:9" x14ac:dyDescent="0.25">
      <c r="A15" s="15">
        <v>7</v>
      </c>
      <c r="B15" s="15" t="s">
        <v>189</v>
      </c>
      <c r="C15" s="15" t="s">
        <v>32</v>
      </c>
      <c r="D15" s="5" t="str">
        <f>VLOOKUP(C15,'DATA BARANG'!$B$1:$E$13,2,0)</f>
        <v>GULA ROSE BRAND</v>
      </c>
      <c r="E15" s="19">
        <v>1</v>
      </c>
      <c r="F15" s="6">
        <f>VLOOKUP(C15,'DATA BARANG'!$B$1:$E$14,4,0)</f>
        <v>14000</v>
      </c>
      <c r="G15" s="34">
        <f t="shared" si="0"/>
        <v>14000</v>
      </c>
      <c r="H15" s="15" t="s">
        <v>810</v>
      </c>
      <c r="I15" s="15" t="str">
        <f>VLOOKUP(H15,'DATA ANGGOTA'!$B$1:$C$100,2,0)</f>
        <v>MAYSAROH</v>
      </c>
    </row>
    <row r="16" spans="1:9" x14ac:dyDescent="0.25">
      <c r="A16" s="15">
        <v>7</v>
      </c>
      <c r="B16" s="15" t="s">
        <v>189</v>
      </c>
      <c r="C16" s="15" t="s">
        <v>35</v>
      </c>
      <c r="D16" s="5" t="str">
        <f>VLOOKUP(C16,'DATA BARANG'!$B$1:$E$13,2,0)</f>
        <v>MM TAWON</v>
      </c>
      <c r="E16" s="19">
        <v>1</v>
      </c>
      <c r="F16" s="6">
        <f>VLOOKUP(C16,'DATA BARANG'!$B$1:$E$14,4,0)</f>
        <v>14500</v>
      </c>
      <c r="G16" s="34">
        <f t="shared" si="0"/>
        <v>14500</v>
      </c>
      <c r="H16" s="15" t="s">
        <v>810</v>
      </c>
      <c r="I16" s="15" t="str">
        <f>VLOOKUP(H16,'DATA ANGGOTA'!$B$1:$C$100,2,0)</f>
        <v>MAYSAROH</v>
      </c>
    </row>
    <row r="17" spans="1:9" x14ac:dyDescent="0.25">
      <c r="A17" s="15">
        <v>7</v>
      </c>
      <c r="B17" s="15" t="s">
        <v>189</v>
      </c>
      <c r="C17" s="15" t="s">
        <v>35</v>
      </c>
      <c r="D17" s="5" t="str">
        <f>VLOOKUP(C17,'DATA BARANG'!$B$1:$E$13,2,0)</f>
        <v>MM TAWON</v>
      </c>
      <c r="E17" s="19">
        <v>1</v>
      </c>
      <c r="F17" s="6">
        <f>VLOOKUP(C17,'DATA BARANG'!$B$1:$E$14,4,0)</f>
        <v>14500</v>
      </c>
      <c r="G17" s="34">
        <f t="shared" si="0"/>
        <v>14500</v>
      </c>
      <c r="H17" s="15" t="s">
        <v>810</v>
      </c>
      <c r="I17" s="15" t="str">
        <f>VLOOKUP(H17,'DATA ANGGOTA'!$B$1:$C$100,2,0)</f>
        <v>MAYSAROH</v>
      </c>
    </row>
    <row r="18" spans="1:9" x14ac:dyDescent="0.25">
      <c r="A18" s="15">
        <v>8</v>
      </c>
      <c r="B18" s="15" t="s">
        <v>190</v>
      </c>
      <c r="C18" s="15" t="s">
        <v>36</v>
      </c>
      <c r="D18" s="5" t="str">
        <f>VLOOKUP(C18,'DATA BARANG'!$B$1:$E$13,2,0)</f>
        <v>BERAS IR 10 KG</v>
      </c>
      <c r="E18" s="19">
        <v>1</v>
      </c>
      <c r="F18" s="6">
        <f>VLOOKUP(C18,'DATA BARANG'!$B$1:$E$14,4,0)</f>
        <v>110000</v>
      </c>
      <c r="G18" s="34">
        <f t="shared" si="0"/>
        <v>110000</v>
      </c>
      <c r="H18" s="15" t="s">
        <v>811</v>
      </c>
      <c r="I18" s="15" t="str">
        <f>VLOOKUP(H18,'DATA ANGGOTA'!$B$1:$C$100,2,0)</f>
        <v>HOIRUDDIN BATUBARA</v>
      </c>
    </row>
    <row r="19" spans="1:9" x14ac:dyDescent="0.25">
      <c r="A19" s="15">
        <v>8</v>
      </c>
      <c r="B19" s="15" t="s">
        <v>190</v>
      </c>
      <c r="C19" s="15" t="s">
        <v>41</v>
      </c>
      <c r="D19" s="5" t="str">
        <f>VLOOKUP(C19,'DATA BARANG'!$B$1:$E$13,2,0)</f>
        <v>MM SIIP</v>
      </c>
      <c r="E19" s="19">
        <v>1</v>
      </c>
      <c r="F19" s="6">
        <f>VLOOKUP(C19,'DATA BARANG'!$B$1:$E$14,4,0)</f>
        <v>13500</v>
      </c>
      <c r="G19" s="34">
        <f t="shared" si="0"/>
        <v>13500</v>
      </c>
      <c r="H19" s="15" t="s">
        <v>811</v>
      </c>
      <c r="I19" s="15" t="str">
        <f>VLOOKUP(H19,'DATA ANGGOTA'!$B$1:$C$100,2,0)</f>
        <v>HOIRUDDIN BATUBARA</v>
      </c>
    </row>
    <row r="20" spans="1:9" x14ac:dyDescent="0.25">
      <c r="A20" s="15">
        <v>8</v>
      </c>
      <c r="B20" s="15" t="s">
        <v>190</v>
      </c>
      <c r="C20" s="15" t="s">
        <v>41</v>
      </c>
      <c r="D20" s="5" t="str">
        <f>VLOOKUP(C20,'DATA BARANG'!$B$1:$E$13,2,0)</f>
        <v>MM SIIP</v>
      </c>
      <c r="E20" s="19">
        <v>1</v>
      </c>
      <c r="F20" s="6">
        <f>VLOOKUP(C20,'DATA BARANG'!$B$1:$E$14,4,0)</f>
        <v>13500</v>
      </c>
      <c r="G20" s="34">
        <f t="shared" si="0"/>
        <v>13500</v>
      </c>
      <c r="H20" s="15" t="s">
        <v>811</v>
      </c>
      <c r="I20" s="15" t="str">
        <f>VLOOKUP(H20,'DATA ANGGOTA'!$B$1:$C$100,2,0)</f>
        <v>HOIRUDDIN BATUBARA</v>
      </c>
    </row>
    <row r="21" spans="1:9" x14ac:dyDescent="0.25">
      <c r="A21" s="15">
        <v>8</v>
      </c>
      <c r="B21" s="15" t="s">
        <v>190</v>
      </c>
      <c r="C21" s="15" t="s">
        <v>32</v>
      </c>
      <c r="D21" s="5" t="str">
        <f>VLOOKUP(C21,'DATA BARANG'!$B$1:$E$13,2,0)</f>
        <v>GULA ROSE BRAND</v>
      </c>
      <c r="E21" s="19">
        <v>1</v>
      </c>
      <c r="F21" s="6">
        <f>VLOOKUP(C21,'DATA BARANG'!$B$1:$E$14,4,0)</f>
        <v>14000</v>
      </c>
      <c r="G21" s="34">
        <f t="shared" si="0"/>
        <v>14000</v>
      </c>
      <c r="H21" s="15" t="s">
        <v>811</v>
      </c>
      <c r="I21" s="15" t="str">
        <f>VLOOKUP(H21,'DATA ANGGOTA'!$B$1:$C$100,2,0)</f>
        <v>HOIRUDDIN BATUBARA</v>
      </c>
    </row>
    <row r="22" spans="1:9" x14ac:dyDescent="0.25">
      <c r="A22" s="15">
        <v>8</v>
      </c>
      <c r="B22" s="15" t="s">
        <v>190</v>
      </c>
      <c r="C22" s="15" t="s">
        <v>32</v>
      </c>
      <c r="D22" s="5" t="str">
        <f>VLOOKUP(C22,'DATA BARANG'!$B$1:$E$13,2,0)</f>
        <v>GULA ROSE BRAND</v>
      </c>
      <c r="E22" s="19">
        <v>1</v>
      </c>
      <c r="F22" s="6">
        <f>VLOOKUP(C22,'DATA BARANG'!$B$1:$E$14,4,0)</f>
        <v>14000</v>
      </c>
      <c r="G22" s="34">
        <f t="shared" si="0"/>
        <v>14000</v>
      </c>
      <c r="H22" s="15" t="s">
        <v>811</v>
      </c>
      <c r="I22" s="15" t="str">
        <f>VLOOKUP(H22,'DATA ANGGOTA'!$B$1:$C$100,2,0)</f>
        <v>HOIRUDDIN BATUBARA</v>
      </c>
    </row>
    <row r="23" spans="1:9" x14ac:dyDescent="0.25">
      <c r="A23" s="15">
        <v>9</v>
      </c>
      <c r="B23" s="15" t="s">
        <v>191</v>
      </c>
      <c r="C23" s="15" t="s">
        <v>92</v>
      </c>
      <c r="D23" s="5" t="str">
        <f>VLOOKUP(C23,'DATA BARANG'!$B$1:$E$13,2,0)</f>
        <v>PARFUM A&amp;M</v>
      </c>
      <c r="E23" s="19">
        <v>1</v>
      </c>
      <c r="F23" s="6">
        <f>VLOOKUP(C23,'DATA BARANG'!$B$1:$E$14,4,0)</f>
        <v>225000</v>
      </c>
      <c r="G23" s="34">
        <f t="shared" si="0"/>
        <v>225000</v>
      </c>
      <c r="H23" s="15" t="s">
        <v>82</v>
      </c>
      <c r="I23" s="15" t="str">
        <f>VLOOKUP(H23,'DATA ANGGOTA'!$B$1:$C$100,2,0)</f>
        <v>DRA. HASNI BADRUN/NEK UNING</v>
      </c>
    </row>
    <row r="24" spans="1:9" x14ac:dyDescent="0.25">
      <c r="A24" s="15">
        <v>10</v>
      </c>
      <c r="B24" s="15" t="s">
        <v>192</v>
      </c>
      <c r="C24" s="15" t="s">
        <v>92</v>
      </c>
      <c r="D24" s="5" t="str">
        <f>VLOOKUP(C24,'DATA BARANG'!$B$1:$E$13,2,0)</f>
        <v>PARFUM A&amp;M</v>
      </c>
      <c r="E24" s="19">
        <v>1</v>
      </c>
      <c r="F24" s="6">
        <f>VLOOKUP(C24,'DATA BARANG'!$B$1:$E$14,4,0)</f>
        <v>225000</v>
      </c>
      <c r="G24" s="34">
        <f t="shared" si="0"/>
        <v>225000</v>
      </c>
      <c r="H24" s="15" t="s">
        <v>48</v>
      </c>
      <c r="I24" s="15" t="str">
        <f>VLOOKUP(H24,'DATA ANGGOTA'!$B$1:$C$100,2,0)</f>
        <v>DRA. EVI</v>
      </c>
    </row>
    <row r="25" spans="1:9" x14ac:dyDescent="0.25">
      <c r="A25" s="15">
        <v>11</v>
      </c>
      <c r="B25" s="15" t="s">
        <v>193</v>
      </c>
      <c r="C25" s="15" t="s">
        <v>42</v>
      </c>
      <c r="D25" s="5" t="str">
        <f>VLOOKUP(C25,'DATA BARANG'!$B$1:$E$13,2,0)</f>
        <v>GULA AREN</v>
      </c>
      <c r="E25" s="19">
        <v>1.08</v>
      </c>
      <c r="F25" s="6">
        <f>VLOOKUP(C25,'DATA BARANG'!$B$1:$E$14,4,0)</f>
        <v>25000</v>
      </c>
      <c r="G25" s="34">
        <f t="shared" si="0"/>
        <v>27000</v>
      </c>
      <c r="H25" s="15" t="s">
        <v>812</v>
      </c>
      <c r="I25" s="15" t="str">
        <f>VLOOKUP(H25,'DATA ANGGOTA'!$B$1:$C$100,2,0)</f>
        <v>NURHAYANI/ALVINA INDRIYANI</v>
      </c>
    </row>
    <row r="26" spans="1:9" s="46" customFormat="1" x14ac:dyDescent="0.25">
      <c r="A26" s="117" t="s">
        <v>14</v>
      </c>
      <c r="B26" s="118"/>
      <c r="C26" s="118"/>
      <c r="D26" s="118"/>
      <c r="E26" s="118"/>
      <c r="F26" s="119"/>
      <c r="G26" s="70">
        <f>SUM(G3:G25)</f>
        <v>1577000</v>
      </c>
      <c r="H26" s="6"/>
      <c r="I26" s="57"/>
    </row>
  </sheetData>
  <mergeCells count="2">
    <mergeCell ref="A1:I1"/>
    <mergeCell ref="A26:F26"/>
  </mergeCells>
  <pageMargins left="0" right="0" top="0" bottom="0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>
      <selection sqref="A1:I11"/>
    </sheetView>
  </sheetViews>
  <sheetFormatPr defaultRowHeight="15" x14ac:dyDescent="0.25"/>
  <cols>
    <col min="1" max="1" width="4.42578125" bestFit="1" customWidth="1"/>
    <col min="2" max="2" width="11.85546875" bestFit="1" customWidth="1"/>
    <col min="3" max="3" width="14.140625" bestFit="1" customWidth="1"/>
    <col min="4" max="4" width="17.7109375" bestFit="1" customWidth="1"/>
    <col min="5" max="5" width="13.28515625" bestFit="1" customWidth="1"/>
    <col min="6" max="6" width="12.140625" bestFit="1" customWidth="1"/>
    <col min="7" max="7" width="12.7109375" bestFit="1" customWidth="1"/>
    <col min="8" max="8" width="14.140625" bestFit="1" customWidth="1"/>
    <col min="9" max="9" width="32.85546875" bestFit="1" customWidth="1"/>
  </cols>
  <sheetData>
    <row r="1" spans="1:9" ht="31.5" x14ac:dyDescent="0.5">
      <c r="A1" s="122" t="s">
        <v>168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57" t="s">
        <v>0</v>
      </c>
      <c r="B2" s="57" t="s">
        <v>62</v>
      </c>
      <c r="C2" s="57" t="s">
        <v>31</v>
      </c>
      <c r="D2" s="57" t="s">
        <v>1</v>
      </c>
      <c r="E2" s="28" t="s">
        <v>20</v>
      </c>
      <c r="F2" s="57" t="s">
        <v>5</v>
      </c>
      <c r="G2" s="21" t="s">
        <v>77</v>
      </c>
      <c r="H2" s="22" t="s">
        <v>63</v>
      </c>
      <c r="I2" s="57" t="s">
        <v>43</v>
      </c>
    </row>
    <row r="3" spans="1:9" x14ac:dyDescent="0.25">
      <c r="A3" s="61">
        <v>1</v>
      </c>
      <c r="B3" s="15" t="s">
        <v>217</v>
      </c>
      <c r="C3" s="62" t="s">
        <v>32</v>
      </c>
      <c r="D3" s="5" t="str">
        <f>VLOOKUP(C3,'DATA BARANG'!$B$1:$E$13,2,0)</f>
        <v>GULA ROSE BRAND</v>
      </c>
      <c r="E3" s="73">
        <v>1</v>
      </c>
      <c r="F3" s="6">
        <f>VLOOKUP(C3,'DATA BARANG'!$B$1:$E$14,4,0)</f>
        <v>14000</v>
      </c>
      <c r="G3" s="34">
        <f t="shared" ref="G3:G10" si="0">E3*F3</f>
        <v>14000</v>
      </c>
      <c r="H3" s="15" t="s">
        <v>44</v>
      </c>
      <c r="I3" s="15" t="str">
        <f>VLOOKUP(H3,'DATA ANGGOTA'!$B$1:$C$50,2,0)</f>
        <v>ABDUL RAZAK HALIFAH ALI (ABUYA)</v>
      </c>
    </row>
    <row r="4" spans="1:9" x14ac:dyDescent="0.25">
      <c r="A4" s="61">
        <v>1</v>
      </c>
      <c r="B4" s="15" t="s">
        <v>217</v>
      </c>
      <c r="C4" s="62" t="s">
        <v>32</v>
      </c>
      <c r="D4" s="5" t="str">
        <f>VLOOKUP(C4,'DATA BARANG'!$B$1:$E$13,2,0)</f>
        <v>GULA ROSE BRAND</v>
      </c>
      <c r="E4" s="73">
        <v>1</v>
      </c>
      <c r="F4" s="6">
        <f>VLOOKUP(C4,'DATA BARANG'!$B$1:$E$14,4,0)</f>
        <v>14000</v>
      </c>
      <c r="G4" s="34">
        <f t="shared" si="0"/>
        <v>14000</v>
      </c>
      <c r="H4" s="15" t="s">
        <v>44</v>
      </c>
      <c r="I4" s="15" t="str">
        <f>VLOOKUP(H4,'DATA ANGGOTA'!$B$1:$C$50,2,0)</f>
        <v>ABDUL RAZAK HALIFAH ALI (ABUYA)</v>
      </c>
    </row>
    <row r="5" spans="1:9" x14ac:dyDescent="0.25">
      <c r="A5" s="61">
        <v>1</v>
      </c>
      <c r="B5" s="15" t="s">
        <v>217</v>
      </c>
      <c r="C5" s="62" t="s">
        <v>32</v>
      </c>
      <c r="D5" s="5" t="str">
        <f>VLOOKUP(C5,'DATA BARANG'!$B$1:$E$13,2,0)</f>
        <v>GULA ROSE BRAND</v>
      </c>
      <c r="E5" s="73">
        <v>1</v>
      </c>
      <c r="F5" s="6">
        <f>VLOOKUP(C5,'DATA BARANG'!$B$1:$E$14,4,0)</f>
        <v>14000</v>
      </c>
      <c r="G5" s="34">
        <f t="shared" si="0"/>
        <v>14000</v>
      </c>
      <c r="H5" s="15" t="s">
        <v>44</v>
      </c>
      <c r="I5" s="15" t="str">
        <f>VLOOKUP(H5,'DATA ANGGOTA'!$B$1:$C$50,2,0)</f>
        <v>ABDUL RAZAK HALIFAH ALI (ABUYA)</v>
      </c>
    </row>
    <row r="6" spans="1:9" x14ac:dyDescent="0.25">
      <c r="A6" s="61">
        <v>1</v>
      </c>
      <c r="B6" s="15" t="s">
        <v>217</v>
      </c>
      <c r="C6" s="62" t="s">
        <v>32</v>
      </c>
      <c r="D6" s="5" t="str">
        <f>VLOOKUP(C6,'DATA BARANG'!$B$1:$E$13,2,0)</f>
        <v>GULA ROSE BRAND</v>
      </c>
      <c r="E6" s="73">
        <v>1</v>
      </c>
      <c r="F6" s="6">
        <f>VLOOKUP(C6,'DATA BARANG'!$B$1:$E$14,4,0)</f>
        <v>14000</v>
      </c>
      <c r="G6" s="34">
        <f t="shared" si="0"/>
        <v>14000</v>
      </c>
      <c r="H6" s="15" t="s">
        <v>44</v>
      </c>
      <c r="I6" s="15" t="str">
        <f>VLOOKUP(H6,'DATA ANGGOTA'!$B$1:$C$50,2,0)</f>
        <v>ABDUL RAZAK HALIFAH ALI (ABUYA)</v>
      </c>
    </row>
    <row r="7" spans="1:9" x14ac:dyDescent="0.25">
      <c r="A7" s="61">
        <v>1</v>
      </c>
      <c r="B7" s="15" t="s">
        <v>217</v>
      </c>
      <c r="C7" s="62" t="s">
        <v>32</v>
      </c>
      <c r="D7" s="5" t="str">
        <f>VLOOKUP(C7,'DATA BARANG'!$B$1:$E$13,2,0)</f>
        <v>GULA ROSE BRAND</v>
      </c>
      <c r="E7" s="73">
        <v>1</v>
      </c>
      <c r="F7" s="6">
        <f>VLOOKUP(C7,'DATA BARANG'!$B$1:$E$14,4,0)</f>
        <v>14000</v>
      </c>
      <c r="G7" s="34">
        <f t="shared" si="0"/>
        <v>14000</v>
      </c>
      <c r="H7" s="15" t="s">
        <v>44</v>
      </c>
      <c r="I7" s="15" t="str">
        <f>VLOOKUP(H7,'DATA ANGGOTA'!$B$1:$C$50,2,0)</f>
        <v>ABDUL RAZAK HALIFAH ALI (ABUYA)</v>
      </c>
    </row>
    <row r="8" spans="1:9" x14ac:dyDescent="0.25">
      <c r="A8" s="61">
        <v>1</v>
      </c>
      <c r="B8" s="15" t="s">
        <v>217</v>
      </c>
      <c r="C8" s="62" t="s">
        <v>32</v>
      </c>
      <c r="D8" s="5" t="str">
        <f>VLOOKUP(C8,'DATA BARANG'!$B$1:$E$13,2,0)</f>
        <v>GULA ROSE BRAND</v>
      </c>
      <c r="E8" s="73">
        <v>1</v>
      </c>
      <c r="F8" s="6">
        <f>VLOOKUP(C8,'DATA BARANG'!$B$1:$E$14,4,0)</f>
        <v>14000</v>
      </c>
      <c r="G8" s="34">
        <f t="shared" si="0"/>
        <v>14000</v>
      </c>
      <c r="H8" s="15" t="s">
        <v>44</v>
      </c>
      <c r="I8" s="15" t="str">
        <f>VLOOKUP(H8,'DATA ANGGOTA'!$B$1:$C$50,2,0)</f>
        <v>ABDUL RAZAK HALIFAH ALI (ABUYA)</v>
      </c>
    </row>
    <row r="9" spans="1:9" x14ac:dyDescent="0.25">
      <c r="A9" s="61">
        <v>1</v>
      </c>
      <c r="B9" s="15" t="s">
        <v>217</v>
      </c>
      <c r="C9" s="62" t="s">
        <v>32</v>
      </c>
      <c r="D9" s="5" t="str">
        <f>VLOOKUP(C9,'DATA BARANG'!$B$1:$E$13,2,0)</f>
        <v>GULA ROSE BRAND</v>
      </c>
      <c r="E9" s="73">
        <v>1</v>
      </c>
      <c r="F9" s="6">
        <f>VLOOKUP(C9,'DATA BARANG'!$B$1:$E$14,4,0)</f>
        <v>14000</v>
      </c>
      <c r="G9" s="34">
        <f t="shared" si="0"/>
        <v>14000</v>
      </c>
      <c r="H9" s="15" t="s">
        <v>44</v>
      </c>
      <c r="I9" s="15" t="str">
        <f>VLOOKUP(H9,'DATA ANGGOTA'!$B$1:$C$50,2,0)</f>
        <v>ABDUL RAZAK HALIFAH ALI (ABUYA)</v>
      </c>
    </row>
    <row r="10" spans="1:9" x14ac:dyDescent="0.25">
      <c r="A10" s="61">
        <v>1</v>
      </c>
      <c r="B10" s="15" t="s">
        <v>217</v>
      </c>
      <c r="C10" s="62" t="s">
        <v>32</v>
      </c>
      <c r="D10" s="5" t="str">
        <f>VLOOKUP(C10,'DATA BARANG'!$B$1:$E$13,2,0)</f>
        <v>GULA ROSE BRAND</v>
      </c>
      <c r="E10" s="73">
        <v>1</v>
      </c>
      <c r="F10" s="6">
        <f>VLOOKUP(C10,'DATA BARANG'!$B$1:$E$14,4,0)</f>
        <v>14000</v>
      </c>
      <c r="G10" s="34">
        <f t="shared" si="0"/>
        <v>14000</v>
      </c>
      <c r="H10" s="15" t="s">
        <v>44</v>
      </c>
      <c r="I10" s="15" t="str">
        <f>VLOOKUP(H10,'DATA ANGGOTA'!$B$1:$C$50,2,0)</f>
        <v>ABDUL RAZAK HALIFAH ALI (ABUYA)</v>
      </c>
    </row>
    <row r="11" spans="1:9" s="46" customFormat="1" x14ac:dyDescent="0.25">
      <c r="A11" s="117" t="s">
        <v>6</v>
      </c>
      <c r="B11" s="118"/>
      <c r="C11" s="118"/>
      <c r="D11" s="118"/>
      <c r="E11" s="118"/>
      <c r="F11" s="119"/>
      <c r="G11" s="70">
        <f>SUM(G3:G10)</f>
        <v>112000</v>
      </c>
      <c r="H11" s="24"/>
      <c r="I11" s="24"/>
    </row>
  </sheetData>
  <mergeCells count="2">
    <mergeCell ref="A1:I1"/>
    <mergeCell ref="A11:F11"/>
  </mergeCells>
  <pageMargins left="0" right="0" top="0" bottom="0" header="0.31496062992125984" footer="0.31496062992125984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40" zoomScaleNormal="140" workbookViewId="0">
      <selection sqref="A1:I12"/>
    </sheetView>
  </sheetViews>
  <sheetFormatPr defaultRowHeight="15" x14ac:dyDescent="0.25"/>
  <cols>
    <col min="1" max="1" width="4.42578125" style="1" bestFit="1" customWidth="1"/>
    <col min="2" max="2" width="12.140625" style="1" bestFit="1" customWidth="1"/>
    <col min="3" max="3" width="14.28515625" style="1" bestFit="1" customWidth="1"/>
    <col min="4" max="4" width="17.7109375" bestFit="1" customWidth="1"/>
    <col min="5" max="5" width="13.42578125" style="1" bestFit="1" customWidth="1"/>
    <col min="6" max="6" width="12.42578125" bestFit="1" customWidth="1"/>
    <col min="7" max="7" width="12.85546875" bestFit="1" customWidth="1"/>
    <col min="8" max="8" width="14.140625" style="1" bestFit="1" customWidth="1"/>
    <col min="9" max="9" width="30.85546875" bestFit="1" customWidth="1"/>
  </cols>
  <sheetData>
    <row r="1" spans="1:9" ht="31.5" x14ac:dyDescent="0.5">
      <c r="A1" s="122" t="s">
        <v>223</v>
      </c>
      <c r="B1" s="122"/>
      <c r="C1" s="122"/>
      <c r="D1" s="122"/>
      <c r="E1" s="122"/>
      <c r="F1" s="122"/>
      <c r="G1" s="122"/>
      <c r="H1" s="122"/>
      <c r="I1" s="122"/>
    </row>
    <row r="2" spans="1:9" x14ac:dyDescent="0.25">
      <c r="A2" s="57" t="s">
        <v>0</v>
      </c>
      <c r="B2" s="57" t="s">
        <v>62</v>
      </c>
      <c r="C2" s="57" t="s">
        <v>31</v>
      </c>
      <c r="D2" s="57" t="s">
        <v>1</v>
      </c>
      <c r="E2" s="28" t="s">
        <v>20</v>
      </c>
      <c r="F2" s="57" t="s">
        <v>5</v>
      </c>
      <c r="G2" s="21" t="s">
        <v>77</v>
      </c>
      <c r="H2" s="22" t="s">
        <v>63</v>
      </c>
      <c r="I2" s="57" t="s">
        <v>43</v>
      </c>
    </row>
    <row r="3" spans="1:9" x14ac:dyDescent="0.25">
      <c r="A3" s="15">
        <v>1</v>
      </c>
      <c r="B3" s="15" t="s">
        <v>222</v>
      </c>
      <c r="C3" s="15" t="s">
        <v>42</v>
      </c>
      <c r="D3" s="5" t="str">
        <f>VLOOKUP(C3,'DATA BARANG'!$B$1:$E$15,2,0)</f>
        <v>GULA AREN</v>
      </c>
      <c r="E3" s="19">
        <v>1.6</v>
      </c>
      <c r="F3" s="6">
        <f>VLOOKUP(C3,'DATA BARANG'!$B$1:$E$15,4,0)</f>
        <v>25000</v>
      </c>
      <c r="G3" s="34">
        <f t="shared" ref="G3" si="0">E3*F3</f>
        <v>40000</v>
      </c>
      <c r="H3" s="15" t="s">
        <v>82</v>
      </c>
      <c r="I3" s="15" t="str">
        <f>VLOOKUP(H3,'DATA ANGGOTA'!$B$1:$C$100,2,0)</f>
        <v>DRA. HASNI BADRUN/NEK UNING</v>
      </c>
    </row>
    <row r="4" spans="1:9" x14ac:dyDescent="0.25">
      <c r="A4" s="15">
        <v>2</v>
      </c>
      <c r="B4" s="15" t="s">
        <v>224</v>
      </c>
      <c r="C4" s="15" t="s">
        <v>32</v>
      </c>
      <c r="D4" s="5" t="str">
        <f>VLOOKUP(C4,'DATA BARANG'!$B$1:$E$15,2,0)</f>
        <v>GULA ROSE BRAND</v>
      </c>
      <c r="E4" s="15">
        <v>1</v>
      </c>
      <c r="F4" s="6">
        <f>VLOOKUP(C4,'DATA BARANG'!$B$1:$E$15,4,0)</f>
        <v>14000</v>
      </c>
      <c r="G4" s="34">
        <f t="shared" ref="G4:G10" si="1">E4*F4</f>
        <v>14000</v>
      </c>
      <c r="H4" s="15" t="s">
        <v>60</v>
      </c>
      <c r="I4" s="15" t="str">
        <f>VLOOKUP(H4,'DATA ANGGOTA'!$B$1:$C$100,2,0)</f>
        <v>USTADZ ABDUL HALIM</v>
      </c>
    </row>
    <row r="5" spans="1:9" x14ac:dyDescent="0.25">
      <c r="A5" s="15">
        <v>2</v>
      </c>
      <c r="B5" s="15" t="s">
        <v>224</v>
      </c>
      <c r="C5" s="15" t="s">
        <v>32</v>
      </c>
      <c r="D5" s="5" t="str">
        <f>VLOOKUP(C5,'DATA BARANG'!$B$1:$E$15,2,0)</f>
        <v>GULA ROSE BRAND</v>
      </c>
      <c r="E5" s="15">
        <v>1</v>
      </c>
      <c r="F5" s="6">
        <f>VLOOKUP(C5,'DATA BARANG'!$B$1:$E$15,4,0)</f>
        <v>14000</v>
      </c>
      <c r="G5" s="34">
        <f t="shared" si="1"/>
        <v>14000</v>
      </c>
      <c r="H5" s="15" t="s">
        <v>60</v>
      </c>
      <c r="I5" s="15" t="str">
        <f>VLOOKUP(H5,'DATA ANGGOTA'!$B$1:$C$100,2,0)</f>
        <v>USTADZ ABDUL HALIM</v>
      </c>
    </row>
    <row r="6" spans="1:9" x14ac:dyDescent="0.25">
      <c r="A6" s="15">
        <v>2</v>
      </c>
      <c r="B6" s="15" t="s">
        <v>224</v>
      </c>
      <c r="C6" s="15" t="s">
        <v>32</v>
      </c>
      <c r="D6" s="5" t="str">
        <f>VLOOKUP(C6,'DATA BARANG'!$B$1:$E$15,2,0)</f>
        <v>GULA ROSE BRAND</v>
      </c>
      <c r="E6" s="15">
        <v>1</v>
      </c>
      <c r="F6" s="6">
        <f>VLOOKUP(C6,'DATA BARANG'!$B$1:$E$15,4,0)</f>
        <v>14000</v>
      </c>
      <c r="G6" s="34">
        <f t="shared" si="1"/>
        <v>14000</v>
      </c>
      <c r="H6" s="15" t="s">
        <v>60</v>
      </c>
      <c r="I6" s="15" t="str">
        <f>VLOOKUP(H6,'DATA ANGGOTA'!$B$1:$C$100,2,0)</f>
        <v>USTADZ ABDUL HALIM</v>
      </c>
    </row>
    <row r="7" spans="1:9" x14ac:dyDescent="0.25">
      <c r="A7" s="15">
        <v>2</v>
      </c>
      <c r="B7" s="15" t="s">
        <v>224</v>
      </c>
      <c r="C7" s="15" t="s">
        <v>32</v>
      </c>
      <c r="D7" s="5" t="str">
        <f>VLOOKUP(C7,'DATA BARANG'!$B$1:$E$15,2,0)</f>
        <v>GULA ROSE BRAND</v>
      </c>
      <c r="E7" s="15">
        <v>1</v>
      </c>
      <c r="F7" s="6">
        <f>VLOOKUP(C7,'DATA BARANG'!$B$1:$E$15,4,0)</f>
        <v>14000</v>
      </c>
      <c r="G7" s="34">
        <f t="shared" si="1"/>
        <v>14000</v>
      </c>
      <c r="H7" s="15" t="s">
        <v>60</v>
      </c>
      <c r="I7" s="15" t="str">
        <f>VLOOKUP(H7,'DATA ANGGOTA'!$B$1:$C$100,2,0)</f>
        <v>USTADZ ABDUL HALIM</v>
      </c>
    </row>
    <row r="8" spans="1:9" x14ac:dyDescent="0.25">
      <c r="A8" s="15">
        <v>2</v>
      </c>
      <c r="B8" s="15" t="s">
        <v>224</v>
      </c>
      <c r="C8" s="15" t="s">
        <v>32</v>
      </c>
      <c r="D8" s="5" t="str">
        <f>VLOOKUP(C8,'DATA BARANG'!$B$1:$E$15,2,0)</f>
        <v>GULA ROSE BRAND</v>
      </c>
      <c r="E8" s="15">
        <v>1</v>
      </c>
      <c r="F8" s="6">
        <f>VLOOKUP(C8,'DATA BARANG'!$B$1:$E$15,4,0)</f>
        <v>14000</v>
      </c>
      <c r="G8" s="34">
        <f t="shared" si="1"/>
        <v>14000</v>
      </c>
      <c r="H8" s="15" t="s">
        <v>60</v>
      </c>
      <c r="I8" s="15" t="str">
        <f>VLOOKUP(H8,'DATA ANGGOTA'!$B$1:$C$100,2,0)</f>
        <v>USTADZ ABDUL HALIM</v>
      </c>
    </row>
    <row r="9" spans="1:9" x14ac:dyDescent="0.25">
      <c r="A9" s="15">
        <v>2</v>
      </c>
      <c r="B9" s="15" t="s">
        <v>224</v>
      </c>
      <c r="C9" s="15" t="s">
        <v>32</v>
      </c>
      <c r="D9" s="5" t="str">
        <f>VLOOKUP(C9,'DATA BARANG'!$B$1:$E$15,2,0)</f>
        <v>GULA ROSE BRAND</v>
      </c>
      <c r="E9" s="15">
        <v>1</v>
      </c>
      <c r="F9" s="6">
        <f>VLOOKUP(C9,'DATA BARANG'!$B$1:$E$15,4,0)</f>
        <v>14000</v>
      </c>
      <c r="G9" s="34">
        <f t="shared" si="1"/>
        <v>14000</v>
      </c>
      <c r="H9" s="15" t="s">
        <v>60</v>
      </c>
      <c r="I9" s="15" t="str">
        <f>VLOOKUP(H9,'DATA ANGGOTA'!$B$1:$C$100,2,0)</f>
        <v>USTADZ ABDUL HALIM</v>
      </c>
    </row>
    <row r="10" spans="1:9" x14ac:dyDescent="0.25">
      <c r="A10" s="15">
        <v>2</v>
      </c>
      <c r="B10" s="15" t="s">
        <v>225</v>
      </c>
      <c r="C10" s="15" t="s">
        <v>160</v>
      </c>
      <c r="D10" s="5" t="str">
        <f>VLOOKUP(C10,'DATA BARANG'!$B$1:$E$15,2,0)</f>
        <v>GULAKU</v>
      </c>
      <c r="E10" s="15">
        <v>1</v>
      </c>
      <c r="F10" s="6">
        <f>VLOOKUP(C10,'DATA BARANG'!$B$1:$E$15,4,0)</f>
        <v>14000</v>
      </c>
      <c r="G10" s="34">
        <f t="shared" si="1"/>
        <v>14000</v>
      </c>
      <c r="H10" s="15" t="s">
        <v>60</v>
      </c>
      <c r="I10" s="15" t="str">
        <f>VLOOKUP(H10,'DATA ANGGOTA'!$B$1:$C$100,2,0)</f>
        <v>USTADZ ABDUL HALIM</v>
      </c>
    </row>
    <row r="11" spans="1:9" x14ac:dyDescent="0.25">
      <c r="A11" s="15">
        <v>2</v>
      </c>
      <c r="B11" s="15" t="s">
        <v>225</v>
      </c>
      <c r="C11" s="15" t="s">
        <v>160</v>
      </c>
      <c r="D11" s="5" t="str">
        <f>VLOOKUP(C11,'DATA BARANG'!$B$1:$E$15,2,0)</f>
        <v>GULAKU</v>
      </c>
      <c r="E11" s="15">
        <v>1</v>
      </c>
      <c r="F11" s="6">
        <f>VLOOKUP(C11,'DATA BARANG'!$B$1:$E$15,4,0)</f>
        <v>14000</v>
      </c>
      <c r="G11" s="34">
        <f t="shared" ref="G11" si="2">E11*F11</f>
        <v>14000</v>
      </c>
      <c r="H11" s="15" t="s">
        <v>60</v>
      </c>
      <c r="I11" s="15" t="str">
        <f>VLOOKUP(H11,'DATA ANGGOTA'!$B$1:$C$100,2,0)</f>
        <v>USTADZ ABDUL HALIM</v>
      </c>
    </row>
    <row r="12" spans="1:9" s="46" customFormat="1" x14ac:dyDescent="0.25">
      <c r="A12" s="120" t="s">
        <v>6</v>
      </c>
      <c r="B12" s="120"/>
      <c r="C12" s="120"/>
      <c r="D12" s="120"/>
      <c r="E12" s="120"/>
      <c r="F12" s="120"/>
      <c r="G12" s="70">
        <f>SUM(G3:G11)</f>
        <v>152000</v>
      </c>
      <c r="H12" s="57"/>
      <c r="I12" s="24"/>
    </row>
  </sheetData>
  <mergeCells count="2">
    <mergeCell ref="A1:I1"/>
    <mergeCell ref="A12:F12"/>
  </mergeCells>
  <pageMargins left="0" right="0" top="0" bottom="0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</vt:i4>
      </vt:variant>
    </vt:vector>
  </HeadingPairs>
  <TitlesOfParts>
    <vt:vector size="34" baseType="lpstr">
      <vt:lpstr>PEMBELIAN</vt:lpstr>
      <vt:lpstr>02012021</vt:lpstr>
      <vt:lpstr>03012021</vt:lpstr>
      <vt:lpstr>07012021</vt:lpstr>
      <vt:lpstr>08012021</vt:lpstr>
      <vt:lpstr>09012021</vt:lpstr>
      <vt:lpstr>10012021 (BANAT)</vt:lpstr>
      <vt:lpstr>10012021 (BANIN)</vt:lpstr>
      <vt:lpstr>11012021</vt:lpstr>
      <vt:lpstr>14012021</vt:lpstr>
      <vt:lpstr>15012021</vt:lpstr>
      <vt:lpstr>16012021</vt:lpstr>
      <vt:lpstr>18012021</vt:lpstr>
      <vt:lpstr>19012021</vt:lpstr>
      <vt:lpstr>22012021</vt:lpstr>
      <vt:lpstr>23012021</vt:lpstr>
      <vt:lpstr>24012021</vt:lpstr>
      <vt:lpstr>25012021</vt:lpstr>
      <vt:lpstr>26012021</vt:lpstr>
      <vt:lpstr>27012021</vt:lpstr>
      <vt:lpstr>28012021</vt:lpstr>
      <vt:lpstr>29012021</vt:lpstr>
      <vt:lpstr>30012021</vt:lpstr>
      <vt:lpstr>31012021</vt:lpstr>
      <vt:lpstr>DATA BARANG</vt:lpstr>
      <vt:lpstr>LAPORAN PENJUALAN</vt:lpstr>
      <vt:lpstr>STOK BARANG</vt:lpstr>
      <vt:lpstr>KAS</vt:lpstr>
      <vt:lpstr>DATA ANGGOTA</vt:lpstr>
      <vt:lpstr>DATA LENGKAP</vt:lpstr>
      <vt:lpstr>KODEBARANG</vt:lpstr>
      <vt:lpstr>PENJUALAN</vt:lpstr>
      <vt:lpstr>PENJUALAN3</vt:lpstr>
      <vt:lpstr>PENJULAN3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2021-02-05T20:03:11Z</cp:lastPrinted>
  <dcterms:created xsi:type="dcterms:W3CDTF">2021-01-02T13:42:01Z</dcterms:created>
  <dcterms:modified xsi:type="dcterms:W3CDTF">2021-02-16T09:36:37Z</dcterms:modified>
</cp:coreProperties>
</file>