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tabRatio="850" activeTab="8"/>
  </bookViews>
  <sheets>
    <sheet name="AK-0001" sheetId="2" r:id="rId1"/>
    <sheet name="AK-0002" sheetId="3" r:id="rId2"/>
    <sheet name="AK-0003" sheetId="4" r:id="rId3"/>
    <sheet name="AK-0004" sheetId="1" r:id="rId4"/>
    <sheet name="AK-0005" sheetId="6" r:id="rId5"/>
    <sheet name="AK-0006" sheetId="8" r:id="rId6"/>
    <sheet name="AK-0009" sheetId="9" r:id="rId7"/>
    <sheet name="AK-0011" sheetId="11" r:id="rId8"/>
    <sheet name="AK-0040" sheetId="10" r:id="rId9"/>
    <sheet name="AK-0044" sheetId="5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0" l="1"/>
  <c r="S5" i="10"/>
  <c r="L4" i="10"/>
  <c r="G19" i="10"/>
  <c r="D12" i="10" s="1"/>
  <c r="D14" i="10"/>
  <c r="P4" i="10"/>
  <c r="O4" i="10"/>
  <c r="M4" i="10"/>
  <c r="D13" i="8"/>
  <c r="S7" i="8"/>
  <c r="R6" i="8"/>
  <c r="V6" i="8" s="1"/>
  <c r="P6" i="8"/>
  <c r="O6" i="8"/>
  <c r="M6" i="8"/>
  <c r="L6" i="8"/>
  <c r="L4" i="8"/>
  <c r="G19" i="8"/>
  <c r="D12" i="8"/>
  <c r="O4" i="8"/>
  <c r="R4" i="8" s="1"/>
  <c r="M4" i="8"/>
  <c r="L4" i="6"/>
  <c r="G19" i="6"/>
  <c r="D12" i="6"/>
  <c r="P4" i="6"/>
  <c r="O4" i="6"/>
  <c r="M4" i="6"/>
  <c r="S7" i="9"/>
  <c r="D13" i="9"/>
  <c r="D13" i="4"/>
  <c r="S9" i="4"/>
  <c r="D13" i="1"/>
  <c r="S5" i="1"/>
  <c r="L4" i="1"/>
  <c r="G19" i="1"/>
  <c r="D12" i="1"/>
  <c r="O4" i="1"/>
  <c r="P4" i="1" s="1"/>
  <c r="M4" i="1"/>
  <c r="S10" i="11"/>
  <c r="R9" i="11"/>
  <c r="V9" i="11" s="1"/>
  <c r="U8" i="11"/>
  <c r="S8" i="11"/>
  <c r="R8" i="11"/>
  <c r="V8" i="11" s="1"/>
  <c r="O9" i="11"/>
  <c r="P9" i="11" s="1"/>
  <c r="M9" i="11"/>
  <c r="L9" i="11"/>
  <c r="O8" i="11"/>
  <c r="P8" i="11" s="1"/>
  <c r="M8" i="11"/>
  <c r="L8" i="11"/>
  <c r="U6" i="11"/>
  <c r="S6" i="11"/>
  <c r="R6" i="11"/>
  <c r="V6" i="11" s="1"/>
  <c r="O6" i="11"/>
  <c r="P6" i="11" s="1"/>
  <c r="M6" i="11"/>
  <c r="L6" i="11"/>
  <c r="L4" i="11"/>
  <c r="R4" i="10" l="1"/>
  <c r="V4" i="10"/>
  <c r="T4" i="10"/>
  <c r="U4" i="10"/>
  <c r="S4" i="10"/>
  <c r="S6" i="8"/>
  <c r="U6" i="8"/>
  <c r="T6" i="8"/>
  <c r="V4" i="8"/>
  <c r="T4" i="8"/>
  <c r="U4" i="8"/>
  <c r="S4" i="8"/>
  <c r="P4" i="8"/>
  <c r="R4" i="6"/>
  <c r="V4" i="6"/>
  <c r="T4" i="6"/>
  <c r="U4" i="6"/>
  <c r="S4" i="6"/>
  <c r="S5" i="6" s="1"/>
  <c r="D13" i="6" s="1"/>
  <c r="R4" i="1"/>
  <c r="T8" i="11"/>
  <c r="S9" i="11"/>
  <c r="U9" i="11"/>
  <c r="T9" i="11"/>
  <c r="T6" i="11"/>
  <c r="U4" i="1" l="1"/>
  <c r="S4" i="1"/>
  <c r="V4" i="1"/>
  <c r="T4" i="1"/>
  <c r="G19" i="11" l="1"/>
  <c r="D14" i="11"/>
  <c r="D12" i="11"/>
  <c r="O4" i="11"/>
  <c r="P4" i="11" s="1"/>
  <c r="M4" i="11"/>
  <c r="D12" i="4"/>
  <c r="D12" i="5"/>
  <c r="D14" i="5"/>
  <c r="M6" i="5"/>
  <c r="M4" i="5"/>
  <c r="O4" i="5"/>
  <c r="P4" i="5" s="1"/>
  <c r="L4" i="5"/>
  <c r="O6" i="5"/>
  <c r="P6" i="5" s="1"/>
  <c r="L6" i="5"/>
  <c r="G19" i="5"/>
  <c r="O6" i="9"/>
  <c r="P6" i="9" s="1"/>
  <c r="M6" i="9"/>
  <c r="R6" i="9" s="1"/>
  <c r="U6" i="9" s="1"/>
  <c r="L6" i="9"/>
  <c r="O4" i="9"/>
  <c r="M4" i="9"/>
  <c r="L4" i="9"/>
  <c r="G19" i="9"/>
  <c r="D14" i="9"/>
  <c r="D12" i="9"/>
  <c r="L5" i="4"/>
  <c r="M5" i="4"/>
  <c r="O5" i="4"/>
  <c r="L6" i="4"/>
  <c r="M6" i="4"/>
  <c r="O6" i="4"/>
  <c r="L7" i="4"/>
  <c r="M7" i="4"/>
  <c r="O7" i="4"/>
  <c r="L8" i="4"/>
  <c r="M8" i="4"/>
  <c r="O8" i="4"/>
  <c r="O4" i="4"/>
  <c r="M4" i="4"/>
  <c r="L4" i="4"/>
  <c r="P4" i="4" l="1"/>
  <c r="R4" i="4"/>
  <c r="P7" i="4"/>
  <c r="R7" i="4"/>
  <c r="P5" i="4"/>
  <c r="R5" i="4"/>
  <c r="P8" i="4"/>
  <c r="R8" i="4"/>
  <c r="P6" i="4"/>
  <c r="R6" i="4"/>
  <c r="R4" i="5"/>
  <c r="T4" i="5" s="1"/>
  <c r="R6" i="5"/>
  <c r="R4" i="11"/>
  <c r="T6" i="5"/>
  <c r="V4" i="5"/>
  <c r="U4" i="5"/>
  <c r="T6" i="9"/>
  <c r="V6" i="9"/>
  <c r="S6" i="9"/>
  <c r="P4" i="9"/>
  <c r="R4" i="9"/>
  <c r="U8" i="4"/>
  <c r="U6" i="4"/>
  <c r="S4" i="5" l="1"/>
  <c r="S7" i="5" s="1"/>
  <c r="D13" i="5" s="1"/>
  <c r="V6" i="5"/>
  <c r="U6" i="5"/>
  <c r="S6" i="5"/>
  <c r="T6" i="4"/>
  <c r="S6" i="4"/>
  <c r="V6" i="4"/>
  <c r="S8" i="4"/>
  <c r="V8" i="4"/>
  <c r="T8" i="4"/>
  <c r="T5" i="4"/>
  <c r="V5" i="4"/>
  <c r="S5" i="4"/>
  <c r="U5" i="4"/>
  <c r="S7" i="4"/>
  <c r="U7" i="4"/>
  <c r="T7" i="4"/>
  <c r="V7" i="4"/>
  <c r="U4" i="11"/>
  <c r="S4" i="11"/>
  <c r="D13" i="11" s="1"/>
  <c r="V4" i="11"/>
  <c r="T4" i="11"/>
  <c r="U4" i="9"/>
  <c r="S4" i="9"/>
  <c r="V4" i="9"/>
  <c r="T4" i="9"/>
  <c r="D11" i="3"/>
  <c r="G19" i="3"/>
  <c r="M9" i="3"/>
  <c r="O9" i="3"/>
  <c r="P9" i="3" s="1"/>
  <c r="L9" i="3"/>
  <c r="O7" i="3"/>
  <c r="O6" i="3"/>
  <c r="P6" i="3" s="1"/>
  <c r="M7" i="3"/>
  <c r="M6" i="3"/>
  <c r="P7" i="3"/>
  <c r="L7" i="3"/>
  <c r="L6" i="3"/>
  <c r="R7" i="3" l="1"/>
  <c r="V7" i="3" s="1"/>
  <c r="R9" i="3"/>
  <c r="T9" i="3"/>
  <c r="U7" i="3"/>
  <c r="R6" i="3"/>
  <c r="T6" i="3"/>
  <c r="O4" i="3"/>
  <c r="M4" i="3"/>
  <c r="L4" i="3"/>
  <c r="M4" i="2"/>
  <c r="O4" i="2"/>
  <c r="P4" i="2" s="1"/>
  <c r="L4" i="2"/>
  <c r="G19" i="2"/>
  <c r="T7" i="3" l="1"/>
  <c r="S7" i="3"/>
  <c r="V9" i="3"/>
  <c r="S9" i="3"/>
  <c r="U9" i="3"/>
  <c r="V6" i="3"/>
  <c r="S6" i="3"/>
  <c r="U6" i="3"/>
  <c r="R4" i="3"/>
  <c r="S4" i="3" s="1"/>
  <c r="S10" i="3" s="1"/>
  <c r="D12" i="3" s="1"/>
  <c r="V4" i="3"/>
  <c r="R4" i="2"/>
  <c r="P4" i="3"/>
  <c r="V4" i="4"/>
  <c r="G19" i="4"/>
  <c r="D12" i="2"/>
  <c r="V4" i="2"/>
  <c r="U4" i="2"/>
  <c r="T4" i="2"/>
  <c r="S4" i="2"/>
  <c r="S5" i="2" s="1"/>
  <c r="D13" i="2" s="1"/>
  <c r="U4" i="3" l="1"/>
  <c r="T4" i="3"/>
  <c r="D14" i="2"/>
  <c r="S4" i="4"/>
  <c r="U4" i="4"/>
  <c r="T4" i="4"/>
</calcChain>
</file>

<file path=xl/sharedStrings.xml><?xml version="1.0" encoding="utf-8"?>
<sst xmlns="http://schemas.openxmlformats.org/spreadsheetml/2006/main" count="721" uniqueCount="100">
  <si>
    <t>ANGGOTA</t>
  </si>
  <si>
    <t>KOPERASI</t>
  </si>
  <si>
    <t>PETUGAS</t>
  </si>
  <si>
    <t>DARUL ADIB</t>
  </si>
  <si>
    <t>Nama Anggota</t>
  </si>
  <si>
    <t>:</t>
  </si>
  <si>
    <t>Alamat</t>
  </si>
  <si>
    <t>No. Identitas KTP</t>
  </si>
  <si>
    <t>Pekerjaan</t>
  </si>
  <si>
    <t>No. Telepon/HP</t>
  </si>
  <si>
    <t>Email</t>
  </si>
  <si>
    <t>No. Rekening</t>
  </si>
  <si>
    <t>DOSEN</t>
  </si>
  <si>
    <t>082177726662</t>
  </si>
  <si>
    <t>hendryan.tgd@gmail.com</t>
  </si>
  <si>
    <t>Jl. Mesjid No. 28 Kapten Muslim</t>
  </si>
  <si>
    <t>TRANSAKSI PEMBAYARAN ANGGOTA</t>
  </si>
  <si>
    <t>TANGGAL</t>
  </si>
  <si>
    <t>JENIS PEMBAYARAN</t>
  </si>
  <si>
    <t>NILAI</t>
  </si>
  <si>
    <t>Simpanan Pokok</t>
  </si>
  <si>
    <t>Simpanan Wajib</t>
  </si>
  <si>
    <t>Simpanan Sukarela</t>
  </si>
  <si>
    <t>03 Mei 2021</t>
  </si>
  <si>
    <t>03-Juni-2021</t>
  </si>
  <si>
    <t>03-Juli-2021</t>
  </si>
  <si>
    <t>03-Agustus-2021</t>
  </si>
  <si>
    <t>TRANSAKSI PEMBELIAN KOPERASI</t>
  </si>
  <si>
    <t>NAMA BARANG</t>
  </si>
  <si>
    <t>HARGA JUAL</t>
  </si>
  <si>
    <t>TOTAL</t>
  </si>
  <si>
    <t>BAGI HASIL TRANSAKSI</t>
  </si>
  <si>
    <t>SELISIH JUAL</t>
  </si>
  <si>
    <t>AK-0001</t>
  </si>
  <si>
    <t>SALDO SIMPANAN</t>
  </si>
  <si>
    <t>=</t>
  </si>
  <si>
    <t>BAGI HASIL AKHIR PERIODE</t>
  </si>
  <si>
    <t>AK-0002</t>
  </si>
  <si>
    <t>Hendryan Winata (ABI)</t>
  </si>
  <si>
    <t>Abdul Razak Halifah Ali (ABUYA)</t>
  </si>
  <si>
    <t>AK-0003</t>
  </si>
  <si>
    <t>JUANDA</t>
  </si>
  <si>
    <t>JL. SETIA MAKMUR NO. 8 SUNGGAL</t>
  </si>
  <si>
    <t>1207232501770001</t>
  </si>
  <si>
    <t>WIRASWASTA</t>
  </si>
  <si>
    <t>08116002577</t>
  </si>
  <si>
    <t>nisacar@777</t>
  </si>
  <si>
    <t>NO. FAKTUR</t>
  </si>
  <si>
    <t>KODE BARANG</t>
  </si>
  <si>
    <t>JUMLAH JUAL</t>
  </si>
  <si>
    <t>TOTAL JUAL</t>
  </si>
  <si>
    <t>PJ-0000053</t>
  </si>
  <si>
    <t>GR-0001</t>
  </si>
  <si>
    <t>HARGA MODAL</t>
  </si>
  <si>
    <t>PJ-0000006</t>
  </si>
  <si>
    <t>BI-0001</t>
  </si>
  <si>
    <t>PJ-0000017</t>
  </si>
  <si>
    <t>PJ-0000018</t>
  </si>
  <si>
    <t>PJ-0000046</t>
  </si>
  <si>
    <t>PF-0001</t>
  </si>
  <si>
    <t>ID Anggota</t>
  </si>
  <si>
    <t>BI-0002</t>
  </si>
  <si>
    <t>MB-0001</t>
  </si>
  <si>
    <t>GA-0001</t>
  </si>
  <si>
    <t>AK-0009</t>
  </si>
  <si>
    <t>Fitri Ani (Ummi Buya)</t>
  </si>
  <si>
    <t>PJ-0000002</t>
  </si>
  <si>
    <t>AK-0044</t>
  </si>
  <si>
    <t>Dra. Hasni Badrun (Nek Uning)</t>
  </si>
  <si>
    <t>PJ-0000054</t>
  </si>
  <si>
    <t>PJ-0000050</t>
  </si>
  <si>
    <t>Orang Tua Dari</t>
  </si>
  <si>
    <t>MARINA DAN MARINI</t>
  </si>
  <si>
    <t>AK-0011</t>
  </si>
  <si>
    <t>Ustadz Abdul Halim</t>
  </si>
  <si>
    <t>PJ-0000019</t>
  </si>
  <si>
    <t>GP-0001</t>
  </si>
  <si>
    <t>PJ-0000040</t>
  </si>
  <si>
    <t>PJ-0000055</t>
  </si>
  <si>
    <t>PJ-0000056</t>
  </si>
  <si>
    <t>GK-0001</t>
  </si>
  <si>
    <t>AK-0004</t>
  </si>
  <si>
    <t>DRA. EVI</t>
  </si>
  <si>
    <t>AKBAR FAKHRI</t>
  </si>
  <si>
    <t>PJ-0000051</t>
  </si>
  <si>
    <t>AK-0005</t>
  </si>
  <si>
    <t>YOHANNI SYAHRA</t>
  </si>
  <si>
    <t>ARIF KASYFILLAH HAMDY</t>
  </si>
  <si>
    <t>081260003950</t>
  </si>
  <si>
    <t>yohanni.syahra@gmail.com</t>
  </si>
  <si>
    <t>PJ-0000001</t>
  </si>
  <si>
    <t>AK-0006</t>
  </si>
  <si>
    <t>SRI HARTATI</t>
  </si>
  <si>
    <t>AKBAR NUGRAHA</t>
  </si>
  <si>
    <t>PJ-0000013</t>
  </si>
  <si>
    <t>PJ-0000041</t>
  </si>
  <si>
    <t>AK-0040</t>
  </si>
  <si>
    <t>ISKANDAR ZULKARNAIN</t>
  </si>
  <si>
    <t>LUTHFIYYAH BALQIS</t>
  </si>
  <si>
    <t>PJ-0000044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</si>
</sst>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42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2" applyAlignment="1">
      <alignment horizontal="left"/>
    </xf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horizontal="center"/>
    </xf>
    <xf numFmtId="41" fontId="0" fillId="0" borderId="1" xfId="1" applyFont="1" applyBorder="1"/>
    <xf numFmtId="164" fontId="0" fillId="0" borderId="1" xfId="0" applyNumberFormat="1" applyBorder="1" applyAlignment="1">
      <alignment horizontal="center"/>
    </xf>
    <xf numFmtId="41" fontId="0" fillId="2" borderId="1" xfId="1" applyFont="1" applyFill="1" applyBorder="1"/>
    <xf numFmtId="41" fontId="0" fillId="0" borderId="1" xfId="0" applyNumberFormat="1" applyBorder="1"/>
    <xf numFmtId="41" fontId="0" fillId="0" borderId="0" xfId="0" applyNumberFormat="1" applyBorder="1"/>
    <xf numFmtId="0" fontId="0" fillId="0" borderId="0" xfId="0" quotePrefix="1"/>
    <xf numFmtId="41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2" fillId="0" borderId="0" xfId="2" applyAlignme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2" fontId="3" fillId="0" borderId="1" xfId="0" applyNumberFormat="1" applyFont="1" applyBorder="1" applyAlignment="1">
      <alignment horizontal="center"/>
    </xf>
    <xf numFmtId="42" fontId="0" fillId="0" borderId="1" xfId="0" applyNumberFormat="1" applyBorder="1"/>
    <xf numFmtId="42" fontId="0" fillId="0" borderId="1" xfId="0" applyNumberForma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5" fontId="0" fillId="0" borderId="0" xfId="0" applyNumberFormat="1" applyBorder="1"/>
    <xf numFmtId="0" fontId="0" fillId="0" borderId="0" xfId="0" applyBorder="1"/>
    <xf numFmtId="41" fontId="0" fillId="0" borderId="0" xfId="1" applyFont="1" applyFill="1" applyBorder="1"/>
    <xf numFmtId="0" fontId="0" fillId="0" borderId="0" xfId="0" applyBorder="1" applyAlignment="1">
      <alignment horizontal="center"/>
    </xf>
    <xf numFmtId="41" fontId="0" fillId="0" borderId="0" xfId="1" applyFont="1" applyBorder="1"/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42" fontId="0" fillId="0" borderId="0" xfId="0" applyNumberFormat="1" applyBorder="1"/>
    <xf numFmtId="42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1" fontId="0" fillId="2" borderId="0" xfId="0" applyNumberFormat="1" applyFill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/>
    <xf numFmtId="42" fontId="0" fillId="0" borderId="1" xfId="1" applyNumberFormat="1" applyFont="1" applyBorder="1" applyAlignment="1">
      <alignment horizontal="center"/>
    </xf>
    <xf numFmtId="42" fontId="3" fillId="0" borderId="1" xfId="1" applyNumberFormat="1" applyFont="1" applyBorder="1" applyAlignment="1">
      <alignment horizontal="center"/>
    </xf>
    <xf numFmtId="42" fontId="0" fillId="0" borderId="0" xfId="1" applyNumberFormat="1" applyFont="1" applyFill="1" applyBorder="1"/>
    <xf numFmtId="42" fontId="0" fillId="0" borderId="0" xfId="1" applyNumberFormat="1" applyFont="1" applyBorder="1"/>
    <xf numFmtId="0" fontId="3" fillId="0" borderId="0" xfId="0" applyFont="1" applyFill="1" applyBorder="1"/>
    <xf numFmtId="42" fontId="3" fillId="0" borderId="0" xfId="1" applyNumberFormat="1" applyFont="1" applyFill="1" applyBorder="1" applyAlignment="1">
      <alignment horizontal="center"/>
    </xf>
    <xf numFmtId="42" fontId="3" fillId="0" borderId="0" xfId="0" applyNumberFormat="1" applyFont="1" applyFill="1" applyBorder="1" applyAlignment="1">
      <alignment horizontal="center"/>
    </xf>
    <xf numFmtId="41" fontId="0" fillId="0" borderId="0" xfId="0" applyNumberFormat="1" applyFill="1" applyBorder="1"/>
    <xf numFmtId="15" fontId="0" fillId="0" borderId="0" xfId="0" applyNumberFormat="1" applyFill="1" applyBorder="1"/>
    <xf numFmtId="0" fontId="0" fillId="0" borderId="0" xfId="0" applyFill="1" applyBorder="1"/>
    <xf numFmtId="14" fontId="0" fillId="0" borderId="4" xfId="0" applyNumberFormat="1" applyBorder="1" applyAlignment="1">
      <alignment horizontal="center"/>
    </xf>
    <xf numFmtId="42" fontId="0" fillId="0" borderId="4" xfId="1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2" fontId="0" fillId="0" borderId="0" xfId="1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/>
    <xf numFmtId="42" fontId="0" fillId="0" borderId="5" xfId="1" applyNumberFormat="1" applyFont="1" applyBorder="1" applyAlignment="1">
      <alignment horizontal="center"/>
    </xf>
    <xf numFmtId="42" fontId="0" fillId="0" borderId="5" xfId="0" applyNumberFormat="1" applyBorder="1"/>
    <xf numFmtId="4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2"/>
    <xf numFmtId="41" fontId="0" fillId="0" borderId="1" xfId="1" applyFont="1" applyBorder="1" applyAlignment="1">
      <alignment horizontal="center"/>
    </xf>
    <xf numFmtId="41" fontId="0" fillId="0" borderId="4" xfId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42" fontId="0" fillId="0" borderId="4" xfId="0" applyNumberFormat="1" applyBorder="1"/>
    <xf numFmtId="42" fontId="0" fillId="0" borderId="4" xfId="0" applyNumberFormat="1" applyFill="1" applyBorder="1"/>
    <xf numFmtId="41" fontId="0" fillId="0" borderId="0" xfId="1" applyFont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5" fontId="0" fillId="0" borderId="5" xfId="0" applyNumberFormat="1" applyBorder="1"/>
    <xf numFmtId="41" fontId="0" fillId="0" borderId="5" xfId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42" fontId="0" fillId="0" borderId="5" xfId="0" applyNumberFormat="1" applyFill="1" applyBorder="1"/>
    <xf numFmtId="1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Border="1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%20PENJUALAN%20KS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NGGOTA"/>
      <sheetName val="DATA BARANG"/>
      <sheetName val="PEMBELIAN"/>
      <sheetName val="LAPORAN PENJUALAN"/>
      <sheetName val="STOK BARANG"/>
      <sheetName val="KAS"/>
      <sheetName val="02012021"/>
      <sheetName val="03012021"/>
      <sheetName val="07012021"/>
      <sheetName val="08012021"/>
      <sheetName val="09012021"/>
      <sheetName val="10012021 (BANAT)"/>
      <sheetName val="10012021 (BANIN)"/>
      <sheetName val="11012021"/>
      <sheetName val="16012021"/>
    </sheetNames>
    <sheetDataSet>
      <sheetData sheetId="0"/>
      <sheetData sheetId="1">
        <row r="1">
          <cell r="B1" t="str">
            <v>KODE BARANG</v>
          </cell>
          <cell r="C1" t="str">
            <v>NAMA BARANG</v>
          </cell>
          <cell r="D1" t="str">
            <v>HARGA MODAL</v>
          </cell>
          <cell r="E1" t="str">
            <v>HARGA JUAL</v>
          </cell>
        </row>
        <row r="2">
          <cell r="B2" t="str">
            <v>GR-0001</v>
          </cell>
          <cell r="C2" t="str">
            <v>GULA ROSE BRAND</v>
          </cell>
          <cell r="D2">
            <v>12500</v>
          </cell>
          <cell r="E2">
            <v>14000</v>
          </cell>
        </row>
        <row r="3">
          <cell r="B3" t="str">
            <v>GP-0001</v>
          </cell>
          <cell r="C3" t="str">
            <v>GULA PUTIH</v>
          </cell>
          <cell r="D3">
            <v>12000</v>
          </cell>
          <cell r="E3">
            <v>13500</v>
          </cell>
        </row>
        <row r="4">
          <cell r="B4" t="str">
            <v>MR-0001</v>
          </cell>
          <cell r="C4" t="str">
            <v>MM ROSE BRAND</v>
          </cell>
          <cell r="D4">
            <v>13250</v>
          </cell>
          <cell r="E4">
            <v>14500</v>
          </cell>
        </row>
        <row r="5">
          <cell r="B5" t="str">
            <v>MT-0001</v>
          </cell>
          <cell r="C5" t="str">
            <v>MM TAWON</v>
          </cell>
          <cell r="D5">
            <v>13000</v>
          </cell>
          <cell r="E5">
            <v>14500</v>
          </cell>
        </row>
        <row r="6">
          <cell r="B6" t="str">
            <v>BI-0002</v>
          </cell>
          <cell r="C6" t="str">
            <v>BERAS IR 10 KG</v>
          </cell>
          <cell r="D6">
            <v>100000</v>
          </cell>
          <cell r="E6">
            <v>110000</v>
          </cell>
        </row>
        <row r="7">
          <cell r="B7" t="str">
            <v>BI-0001</v>
          </cell>
          <cell r="C7" t="str">
            <v>BERAS IR 5 KG</v>
          </cell>
          <cell r="D7">
            <v>50000</v>
          </cell>
          <cell r="E7">
            <v>55000</v>
          </cell>
        </row>
        <row r="8">
          <cell r="B8" t="str">
            <v>MS-0001</v>
          </cell>
          <cell r="C8" t="str">
            <v>MM SALVACO</v>
          </cell>
          <cell r="D8">
            <v>13000</v>
          </cell>
          <cell r="E8">
            <v>14500</v>
          </cell>
        </row>
        <row r="9">
          <cell r="B9" t="str">
            <v>MB-0001</v>
          </cell>
          <cell r="C9" t="str">
            <v>MM BIMOLI</v>
          </cell>
          <cell r="D9">
            <v>14000</v>
          </cell>
          <cell r="E9">
            <v>15500</v>
          </cell>
        </row>
        <row r="10">
          <cell r="B10" t="str">
            <v>MS-0002</v>
          </cell>
          <cell r="C10" t="str">
            <v>MM SIIP</v>
          </cell>
          <cell r="D10">
            <v>12000</v>
          </cell>
          <cell r="E10">
            <v>13500</v>
          </cell>
        </row>
        <row r="11">
          <cell r="B11" t="str">
            <v>GA-0001</v>
          </cell>
          <cell r="C11" t="str">
            <v>GULA AREN</v>
          </cell>
          <cell r="D11">
            <v>22000</v>
          </cell>
          <cell r="E11">
            <v>25000</v>
          </cell>
        </row>
        <row r="12">
          <cell r="B12" t="str">
            <v>MA-0001</v>
          </cell>
          <cell r="C12" t="str">
            <v>MADU ASLI</v>
          </cell>
          <cell r="D12">
            <v>110000</v>
          </cell>
          <cell r="E12">
            <v>120000</v>
          </cell>
        </row>
        <row r="13">
          <cell r="B13" t="str">
            <v>PF-0001</v>
          </cell>
          <cell r="C13" t="str">
            <v>PARFUM A&amp;M</v>
          </cell>
          <cell r="D13">
            <v>175000</v>
          </cell>
          <cell r="E13">
            <v>225000</v>
          </cell>
        </row>
        <row r="14">
          <cell r="B14" t="str">
            <v>GK-0001</v>
          </cell>
          <cell r="C14" t="str">
            <v>GULAKU</v>
          </cell>
          <cell r="D14">
            <v>13200</v>
          </cell>
          <cell r="E14">
            <v>14000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endryan.tgd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yohanni.syah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workbookViewId="0"/>
  </sheetViews>
  <sheetFormatPr defaultRowHeight="15" x14ac:dyDescent="0.25"/>
  <cols>
    <col min="2" max="2" width="25" bestFit="1" customWidth="1"/>
    <col min="3" max="3" width="2" style="1" bestFit="1" customWidth="1"/>
    <col min="4" max="4" width="29.85546875" style="5" bestFit="1" customWidth="1"/>
    <col min="5" max="5" width="18" style="1" bestFit="1" customWidth="1"/>
    <col min="6" max="6" width="18.85546875" style="1" bestFit="1" customWidth="1"/>
    <col min="7" max="7" width="10.5703125" style="2" bestFit="1" customWidth="1"/>
    <col min="8" max="8" width="1.5703125" bestFit="1" customWidth="1"/>
    <col min="9" max="9" width="9.7109375" bestFit="1" customWidth="1"/>
    <col min="10" max="10" width="11.85546875" bestFit="1" customWidth="1"/>
    <col min="11" max="11" width="14.140625" bestFit="1" customWidth="1"/>
    <col min="12" max="12" width="17.7109375" style="1" bestFit="1" customWidth="1"/>
    <col min="13" max="13" width="14.7109375" style="1" bestFit="1" customWidth="1"/>
    <col min="14" max="14" width="13.28515625" style="2" bestFit="1" customWidth="1"/>
    <col min="15" max="15" width="12.140625" bestFit="1" customWidth="1"/>
    <col min="16" max="16" width="12.7109375" bestFit="1" customWidth="1"/>
    <col min="17" max="17" width="1.5703125" bestFit="1" customWidth="1"/>
    <col min="18" max="18" width="12" bestFit="1" customWidth="1"/>
    <col min="19" max="19" width="10.28515625" bestFit="1" customWidth="1"/>
    <col min="20" max="20" width="9.7109375" bestFit="1" customWidth="1"/>
    <col min="21" max="21" width="9.28515625" bestFit="1" customWidth="1"/>
    <col min="22" max="22" width="11.7109375" bestFit="1" customWidth="1"/>
  </cols>
  <sheetData>
    <row r="2" spans="2:22" x14ac:dyDescent="0.25">
      <c r="B2" t="s">
        <v>60</v>
      </c>
      <c r="C2" s="1" t="s">
        <v>5</v>
      </c>
      <c r="D2" s="5" t="s">
        <v>33</v>
      </c>
      <c r="E2" s="82" t="s">
        <v>16</v>
      </c>
      <c r="F2" s="82"/>
      <c r="G2" s="82"/>
      <c r="I2" s="82" t="s">
        <v>27</v>
      </c>
      <c r="J2" s="82"/>
      <c r="K2" s="82"/>
      <c r="L2" s="82"/>
      <c r="M2" s="82"/>
      <c r="N2" s="82"/>
      <c r="O2" s="82"/>
      <c r="P2" s="82"/>
      <c r="R2" s="82" t="s">
        <v>31</v>
      </c>
      <c r="S2" s="82"/>
      <c r="T2" s="82"/>
      <c r="U2" s="82"/>
      <c r="V2" s="82"/>
    </row>
    <row r="3" spans="2:22" x14ac:dyDescent="0.25">
      <c r="B3" t="s">
        <v>4</v>
      </c>
      <c r="C3" s="1" t="s">
        <v>5</v>
      </c>
      <c r="D3" s="5" t="s">
        <v>39</v>
      </c>
      <c r="E3" s="22" t="s">
        <v>17</v>
      </c>
      <c r="F3" s="22" t="s">
        <v>18</v>
      </c>
      <c r="G3" s="43" t="s">
        <v>19</v>
      </c>
      <c r="I3" s="35" t="s">
        <v>17</v>
      </c>
      <c r="J3" s="22" t="s">
        <v>47</v>
      </c>
      <c r="K3" s="22" t="s">
        <v>48</v>
      </c>
      <c r="L3" s="22" t="s">
        <v>28</v>
      </c>
      <c r="M3" s="22" t="s">
        <v>53</v>
      </c>
      <c r="N3" s="23" t="s">
        <v>49</v>
      </c>
      <c r="O3" s="22" t="s">
        <v>29</v>
      </c>
      <c r="P3" s="24" t="s">
        <v>50</v>
      </c>
      <c r="R3" s="35" t="s">
        <v>32</v>
      </c>
      <c r="S3" s="35" t="s">
        <v>0</v>
      </c>
      <c r="T3" s="35" t="s">
        <v>1</v>
      </c>
      <c r="U3" s="35" t="s">
        <v>2</v>
      </c>
      <c r="V3" s="35" t="s">
        <v>3</v>
      </c>
    </row>
    <row r="4" spans="2:22" x14ac:dyDescent="0.25">
      <c r="B4" t="s">
        <v>71</v>
      </c>
      <c r="C4" s="1" t="s">
        <v>5</v>
      </c>
      <c r="E4" s="12">
        <v>44199</v>
      </c>
      <c r="F4" s="10" t="s">
        <v>20</v>
      </c>
      <c r="G4" s="11">
        <v>100000</v>
      </c>
      <c r="I4" s="9">
        <v>44206</v>
      </c>
      <c r="J4" s="10" t="s">
        <v>51</v>
      </c>
      <c r="K4" s="10" t="s">
        <v>52</v>
      </c>
      <c r="L4" s="8" t="str">
        <f>VLOOKUP(K4,'[1]DATA BARANG'!$B$1:$E$13,2,0)</f>
        <v>GULA ROSE BRAND</v>
      </c>
      <c r="M4" s="25">
        <f>VLOOKUP(K4,'[1]DATA BARANG'!B$1:E$14,3,0)</f>
        <v>12500</v>
      </c>
      <c r="N4" s="40">
        <v>8</v>
      </c>
      <c r="O4" s="25">
        <f>VLOOKUP(K4,'[1]DATA BARANG'!$B$1:$E$14,4,0)</f>
        <v>14000</v>
      </c>
      <c r="P4" s="26">
        <f t="shared" ref="P4" si="0">N4*O4</f>
        <v>112000</v>
      </c>
      <c r="R4" s="14">
        <f>(O4-M4)*N4</f>
        <v>12000</v>
      </c>
      <c r="S4" s="14">
        <f>10%*R4</f>
        <v>1200</v>
      </c>
      <c r="T4" s="14">
        <f>70%*R4</f>
        <v>8400</v>
      </c>
      <c r="U4" s="14">
        <f>10%*R4</f>
        <v>1200</v>
      </c>
      <c r="V4" s="14">
        <f>10%*R4</f>
        <v>1200</v>
      </c>
    </row>
    <row r="5" spans="2:22" x14ac:dyDescent="0.25">
      <c r="B5" t="s">
        <v>6</v>
      </c>
      <c r="C5" s="1" t="s">
        <v>5</v>
      </c>
      <c r="E5" s="12">
        <v>44199</v>
      </c>
      <c r="F5" s="10" t="s">
        <v>21</v>
      </c>
      <c r="G5" s="11">
        <v>30000</v>
      </c>
      <c r="I5" s="30"/>
      <c r="J5" s="33"/>
      <c r="K5" s="33"/>
      <c r="L5" s="31"/>
      <c r="M5" s="31"/>
      <c r="N5" s="36"/>
      <c r="O5" s="37"/>
      <c r="P5" s="38"/>
      <c r="R5" s="15"/>
      <c r="S5" s="41">
        <f>SUM(S4)</f>
        <v>1200</v>
      </c>
      <c r="T5" s="15"/>
      <c r="U5" s="15"/>
      <c r="V5" s="15"/>
    </row>
    <row r="6" spans="2:22" x14ac:dyDescent="0.25">
      <c r="B6" t="s">
        <v>7</v>
      </c>
      <c r="C6" s="1" t="s">
        <v>5</v>
      </c>
      <c r="E6" s="12">
        <v>44230</v>
      </c>
      <c r="F6" s="10" t="s">
        <v>21</v>
      </c>
      <c r="G6" s="11">
        <v>30000</v>
      </c>
      <c r="I6" s="30"/>
      <c r="J6" s="33"/>
      <c r="K6" s="33"/>
      <c r="L6" s="31"/>
      <c r="M6" s="31"/>
      <c r="N6" s="36"/>
      <c r="O6" s="37"/>
      <c r="P6" s="38"/>
      <c r="R6" s="15"/>
      <c r="S6" s="15"/>
      <c r="T6" s="15"/>
      <c r="U6" s="15"/>
      <c r="V6" s="15"/>
    </row>
    <row r="7" spans="2:22" x14ac:dyDescent="0.25">
      <c r="B7" t="s">
        <v>8</v>
      </c>
      <c r="C7" s="67" t="s">
        <v>5</v>
      </c>
      <c r="E7" s="12">
        <v>44230</v>
      </c>
      <c r="F7" s="10" t="s">
        <v>22</v>
      </c>
      <c r="G7" s="11">
        <v>1000000</v>
      </c>
      <c r="I7" s="30"/>
      <c r="J7" s="33"/>
      <c r="K7" s="33"/>
      <c r="L7" s="31"/>
      <c r="M7" s="31"/>
      <c r="N7" s="36"/>
      <c r="O7" s="37"/>
      <c r="P7" s="38"/>
      <c r="R7" s="15"/>
      <c r="S7" s="15"/>
      <c r="T7" s="15"/>
      <c r="U7" s="15"/>
      <c r="V7" s="15"/>
    </row>
    <row r="8" spans="2:22" x14ac:dyDescent="0.25">
      <c r="B8" t="s">
        <v>9</v>
      </c>
      <c r="C8" s="1" t="s">
        <v>5</v>
      </c>
      <c r="D8" s="6"/>
      <c r="E8" s="12">
        <v>44258</v>
      </c>
      <c r="F8" s="10" t="s">
        <v>21</v>
      </c>
      <c r="G8" s="11">
        <v>30000</v>
      </c>
      <c r="I8" s="30"/>
      <c r="J8" s="33"/>
      <c r="K8" s="33"/>
      <c r="L8" s="31"/>
      <c r="M8" s="31"/>
      <c r="N8" s="36"/>
      <c r="O8" s="37"/>
      <c r="P8" s="38"/>
      <c r="R8" s="15"/>
      <c r="S8" s="15"/>
      <c r="T8" s="15"/>
      <c r="U8" s="15"/>
      <c r="V8" s="15"/>
    </row>
    <row r="9" spans="2:22" x14ac:dyDescent="0.25">
      <c r="B9" t="s">
        <v>10</v>
      </c>
      <c r="C9" s="1" t="s">
        <v>5</v>
      </c>
      <c r="D9" s="7"/>
      <c r="E9" s="12">
        <v>44289</v>
      </c>
      <c r="F9" s="10" t="s">
        <v>21</v>
      </c>
      <c r="G9" s="11">
        <v>30000</v>
      </c>
      <c r="I9" s="30"/>
      <c r="J9" s="33"/>
      <c r="K9" s="33"/>
      <c r="L9" s="31"/>
      <c r="M9" s="31"/>
      <c r="N9" s="36"/>
      <c r="O9" s="37"/>
      <c r="P9" s="38"/>
      <c r="R9" s="15"/>
      <c r="S9" s="15"/>
      <c r="T9" s="15"/>
      <c r="U9" s="15"/>
      <c r="V9" s="15"/>
    </row>
    <row r="10" spans="2:22" x14ac:dyDescent="0.25">
      <c r="B10" t="s">
        <v>11</v>
      </c>
      <c r="C10" s="1" t="s">
        <v>5</v>
      </c>
      <c r="E10" s="12" t="s">
        <v>23</v>
      </c>
      <c r="F10" s="10" t="s">
        <v>21</v>
      </c>
      <c r="G10" s="11">
        <v>30000</v>
      </c>
      <c r="I10" s="30"/>
      <c r="J10" s="33"/>
      <c r="K10" s="33"/>
      <c r="L10" s="31"/>
      <c r="M10" s="31"/>
      <c r="N10" s="36"/>
      <c r="O10" s="37"/>
      <c r="P10" s="38"/>
      <c r="R10" s="15"/>
      <c r="S10" s="15"/>
      <c r="T10" s="15"/>
      <c r="U10" s="15"/>
      <c r="V10" s="15"/>
    </row>
    <row r="11" spans="2:22" x14ac:dyDescent="0.25">
      <c r="E11" s="12" t="s">
        <v>23</v>
      </c>
      <c r="F11" s="10" t="s">
        <v>22</v>
      </c>
      <c r="G11" s="11">
        <v>1000000</v>
      </c>
      <c r="I11" s="30"/>
      <c r="J11" s="33"/>
      <c r="K11" s="33"/>
      <c r="L11" s="31"/>
      <c r="M11" s="31"/>
      <c r="N11" s="36"/>
      <c r="O11" s="37"/>
      <c r="P11" s="38"/>
      <c r="R11" s="15"/>
      <c r="S11" s="15"/>
      <c r="T11" s="15"/>
      <c r="U11" s="15"/>
      <c r="V11" s="15"/>
    </row>
    <row r="12" spans="2:22" x14ac:dyDescent="0.25">
      <c r="B12" t="s">
        <v>34</v>
      </c>
      <c r="C12" s="68" t="s">
        <v>35</v>
      </c>
      <c r="D12" s="17">
        <f>G19</f>
        <v>2460000</v>
      </c>
      <c r="E12" s="12" t="s">
        <v>24</v>
      </c>
      <c r="F12" s="10" t="s">
        <v>21</v>
      </c>
      <c r="G12" s="11">
        <v>30000</v>
      </c>
      <c r="I12" s="30"/>
      <c r="J12" s="31"/>
      <c r="K12" s="32"/>
      <c r="L12" s="33"/>
      <c r="M12" s="33"/>
      <c r="N12" s="32"/>
      <c r="O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68" t="s">
        <v>35</v>
      </c>
      <c r="D13" s="17">
        <f>S5</f>
        <v>1200</v>
      </c>
      <c r="E13" s="12" t="s">
        <v>25</v>
      </c>
      <c r="F13" s="10" t="s">
        <v>21</v>
      </c>
      <c r="G13" s="11">
        <v>30000</v>
      </c>
      <c r="I13" s="30"/>
      <c r="J13" s="31"/>
      <c r="K13" s="32"/>
      <c r="L13" s="33"/>
      <c r="M13" s="33"/>
      <c r="N13" s="32"/>
      <c r="O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68" t="s">
        <v>35</v>
      </c>
      <c r="D14" s="17">
        <f>T22</f>
        <v>0</v>
      </c>
      <c r="E14" s="12" t="s">
        <v>26</v>
      </c>
      <c r="F14" s="10" t="s">
        <v>21</v>
      </c>
      <c r="G14" s="11">
        <v>30000</v>
      </c>
      <c r="I14" s="30"/>
      <c r="J14" s="31"/>
      <c r="K14" s="32"/>
      <c r="L14" s="33"/>
      <c r="M14" s="33"/>
      <c r="N14" s="32"/>
      <c r="O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10" t="s">
        <v>21</v>
      </c>
      <c r="G15" s="11">
        <v>30000</v>
      </c>
      <c r="I15" s="31"/>
      <c r="J15" s="31"/>
      <c r="K15" s="31"/>
      <c r="L15" s="33"/>
      <c r="M15" s="33"/>
      <c r="N15" s="34"/>
      <c r="O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10" t="s">
        <v>21</v>
      </c>
      <c r="G16" s="11">
        <v>30000</v>
      </c>
      <c r="I16" s="30"/>
      <c r="J16" s="31"/>
      <c r="K16" s="32"/>
      <c r="L16" s="33"/>
      <c r="M16" s="33"/>
      <c r="N16" s="32"/>
      <c r="O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10" t="s">
        <v>21</v>
      </c>
      <c r="G17" s="11">
        <v>30000</v>
      </c>
      <c r="I17" s="30"/>
      <c r="J17" s="31"/>
      <c r="K17" s="32"/>
      <c r="L17" s="33"/>
      <c r="M17" s="33"/>
      <c r="N17" s="32"/>
      <c r="O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10" t="s">
        <v>21</v>
      </c>
      <c r="G18" s="11">
        <v>30000</v>
      </c>
      <c r="I18" s="30"/>
      <c r="J18" s="31"/>
      <c r="K18" s="31"/>
      <c r="L18" s="33"/>
      <c r="M18" s="33"/>
      <c r="N18" s="32"/>
      <c r="O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1"/>
      <c r="L19" s="33"/>
      <c r="M19" s="33"/>
      <c r="N19" s="34"/>
      <c r="O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1"/>
      <c r="L20" s="33"/>
      <c r="M20" s="33"/>
      <c r="N20" s="34"/>
      <c r="O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1"/>
      <c r="L21" s="33"/>
      <c r="M21" s="33"/>
      <c r="N21" s="34"/>
      <c r="O21" s="31"/>
      <c r="R21" s="15"/>
      <c r="S21" s="15"/>
      <c r="T21" s="15"/>
      <c r="U21" s="15"/>
      <c r="V21" s="15"/>
    </row>
    <row r="22" spans="5:22" x14ac:dyDescent="0.25">
      <c r="R22" s="31"/>
      <c r="S22" s="15"/>
      <c r="T22" s="15"/>
      <c r="U22" s="31"/>
      <c r="V22" s="31"/>
    </row>
  </sheetData>
  <mergeCells count="4">
    <mergeCell ref="E2:G2"/>
    <mergeCell ref="E19:F19"/>
    <mergeCell ref="R2:V2"/>
    <mergeCell ref="I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workbookViewId="0"/>
  </sheetViews>
  <sheetFormatPr defaultRowHeight="15" x14ac:dyDescent="0.25"/>
  <cols>
    <col min="2" max="2" width="25" bestFit="1" customWidth="1"/>
    <col min="3" max="3" width="2" style="1" bestFit="1" customWidth="1"/>
    <col min="4" max="4" width="28.140625" style="5" bestFit="1" customWidth="1"/>
    <col min="5" max="5" width="18" style="1" bestFit="1" customWidth="1"/>
    <col min="6" max="6" width="19.140625" style="1" bestFit="1" customWidth="1"/>
    <col min="7" max="7" width="10.5703125" style="2" bestFit="1" customWidth="1"/>
    <col min="8" max="8" width="1.5703125" bestFit="1" customWidth="1"/>
    <col min="9" max="9" width="10.7109375" bestFit="1" customWidth="1"/>
    <col min="10" max="10" width="11.85546875" bestFit="1" customWidth="1"/>
    <col min="11" max="11" width="14.140625" bestFit="1" customWidth="1"/>
    <col min="12" max="12" width="15.140625" style="1" bestFit="1" customWidth="1"/>
    <col min="13" max="13" width="14.7109375" style="1" bestFit="1" customWidth="1"/>
    <col min="14" max="14" width="13.28515625" style="2" bestFit="1" customWidth="1"/>
    <col min="15" max="15" width="12.140625" bestFit="1" customWidth="1"/>
    <col min="16" max="16" width="12.7109375" bestFit="1" customWidth="1"/>
    <col min="17" max="17" width="1.5703125" bestFit="1" customWidth="1"/>
    <col min="18" max="18" width="12" bestFit="1" customWidth="1"/>
    <col min="19" max="19" width="10.28515625" bestFit="1" customWidth="1"/>
    <col min="20" max="20" width="9.7109375" bestFit="1" customWidth="1"/>
    <col min="21" max="21" width="9.28515625" bestFit="1" customWidth="1"/>
    <col min="22" max="22" width="11.7109375" bestFit="1" customWidth="1"/>
  </cols>
  <sheetData>
    <row r="2" spans="2:22" x14ac:dyDescent="0.25">
      <c r="B2" t="s">
        <v>60</v>
      </c>
      <c r="C2" s="1" t="s">
        <v>5</v>
      </c>
      <c r="D2" s="5" t="s">
        <v>67</v>
      </c>
      <c r="E2" s="82" t="s">
        <v>16</v>
      </c>
      <c r="F2" s="82"/>
      <c r="G2" s="82"/>
      <c r="I2" s="82" t="s">
        <v>27</v>
      </c>
      <c r="J2" s="82"/>
      <c r="K2" s="82"/>
      <c r="L2" s="82"/>
      <c r="M2" s="82"/>
      <c r="N2" s="82"/>
      <c r="O2" s="82"/>
      <c r="P2" s="82"/>
      <c r="R2" s="82" t="s">
        <v>31</v>
      </c>
      <c r="S2" s="82"/>
      <c r="T2" s="82"/>
      <c r="U2" s="82"/>
      <c r="V2" s="82"/>
    </row>
    <row r="3" spans="2:22" x14ac:dyDescent="0.25">
      <c r="B3" t="s">
        <v>4</v>
      </c>
      <c r="C3" s="1" t="s">
        <v>5</v>
      </c>
      <c r="D3" s="5" t="s">
        <v>68</v>
      </c>
      <c r="E3" s="42" t="s">
        <v>17</v>
      </c>
      <c r="F3" s="42" t="s">
        <v>18</v>
      </c>
      <c r="G3" s="43" t="s">
        <v>19</v>
      </c>
      <c r="I3" s="35" t="s">
        <v>17</v>
      </c>
      <c r="J3" s="42" t="s">
        <v>47</v>
      </c>
      <c r="K3" s="42" t="s">
        <v>48</v>
      </c>
      <c r="L3" s="42" t="s">
        <v>28</v>
      </c>
      <c r="M3" s="42" t="s">
        <v>53</v>
      </c>
      <c r="N3" s="23" t="s">
        <v>49</v>
      </c>
      <c r="O3" s="42" t="s">
        <v>29</v>
      </c>
      <c r="P3" s="24" t="s">
        <v>50</v>
      </c>
      <c r="R3" s="35" t="s">
        <v>32</v>
      </c>
      <c r="S3" s="35" t="s">
        <v>0</v>
      </c>
      <c r="T3" s="35" t="s">
        <v>1</v>
      </c>
      <c r="U3" s="35" t="s">
        <v>2</v>
      </c>
      <c r="V3" s="35" t="s">
        <v>3</v>
      </c>
    </row>
    <row r="4" spans="2:22" x14ac:dyDescent="0.25">
      <c r="B4" t="s">
        <v>71</v>
      </c>
      <c r="C4" s="1" t="s">
        <v>5</v>
      </c>
      <c r="E4" s="12">
        <v>44199</v>
      </c>
      <c r="F4" s="21" t="s">
        <v>20</v>
      </c>
      <c r="G4" s="11">
        <v>100000</v>
      </c>
      <c r="I4" s="81">
        <v>44206</v>
      </c>
      <c r="J4" s="21" t="s">
        <v>70</v>
      </c>
      <c r="K4" s="21" t="s">
        <v>59</v>
      </c>
      <c r="L4" s="8" t="str">
        <f>VLOOKUP(K4,'[1]DATA BARANG'!$B$1:$E$13,2,0)</f>
        <v>PARFUM A&amp;M</v>
      </c>
      <c r="M4" s="25">
        <f>VLOOKUP(K4,'[1]DATA BARANG'!B$1:E$14,3,0)</f>
        <v>175000</v>
      </c>
      <c r="N4" s="40">
        <v>1</v>
      </c>
      <c r="O4" s="25">
        <f>VLOOKUP(K4,'[1]DATA BARANG'!$B$1:$E$14,4,0)</f>
        <v>225000</v>
      </c>
      <c r="P4" s="26">
        <f t="shared" ref="P4" si="0">N4*O4</f>
        <v>225000</v>
      </c>
      <c r="R4" s="14">
        <f>(O4-M4)*N4</f>
        <v>50000</v>
      </c>
      <c r="S4" s="14">
        <f>10%*R4</f>
        <v>5000</v>
      </c>
      <c r="T4" s="14">
        <f>70%*R4</f>
        <v>35000</v>
      </c>
      <c r="U4" s="14">
        <f>10%*R4</f>
        <v>5000</v>
      </c>
      <c r="V4" s="14">
        <f>10%*R4</f>
        <v>5000</v>
      </c>
    </row>
    <row r="5" spans="2:22" x14ac:dyDescent="0.25">
      <c r="B5" t="s">
        <v>6</v>
      </c>
      <c r="C5" s="1" t="s">
        <v>5</v>
      </c>
      <c r="E5" s="12">
        <v>44199</v>
      </c>
      <c r="F5" s="21" t="s">
        <v>21</v>
      </c>
      <c r="G5" s="11">
        <v>30000</v>
      </c>
      <c r="I5" s="30"/>
      <c r="J5" s="33"/>
      <c r="K5" s="33"/>
      <c r="L5" s="31"/>
      <c r="M5" s="31"/>
      <c r="N5" s="36"/>
      <c r="O5" s="37"/>
      <c r="P5" s="38"/>
      <c r="R5" s="15"/>
      <c r="S5" s="51"/>
      <c r="T5" s="15"/>
      <c r="U5" s="15"/>
      <c r="V5" s="15"/>
    </row>
    <row r="6" spans="2:22" x14ac:dyDescent="0.25">
      <c r="B6" t="s">
        <v>7</v>
      </c>
      <c r="C6" s="1" t="s">
        <v>5</v>
      </c>
      <c r="E6" s="12">
        <v>44230</v>
      </c>
      <c r="F6" s="21" t="s">
        <v>21</v>
      </c>
      <c r="G6" s="11">
        <v>30000</v>
      </c>
      <c r="I6" s="81">
        <v>44207</v>
      </c>
      <c r="J6" s="21" t="s">
        <v>69</v>
      </c>
      <c r="K6" s="21" t="s">
        <v>63</v>
      </c>
      <c r="L6" s="8" t="str">
        <f>VLOOKUP(K6,'[1]DATA BARANG'!$B$1:$E$15,2,0)</f>
        <v>GULA AREN</v>
      </c>
      <c r="M6" s="25">
        <f>VLOOKUP(K6,'[1]DATA BARANG'!B$1:E$14,3,0)</f>
        <v>22000</v>
      </c>
      <c r="N6" s="40">
        <v>1.6</v>
      </c>
      <c r="O6" s="25">
        <f>VLOOKUP(K6,'[1]DATA BARANG'!$B$1:$E$15,4,0)</f>
        <v>25000</v>
      </c>
      <c r="P6" s="26">
        <f t="shared" ref="P6" si="1">N6*O6</f>
        <v>40000</v>
      </c>
      <c r="R6" s="14">
        <f>(O6-M6)*N6</f>
        <v>4800</v>
      </c>
      <c r="S6" s="14">
        <f>10%*R6</f>
        <v>480</v>
      </c>
      <c r="T6" s="14">
        <f>70%*R6</f>
        <v>3360</v>
      </c>
      <c r="U6" s="14">
        <f>10%*R6</f>
        <v>480</v>
      </c>
      <c r="V6" s="14">
        <f>10%*R6</f>
        <v>480</v>
      </c>
    </row>
    <row r="7" spans="2:22" x14ac:dyDescent="0.25">
      <c r="B7" t="s">
        <v>8</v>
      </c>
      <c r="C7" s="67" t="s">
        <v>5</v>
      </c>
      <c r="D7" s="6"/>
      <c r="E7" s="12">
        <v>44230</v>
      </c>
      <c r="F7" s="21" t="s">
        <v>22</v>
      </c>
      <c r="G7" s="11">
        <v>1000000</v>
      </c>
      <c r="I7" s="30"/>
      <c r="J7" s="33"/>
      <c r="K7" s="33"/>
      <c r="L7" s="31"/>
      <c r="M7" s="31"/>
      <c r="N7" s="36"/>
      <c r="O7" s="37"/>
      <c r="P7" s="38"/>
      <c r="R7" s="15"/>
      <c r="S7" s="41">
        <f>SUM(S4:S6)</f>
        <v>5480</v>
      </c>
      <c r="T7" s="15"/>
      <c r="U7" s="15"/>
      <c r="V7" s="15"/>
    </row>
    <row r="8" spans="2:22" x14ac:dyDescent="0.25">
      <c r="B8" t="s">
        <v>9</v>
      </c>
      <c r="C8" s="1" t="s">
        <v>5</v>
      </c>
      <c r="D8" s="7"/>
      <c r="E8" s="12">
        <v>44258</v>
      </c>
      <c r="F8" s="21" t="s">
        <v>21</v>
      </c>
      <c r="G8" s="11">
        <v>30000</v>
      </c>
      <c r="I8" s="30"/>
      <c r="J8" s="33"/>
      <c r="K8" s="33"/>
      <c r="L8" s="31"/>
      <c r="M8" s="31"/>
      <c r="N8" s="36"/>
      <c r="O8" s="37"/>
      <c r="P8" s="38"/>
      <c r="R8" s="15"/>
      <c r="S8" s="15"/>
      <c r="T8" s="15"/>
      <c r="U8" s="15"/>
      <c r="V8" s="15"/>
    </row>
    <row r="9" spans="2:22" x14ac:dyDescent="0.25">
      <c r="B9" t="s">
        <v>10</v>
      </c>
      <c r="C9" s="1" t="s">
        <v>5</v>
      </c>
      <c r="E9" s="12">
        <v>44289</v>
      </c>
      <c r="F9" s="21" t="s">
        <v>21</v>
      </c>
      <c r="G9" s="11">
        <v>30000</v>
      </c>
      <c r="I9" s="30"/>
      <c r="J9" s="33"/>
      <c r="K9" s="33"/>
      <c r="L9" s="31"/>
      <c r="M9" s="31"/>
      <c r="N9" s="36"/>
      <c r="O9" s="37"/>
      <c r="P9" s="38"/>
      <c r="R9" s="15"/>
      <c r="S9" s="15"/>
      <c r="T9" s="15"/>
      <c r="U9" s="15"/>
      <c r="V9" s="15"/>
    </row>
    <row r="10" spans="2:22" x14ac:dyDescent="0.25">
      <c r="B10" t="s">
        <v>11</v>
      </c>
      <c r="C10" s="1" t="s">
        <v>5</v>
      </c>
      <c r="E10" s="12" t="s">
        <v>23</v>
      </c>
      <c r="F10" s="21" t="s">
        <v>21</v>
      </c>
      <c r="G10" s="11">
        <v>30000</v>
      </c>
      <c r="I10" s="30"/>
      <c r="J10" s="33"/>
      <c r="K10" s="33"/>
      <c r="L10" s="31"/>
      <c r="M10" s="31"/>
      <c r="N10" s="36"/>
      <c r="O10" s="37"/>
      <c r="P10" s="38"/>
      <c r="R10" s="15"/>
      <c r="S10" s="15"/>
      <c r="T10" s="15"/>
      <c r="U10" s="15"/>
      <c r="V10" s="15"/>
    </row>
    <row r="11" spans="2:22" x14ac:dyDescent="0.25">
      <c r="D11" s="17"/>
      <c r="E11" s="12" t="s">
        <v>23</v>
      </c>
      <c r="F11" s="21" t="s">
        <v>22</v>
      </c>
      <c r="G11" s="11">
        <v>1000000</v>
      </c>
      <c r="I11" s="30"/>
      <c r="J11" s="33"/>
      <c r="K11" s="33"/>
      <c r="L11" s="31"/>
      <c r="M11" s="31"/>
      <c r="N11" s="36"/>
      <c r="O11" s="37"/>
      <c r="P11" s="38"/>
      <c r="R11" s="15"/>
      <c r="S11" s="15"/>
      <c r="T11" s="15"/>
      <c r="U11" s="15"/>
      <c r="V11" s="15"/>
    </row>
    <row r="12" spans="2:22" x14ac:dyDescent="0.25">
      <c r="B12" t="s">
        <v>34</v>
      </c>
      <c r="C12" s="68" t="s">
        <v>35</v>
      </c>
      <c r="D12" s="17">
        <f>G19</f>
        <v>2460000</v>
      </c>
      <c r="E12" s="12" t="s">
        <v>24</v>
      </c>
      <c r="F12" s="21" t="s">
        <v>21</v>
      </c>
      <c r="G12" s="11">
        <v>30000</v>
      </c>
      <c r="I12" s="30"/>
      <c r="J12" s="31"/>
      <c r="K12" s="32"/>
      <c r="L12" s="33"/>
      <c r="M12" s="33"/>
      <c r="N12" s="32"/>
      <c r="O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68" t="s">
        <v>35</v>
      </c>
      <c r="D13" s="17">
        <f>S7</f>
        <v>5480</v>
      </c>
      <c r="E13" s="12" t="s">
        <v>25</v>
      </c>
      <c r="F13" s="21" t="s">
        <v>21</v>
      </c>
      <c r="G13" s="11">
        <v>30000</v>
      </c>
      <c r="I13" s="30"/>
      <c r="J13" s="31"/>
      <c r="K13" s="32"/>
      <c r="L13" s="33"/>
      <c r="M13" s="33"/>
      <c r="N13" s="32"/>
      <c r="O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68" t="s">
        <v>35</v>
      </c>
      <c r="D14" s="17">
        <f>T23</f>
        <v>0</v>
      </c>
      <c r="E14" s="12" t="s">
        <v>26</v>
      </c>
      <c r="F14" s="21" t="s">
        <v>21</v>
      </c>
      <c r="G14" s="11">
        <v>30000</v>
      </c>
      <c r="I14" s="30"/>
      <c r="J14" s="31"/>
      <c r="K14" s="32"/>
      <c r="L14" s="33"/>
      <c r="M14" s="33"/>
      <c r="N14" s="32"/>
      <c r="O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21" t="s">
        <v>21</v>
      </c>
      <c r="G15" s="11">
        <v>30000</v>
      </c>
      <c r="I15" s="31"/>
      <c r="J15" s="31"/>
      <c r="K15" s="31"/>
      <c r="L15" s="33"/>
      <c r="M15" s="33"/>
      <c r="N15" s="34"/>
      <c r="O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21" t="s">
        <v>21</v>
      </c>
      <c r="G16" s="11">
        <v>30000</v>
      </c>
      <c r="I16" s="30"/>
      <c r="J16" s="31"/>
      <c r="K16" s="32"/>
      <c r="L16" s="33"/>
      <c r="M16" s="33"/>
      <c r="N16" s="32"/>
      <c r="O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21" t="s">
        <v>21</v>
      </c>
      <c r="G17" s="11">
        <v>30000</v>
      </c>
      <c r="I17" s="30"/>
      <c r="J17" s="31"/>
      <c r="K17" s="32"/>
      <c r="L17" s="33"/>
      <c r="M17" s="33"/>
      <c r="N17" s="32"/>
      <c r="O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21" t="s">
        <v>21</v>
      </c>
      <c r="G18" s="11">
        <v>30000</v>
      </c>
      <c r="I18" s="30"/>
      <c r="J18" s="31"/>
      <c r="K18" s="31"/>
      <c r="L18" s="33"/>
      <c r="M18" s="33"/>
      <c r="N18" s="32"/>
      <c r="O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1"/>
      <c r="L19" s="33"/>
      <c r="M19" s="33"/>
      <c r="N19" s="34"/>
      <c r="O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1"/>
      <c r="L20" s="33"/>
      <c r="M20" s="33"/>
      <c r="N20" s="34"/>
      <c r="O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1"/>
      <c r="L21" s="33"/>
      <c r="M21" s="33"/>
      <c r="N21" s="34"/>
      <c r="O21" s="31"/>
      <c r="R21" s="15"/>
      <c r="S21" s="15"/>
      <c r="T21" s="15"/>
      <c r="U21" s="15"/>
      <c r="V21" s="15"/>
    </row>
    <row r="22" spans="5:22" x14ac:dyDescent="0.25">
      <c r="R22" s="31"/>
      <c r="S22" s="15"/>
      <c r="T22" s="15"/>
      <c r="U22" s="31"/>
      <c r="V22" s="31"/>
    </row>
  </sheetData>
  <mergeCells count="4">
    <mergeCell ref="E2:G2"/>
    <mergeCell ref="I2:P2"/>
    <mergeCell ref="R2:V2"/>
    <mergeCell ref="E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1"/>
  <sheetViews>
    <sheetView workbookViewId="0"/>
  </sheetViews>
  <sheetFormatPr defaultRowHeight="15" x14ac:dyDescent="0.25"/>
  <cols>
    <col min="2" max="2" width="25" bestFit="1" customWidth="1"/>
    <col min="3" max="3" width="2" style="1" bestFit="1" customWidth="1"/>
    <col min="4" max="4" width="29.7109375" style="5" bestFit="1" customWidth="1"/>
    <col min="5" max="5" width="18" style="1" bestFit="1" customWidth="1"/>
    <col min="6" max="6" width="18.85546875" style="1" bestFit="1" customWidth="1"/>
    <col min="7" max="7" width="10.5703125" style="2" bestFit="1" customWidth="1"/>
    <col min="8" max="8" width="2" bestFit="1" customWidth="1"/>
    <col min="9" max="9" width="10.7109375" bestFit="1" customWidth="1"/>
    <col min="10" max="10" width="11.85546875" bestFit="1" customWidth="1"/>
    <col min="11" max="11" width="14.140625" bestFit="1" customWidth="1"/>
    <col min="12" max="12" width="17.7109375" style="1" bestFit="1" customWidth="1"/>
    <col min="13" max="13" width="16.140625" style="3" bestFit="1" customWidth="1"/>
    <col min="14" max="14" width="13.28515625" bestFit="1" customWidth="1"/>
    <col min="15" max="15" width="13.7109375" style="3" bestFit="1" customWidth="1"/>
    <col min="16" max="16" width="12.7109375" bestFit="1" customWidth="1"/>
    <col min="17" max="17" width="1.5703125" bestFit="1" customWidth="1"/>
    <col min="18" max="18" width="12" bestFit="1" customWidth="1"/>
    <col min="19" max="19" width="10.28515625" bestFit="1" customWidth="1"/>
    <col min="20" max="20" width="9.7109375" bestFit="1" customWidth="1"/>
    <col min="21" max="21" width="9.28515625" bestFit="1" customWidth="1"/>
    <col min="22" max="22" width="11.7109375" bestFit="1" customWidth="1"/>
  </cols>
  <sheetData>
    <row r="2" spans="2:22" x14ac:dyDescent="0.25">
      <c r="B2" t="s">
        <v>60</v>
      </c>
      <c r="C2" s="1" t="s">
        <v>5</v>
      </c>
      <c r="D2" s="5" t="s">
        <v>37</v>
      </c>
      <c r="E2" s="82" t="s">
        <v>16</v>
      </c>
      <c r="F2" s="82"/>
      <c r="G2" s="82"/>
      <c r="I2" s="82" t="s">
        <v>27</v>
      </c>
      <c r="J2" s="82"/>
      <c r="K2" s="82"/>
      <c r="L2" s="82"/>
      <c r="M2" s="82"/>
      <c r="N2" s="82"/>
      <c r="O2" s="82"/>
      <c r="P2" s="82"/>
      <c r="R2" s="82" t="s">
        <v>31</v>
      </c>
      <c r="S2" s="82"/>
      <c r="T2" s="82"/>
      <c r="U2" s="82"/>
      <c r="V2" s="82"/>
    </row>
    <row r="3" spans="2:22" x14ac:dyDescent="0.25">
      <c r="B3" t="s">
        <v>4</v>
      </c>
      <c r="C3" s="1" t="s">
        <v>5</v>
      </c>
      <c r="D3" s="5" t="s">
        <v>38</v>
      </c>
      <c r="E3" s="42" t="s">
        <v>17</v>
      </c>
      <c r="F3" s="42" t="s">
        <v>18</v>
      </c>
      <c r="G3" s="43" t="s">
        <v>19</v>
      </c>
      <c r="I3" s="35" t="s">
        <v>17</v>
      </c>
      <c r="J3" s="22" t="s">
        <v>47</v>
      </c>
      <c r="K3" s="22" t="s">
        <v>48</v>
      </c>
      <c r="L3" s="22" t="s">
        <v>28</v>
      </c>
      <c r="M3" s="45" t="s">
        <v>53</v>
      </c>
      <c r="N3" s="23" t="s">
        <v>49</v>
      </c>
      <c r="O3" s="45" t="s">
        <v>29</v>
      </c>
      <c r="P3" s="24" t="s">
        <v>50</v>
      </c>
      <c r="R3" s="22" t="s">
        <v>32</v>
      </c>
      <c r="S3" s="22" t="s">
        <v>0</v>
      </c>
      <c r="T3" s="22" t="s">
        <v>1</v>
      </c>
      <c r="U3" s="22" t="s">
        <v>2</v>
      </c>
      <c r="V3" s="22" t="s">
        <v>3</v>
      </c>
    </row>
    <row r="4" spans="2:22" x14ac:dyDescent="0.25">
      <c r="B4" t="s">
        <v>6</v>
      </c>
      <c r="C4" s="1" t="s">
        <v>5</v>
      </c>
      <c r="D4" s="5" t="s">
        <v>15</v>
      </c>
      <c r="E4" s="12">
        <v>44199</v>
      </c>
      <c r="F4" s="21" t="s">
        <v>20</v>
      </c>
      <c r="G4" s="11">
        <v>100000</v>
      </c>
      <c r="H4" s="33"/>
      <c r="I4" s="54">
        <v>44199</v>
      </c>
      <c r="J4" s="27" t="s">
        <v>54</v>
      </c>
      <c r="K4" s="27" t="s">
        <v>55</v>
      </c>
      <c r="L4" s="29" t="str">
        <f>VLOOKUP(K4,'[1]DATA BARANG'!$B$1:$E$11,2,0)</f>
        <v>BERAS IR 5 KG</v>
      </c>
      <c r="M4" s="55">
        <f>VLOOKUP(K4,'[1]DATA BARANG'!B$1:E$14,3,0)</f>
        <v>50000</v>
      </c>
      <c r="N4" s="56">
        <v>10</v>
      </c>
      <c r="O4" s="55">
        <f>VLOOKUP(K4,'[1]DATA BARANG'!B$1:E$14,4,0)</f>
        <v>55000</v>
      </c>
      <c r="P4" s="44">
        <f>N4*O4</f>
        <v>550000</v>
      </c>
      <c r="Q4" s="33"/>
      <c r="R4" s="63">
        <f>(O4-M4)*N4</f>
        <v>50000</v>
      </c>
      <c r="S4" s="63">
        <f>10%*R4</f>
        <v>5000</v>
      </c>
      <c r="T4" s="63">
        <f>70%*R4</f>
        <v>35000</v>
      </c>
      <c r="U4" s="63">
        <f>10%*R4</f>
        <v>5000</v>
      </c>
      <c r="V4" s="63">
        <f>10%*R4</f>
        <v>5000</v>
      </c>
    </row>
    <row r="5" spans="2:22" x14ac:dyDescent="0.25">
      <c r="B5" t="s">
        <v>7</v>
      </c>
      <c r="C5" s="1" t="s">
        <v>5</v>
      </c>
      <c r="E5" s="12">
        <v>44199</v>
      </c>
      <c r="F5" s="21" t="s">
        <v>21</v>
      </c>
      <c r="G5" s="11">
        <v>30000</v>
      </c>
      <c r="H5" s="33"/>
      <c r="I5" s="59"/>
      <c r="J5" s="28"/>
      <c r="K5" s="28"/>
      <c r="L5" s="60"/>
      <c r="M5" s="61"/>
      <c r="N5" s="62"/>
      <c r="O5" s="61"/>
      <c r="P5" s="61"/>
      <c r="Q5" s="33"/>
      <c r="R5" s="15"/>
      <c r="S5" s="15"/>
    </row>
    <row r="6" spans="2:22" x14ac:dyDescent="0.25">
      <c r="B6" t="s">
        <v>8</v>
      </c>
      <c r="C6" s="67" t="s">
        <v>5</v>
      </c>
      <c r="D6" s="5" t="s">
        <v>12</v>
      </c>
      <c r="E6" s="12">
        <v>44230</v>
      </c>
      <c r="F6" s="21" t="s">
        <v>21</v>
      </c>
      <c r="G6" s="11">
        <v>30000</v>
      </c>
      <c r="H6" s="33"/>
      <c r="I6" s="66">
        <v>44204</v>
      </c>
      <c r="J6" s="21" t="s">
        <v>56</v>
      </c>
      <c r="K6" s="21" t="s">
        <v>52</v>
      </c>
      <c r="L6" s="8" t="str">
        <f>VLOOKUP(K6,'[1]DATA BARANG'!$B$1:$E$13,2,0)</f>
        <v>GULA ROSE BRAND</v>
      </c>
      <c r="M6" s="44">
        <f>VLOOKUP(K6,'[1]DATA BARANG'!B$1:E$14,3,0)</f>
        <v>12500</v>
      </c>
      <c r="N6" s="40">
        <v>5</v>
      </c>
      <c r="O6" s="44">
        <f>VLOOKUP(K6,'[1]DATA BARANG'!B$1:E$14,4,0)</f>
        <v>14000</v>
      </c>
      <c r="P6" s="26">
        <f t="shared" ref="P6" si="0">N6*O6</f>
        <v>70000</v>
      </c>
      <c r="Q6" s="33"/>
      <c r="R6" s="63">
        <f>(O6-M6)*N6</f>
        <v>7500</v>
      </c>
      <c r="S6" s="63">
        <f>10%*R6</f>
        <v>750</v>
      </c>
      <c r="T6" s="63">
        <f>70%*R6</f>
        <v>5250</v>
      </c>
      <c r="U6" s="63">
        <f>10%*R6</f>
        <v>750</v>
      </c>
      <c r="V6" s="63">
        <f>10%*R6</f>
        <v>750</v>
      </c>
    </row>
    <row r="7" spans="2:22" x14ac:dyDescent="0.25">
      <c r="B7" t="s">
        <v>9</v>
      </c>
      <c r="C7" s="1" t="s">
        <v>5</v>
      </c>
      <c r="D7" s="68" t="s">
        <v>13</v>
      </c>
      <c r="E7" s="12">
        <v>44230</v>
      </c>
      <c r="F7" s="21" t="s">
        <v>22</v>
      </c>
      <c r="G7" s="11">
        <v>1000000</v>
      </c>
      <c r="H7" s="33"/>
      <c r="I7" s="66">
        <v>44204</v>
      </c>
      <c r="J7" s="21" t="s">
        <v>57</v>
      </c>
      <c r="K7" s="21" t="s">
        <v>55</v>
      </c>
      <c r="L7" s="8" t="str">
        <f>VLOOKUP(K7,'[1]DATA BARANG'!$B$1:$E$13,2,0)</f>
        <v>BERAS IR 5 KG</v>
      </c>
      <c r="M7" s="44">
        <f>VLOOKUP(K7,'[1]DATA BARANG'!B$1:E$14,3,0)</f>
        <v>50000</v>
      </c>
      <c r="N7" s="40">
        <v>1</v>
      </c>
      <c r="O7" s="44">
        <f>VLOOKUP(K7,'[1]DATA BARANG'!B$1:E$14,4,0)</f>
        <v>55000</v>
      </c>
      <c r="P7" s="26">
        <f>N7*O7</f>
        <v>55000</v>
      </c>
      <c r="Q7" s="33"/>
      <c r="R7" s="63">
        <f>(O7-M7)*N7</f>
        <v>5000</v>
      </c>
      <c r="S7" s="63">
        <f>10%*R7</f>
        <v>500</v>
      </c>
      <c r="T7" s="63">
        <f>70%*R7</f>
        <v>3500</v>
      </c>
      <c r="U7" s="63">
        <f>10%*R7</f>
        <v>500</v>
      </c>
      <c r="V7" s="63">
        <f>10%*R7</f>
        <v>500</v>
      </c>
    </row>
    <row r="8" spans="2:22" x14ac:dyDescent="0.25">
      <c r="B8" t="s">
        <v>10</v>
      </c>
      <c r="C8" s="1" t="s">
        <v>5</v>
      </c>
      <c r="D8" s="69" t="s">
        <v>14</v>
      </c>
      <c r="E8" s="12">
        <v>44258</v>
      </c>
      <c r="F8" s="21" t="s">
        <v>21</v>
      </c>
      <c r="G8" s="11">
        <v>30000</v>
      </c>
      <c r="H8" s="33"/>
      <c r="I8" s="57"/>
      <c r="J8" s="33"/>
      <c r="K8" s="33"/>
      <c r="L8" s="31"/>
      <c r="M8" s="58"/>
      <c r="N8" s="37"/>
      <c r="O8" s="58"/>
      <c r="P8" s="58"/>
      <c r="Q8" s="33"/>
      <c r="R8" s="15"/>
      <c r="S8" s="15"/>
    </row>
    <row r="9" spans="2:22" x14ac:dyDescent="0.25">
      <c r="B9" t="s">
        <v>11</v>
      </c>
      <c r="C9" s="1" t="s">
        <v>5</v>
      </c>
      <c r="D9" s="17"/>
      <c r="E9" s="12">
        <v>44289</v>
      </c>
      <c r="F9" s="21" t="s">
        <v>21</v>
      </c>
      <c r="G9" s="11">
        <v>30000</v>
      </c>
      <c r="H9" s="33"/>
      <c r="I9" s="66">
        <v>44206</v>
      </c>
      <c r="J9" s="21" t="s">
        <v>58</v>
      </c>
      <c r="K9" s="21" t="s">
        <v>59</v>
      </c>
      <c r="L9" s="8" t="str">
        <f>VLOOKUP(K9,'[1]DATA BARANG'!$B$1:$E$13,2,0)</f>
        <v>PARFUM A&amp;M</v>
      </c>
      <c r="M9" s="44">
        <f>VLOOKUP(K9,'[1]DATA BARANG'!B$1:E$14,3,0)</f>
        <v>175000</v>
      </c>
      <c r="N9" s="40">
        <v>1</v>
      </c>
      <c r="O9" s="25">
        <f>VLOOKUP(K9,'[1]DATA BARANG'!$B$1:$E$14,4,0)</f>
        <v>225000</v>
      </c>
      <c r="P9" s="26">
        <f t="shared" ref="P9" si="1">N9*O9</f>
        <v>225000</v>
      </c>
      <c r="Q9" s="33"/>
      <c r="R9" s="63">
        <f>(O9-M9)*N9</f>
        <v>50000</v>
      </c>
      <c r="S9" s="63">
        <f>10%*R9</f>
        <v>5000</v>
      </c>
      <c r="T9" s="63">
        <f>70%*R9</f>
        <v>35000</v>
      </c>
      <c r="U9" s="63">
        <f>10%*R9</f>
        <v>5000</v>
      </c>
      <c r="V9" s="63">
        <f>10%*R9</f>
        <v>5000</v>
      </c>
    </row>
    <row r="10" spans="2:22" x14ac:dyDescent="0.25">
      <c r="E10" s="12" t="s">
        <v>23</v>
      </c>
      <c r="F10" s="21" t="s">
        <v>21</v>
      </c>
      <c r="G10" s="11">
        <v>30000</v>
      </c>
      <c r="I10" s="30"/>
      <c r="J10" s="31"/>
      <c r="K10" s="32"/>
      <c r="L10" s="33"/>
      <c r="M10" s="46"/>
      <c r="N10" s="31"/>
      <c r="O10" s="47"/>
      <c r="P10" s="15"/>
      <c r="Q10" s="15"/>
      <c r="R10" s="15"/>
      <c r="S10" s="41">
        <f>SUM(S4:S9)</f>
        <v>11250</v>
      </c>
    </row>
    <row r="11" spans="2:22" x14ac:dyDescent="0.25">
      <c r="B11" t="s">
        <v>34</v>
      </c>
      <c r="C11" s="68" t="s">
        <v>35</v>
      </c>
      <c r="D11" s="17">
        <f>G19</f>
        <v>2460000</v>
      </c>
      <c r="E11" s="12" t="s">
        <v>23</v>
      </c>
      <c r="F11" s="21" t="s">
        <v>22</v>
      </c>
      <c r="G11" s="11">
        <v>1000000</v>
      </c>
      <c r="I11" s="48"/>
      <c r="J11" s="39"/>
      <c r="K11" s="39"/>
      <c r="L11" s="39"/>
      <c r="M11" s="49"/>
      <c r="N11" s="39"/>
      <c r="O11" s="49"/>
      <c r="P11" s="50"/>
      <c r="Q11" s="51"/>
      <c r="R11" s="15"/>
      <c r="S11" s="15"/>
    </row>
    <row r="12" spans="2:22" x14ac:dyDescent="0.25">
      <c r="B12" t="s">
        <v>31</v>
      </c>
      <c r="C12" s="68" t="s">
        <v>35</v>
      </c>
      <c r="D12" s="17">
        <f>S10</f>
        <v>11250</v>
      </c>
      <c r="E12" s="12" t="s">
        <v>24</v>
      </c>
      <c r="F12" s="21" t="s">
        <v>21</v>
      </c>
      <c r="G12" s="11">
        <v>30000</v>
      </c>
      <c r="I12" s="52"/>
      <c r="J12" s="53"/>
      <c r="K12" s="32"/>
      <c r="L12" s="36"/>
      <c r="M12" s="46"/>
      <c r="N12" s="53"/>
      <c r="O12" s="46"/>
      <c r="P12" s="51"/>
      <c r="Q12" s="51"/>
      <c r="R12" s="15"/>
      <c r="S12" s="15"/>
    </row>
    <row r="13" spans="2:22" x14ac:dyDescent="0.25">
      <c r="B13" t="s">
        <v>36</v>
      </c>
      <c r="C13" s="68" t="s">
        <v>35</v>
      </c>
      <c r="E13" s="12" t="s">
        <v>25</v>
      </c>
      <c r="F13" s="21" t="s">
        <v>21</v>
      </c>
      <c r="G13" s="11">
        <v>30000</v>
      </c>
      <c r="I13" s="52"/>
      <c r="J13" s="53"/>
      <c r="K13" s="32"/>
      <c r="L13" s="36"/>
      <c r="M13" s="46"/>
      <c r="N13" s="53"/>
      <c r="O13" s="46"/>
      <c r="P13" s="51"/>
      <c r="Q13" s="51"/>
      <c r="R13" s="15"/>
      <c r="S13" s="15"/>
    </row>
    <row r="14" spans="2:22" x14ac:dyDescent="0.25">
      <c r="E14" s="12" t="s">
        <v>26</v>
      </c>
      <c r="F14" s="21" t="s">
        <v>21</v>
      </c>
      <c r="G14" s="11">
        <v>30000</v>
      </c>
      <c r="I14" s="52"/>
      <c r="J14" s="53"/>
      <c r="K14" s="53"/>
      <c r="L14" s="36"/>
      <c r="M14" s="46"/>
      <c r="N14" s="53"/>
      <c r="O14" s="46"/>
      <c r="P14" s="51"/>
      <c r="Q14" s="51"/>
      <c r="R14" s="15"/>
      <c r="S14" s="15"/>
    </row>
    <row r="15" spans="2:22" x14ac:dyDescent="0.25">
      <c r="E15" s="12">
        <v>44442</v>
      </c>
      <c r="F15" s="21" t="s">
        <v>21</v>
      </c>
      <c r="G15" s="11">
        <v>30000</v>
      </c>
      <c r="I15" s="52"/>
      <c r="J15" s="53"/>
      <c r="K15" s="53"/>
      <c r="L15" s="36"/>
      <c r="M15" s="46"/>
      <c r="N15" s="53"/>
      <c r="O15" s="46"/>
      <c r="P15" s="51"/>
      <c r="Q15" s="51"/>
      <c r="R15" s="15"/>
      <c r="S15" s="15"/>
    </row>
    <row r="16" spans="2:22" x14ac:dyDescent="0.25">
      <c r="E16" s="12">
        <v>44472</v>
      </c>
      <c r="F16" s="21" t="s">
        <v>21</v>
      </c>
      <c r="G16" s="11">
        <v>30000</v>
      </c>
      <c r="I16" s="52"/>
      <c r="J16" s="53"/>
      <c r="K16" s="53"/>
      <c r="L16" s="36"/>
      <c r="M16" s="46"/>
      <c r="N16" s="53"/>
      <c r="O16" s="46"/>
      <c r="P16" s="51"/>
      <c r="Q16" s="51"/>
      <c r="R16" s="15"/>
      <c r="S16" s="15"/>
    </row>
    <row r="17" spans="5:19" x14ac:dyDescent="0.25">
      <c r="E17" s="12">
        <v>44503</v>
      </c>
      <c r="F17" s="21" t="s">
        <v>21</v>
      </c>
      <c r="G17" s="11">
        <v>30000</v>
      </c>
      <c r="I17" s="52"/>
      <c r="J17" s="53"/>
      <c r="K17" s="53"/>
      <c r="L17" s="36"/>
      <c r="M17" s="46"/>
      <c r="N17" s="53"/>
      <c r="O17" s="46"/>
      <c r="P17" s="51"/>
      <c r="Q17" s="51"/>
      <c r="R17" s="15"/>
      <c r="S17" s="15"/>
    </row>
    <row r="18" spans="5:19" x14ac:dyDescent="0.25">
      <c r="E18" s="12">
        <v>44533</v>
      </c>
      <c r="F18" s="21" t="s">
        <v>21</v>
      </c>
      <c r="G18" s="11">
        <v>30000</v>
      </c>
      <c r="I18" s="53"/>
      <c r="J18" s="53"/>
      <c r="K18" s="53"/>
      <c r="L18" s="36"/>
      <c r="M18" s="46"/>
      <c r="N18" s="53"/>
      <c r="O18" s="46"/>
      <c r="P18" s="51"/>
      <c r="Q18" s="51"/>
      <c r="R18" s="31"/>
      <c r="S18" s="31"/>
    </row>
    <row r="19" spans="5:19" x14ac:dyDescent="0.25">
      <c r="E19" s="83" t="s">
        <v>30</v>
      </c>
      <c r="F19" s="84"/>
      <c r="G19" s="13">
        <f>SUM(G4:G18)</f>
        <v>2460000</v>
      </c>
      <c r="I19" s="53"/>
      <c r="J19" s="53"/>
      <c r="K19" s="53"/>
      <c r="L19" s="36"/>
      <c r="M19" s="46"/>
      <c r="N19" s="53"/>
      <c r="O19" s="46"/>
      <c r="P19" s="53"/>
      <c r="Q19" s="53"/>
      <c r="R19" s="31"/>
      <c r="S19" s="31"/>
    </row>
    <row r="20" spans="5:19" x14ac:dyDescent="0.25">
      <c r="I20" s="31"/>
      <c r="J20" s="31"/>
      <c r="K20" s="31"/>
      <c r="L20" s="33"/>
      <c r="M20" s="47"/>
      <c r="N20" s="31"/>
      <c r="O20" s="47"/>
      <c r="P20" s="31"/>
      <c r="Q20" s="31"/>
      <c r="R20" s="31"/>
      <c r="S20" s="31"/>
    </row>
    <row r="21" spans="5:19" x14ac:dyDescent="0.25">
      <c r="E21" s="69"/>
    </row>
  </sheetData>
  <mergeCells count="4">
    <mergeCell ref="E2:G2"/>
    <mergeCell ref="I2:P2"/>
    <mergeCell ref="R2:V2"/>
    <mergeCell ref="E19:F19"/>
  </mergeCells>
  <hyperlinks>
    <hyperlink ref="D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workbookViewId="0"/>
  </sheetViews>
  <sheetFormatPr defaultRowHeight="15" x14ac:dyDescent="0.25"/>
  <cols>
    <col min="2" max="2" width="25" bestFit="1" customWidth="1"/>
    <col min="3" max="3" width="2" bestFit="1" customWidth="1"/>
    <col min="4" max="4" width="32" style="5" bestFit="1" customWidth="1"/>
    <col min="5" max="5" width="18" style="1" bestFit="1" customWidth="1"/>
    <col min="6" max="6" width="18.85546875" style="1" bestFit="1" customWidth="1"/>
    <col min="7" max="7" width="10.5703125" style="2" bestFit="1" customWidth="1"/>
    <col min="8" max="8" width="1.5703125" bestFit="1" customWidth="1"/>
    <col min="9" max="9" width="10.7109375" bestFit="1" customWidth="1"/>
    <col min="10" max="10" width="11.85546875" bestFit="1" customWidth="1"/>
    <col min="11" max="11" width="14.140625" style="1" bestFit="1" customWidth="1"/>
    <col min="12" max="12" width="17.7109375" style="1" bestFit="1" customWidth="1"/>
    <col min="13" max="13" width="16.140625" style="2" bestFit="1" customWidth="1"/>
    <col min="14" max="14" width="13.28515625" bestFit="1" customWidth="1"/>
    <col min="15" max="15" width="13.7109375" bestFit="1" customWidth="1"/>
    <col min="16" max="16" width="12.7109375" bestFit="1" customWidth="1"/>
    <col min="17" max="17" width="1.5703125" bestFit="1" customWidth="1"/>
    <col min="18" max="18" width="11.85546875" bestFit="1" customWidth="1"/>
    <col min="19" max="19" width="10" bestFit="1" customWidth="1"/>
    <col min="20" max="20" width="9.7109375" bestFit="1" customWidth="1"/>
    <col min="21" max="21" width="9" bestFit="1" customWidth="1"/>
    <col min="22" max="22" width="11.5703125" bestFit="1" customWidth="1"/>
  </cols>
  <sheetData>
    <row r="2" spans="2:22" x14ac:dyDescent="0.25">
      <c r="B2" t="s">
        <v>60</v>
      </c>
      <c r="C2" t="s">
        <v>5</v>
      </c>
      <c r="D2" s="18" t="s">
        <v>40</v>
      </c>
      <c r="E2" s="85" t="s">
        <v>16</v>
      </c>
      <c r="F2" s="85"/>
      <c r="G2" s="85"/>
      <c r="I2" s="82" t="s">
        <v>27</v>
      </c>
      <c r="J2" s="82"/>
      <c r="K2" s="82"/>
      <c r="L2" s="82"/>
      <c r="M2" s="82"/>
      <c r="N2" s="82"/>
      <c r="O2" s="82"/>
      <c r="P2" s="82"/>
      <c r="R2" s="85" t="s">
        <v>31</v>
      </c>
      <c r="S2" s="85"/>
      <c r="T2" s="85"/>
      <c r="U2" s="85"/>
      <c r="V2" s="85"/>
    </row>
    <row r="3" spans="2:22" x14ac:dyDescent="0.25">
      <c r="B3" t="s">
        <v>4</v>
      </c>
      <c r="C3" t="s">
        <v>5</v>
      </c>
      <c r="D3" s="18" t="s">
        <v>41</v>
      </c>
      <c r="E3" s="10" t="s">
        <v>17</v>
      </c>
      <c r="F3" s="10" t="s">
        <v>18</v>
      </c>
      <c r="G3" s="11" t="s">
        <v>19</v>
      </c>
      <c r="I3" s="35" t="s">
        <v>17</v>
      </c>
      <c r="J3" s="42" t="s">
        <v>47</v>
      </c>
      <c r="K3" s="42" t="s">
        <v>48</v>
      </c>
      <c r="L3" s="42" t="s">
        <v>28</v>
      </c>
      <c r="M3" s="45" t="s">
        <v>53</v>
      </c>
      <c r="N3" s="23" t="s">
        <v>49</v>
      </c>
      <c r="O3" s="45" t="s">
        <v>29</v>
      </c>
      <c r="P3" s="24" t="s">
        <v>50</v>
      </c>
      <c r="R3" s="8" t="s">
        <v>32</v>
      </c>
      <c r="S3" s="8" t="s">
        <v>0</v>
      </c>
      <c r="T3" s="8" t="s">
        <v>1</v>
      </c>
      <c r="U3" s="8" t="s">
        <v>2</v>
      </c>
      <c r="V3" s="8" t="s">
        <v>3</v>
      </c>
    </row>
    <row r="4" spans="2:22" x14ac:dyDescent="0.25">
      <c r="B4" t="s">
        <v>71</v>
      </c>
      <c r="C4" t="s">
        <v>5</v>
      </c>
      <c r="D4" s="18" t="s">
        <v>72</v>
      </c>
      <c r="E4" s="12">
        <v>44199</v>
      </c>
      <c r="F4" s="10" t="s">
        <v>20</v>
      </c>
      <c r="G4" s="11">
        <v>100000</v>
      </c>
      <c r="I4" s="66">
        <v>44206</v>
      </c>
      <c r="J4" s="21" t="s">
        <v>58</v>
      </c>
      <c r="K4" s="21" t="s">
        <v>55</v>
      </c>
      <c r="L4" s="8" t="str">
        <f>VLOOKUP(K4,'[1]DATA BARANG'!$B$1:$E$13,2,0)</f>
        <v>BERAS IR 5 KG</v>
      </c>
      <c r="M4" s="44">
        <f>VLOOKUP(K4,'[1]DATA BARANG'!B$1:E$14,3,0)</f>
        <v>50000</v>
      </c>
      <c r="N4" s="40">
        <v>10</v>
      </c>
      <c r="O4" s="25">
        <f>VLOOKUP(K4,'[1]DATA BARANG'!$B$1:$E$14,4,0)</f>
        <v>55000</v>
      </c>
      <c r="P4" s="26">
        <f>N4*O4</f>
        <v>550000</v>
      </c>
      <c r="R4" s="14">
        <f>(O4-M4)*N4</f>
        <v>50000</v>
      </c>
      <c r="S4" s="14">
        <f>10%*R4</f>
        <v>5000</v>
      </c>
      <c r="T4" s="14">
        <f>70%*R4</f>
        <v>35000</v>
      </c>
      <c r="U4" s="14">
        <f>10%*R4</f>
        <v>5000</v>
      </c>
      <c r="V4" s="14">
        <f>10%*R4</f>
        <v>5000</v>
      </c>
    </row>
    <row r="5" spans="2:22" x14ac:dyDescent="0.25">
      <c r="B5" t="s">
        <v>6</v>
      </c>
      <c r="C5" t="s">
        <v>5</v>
      </c>
      <c r="D5" s="18" t="s">
        <v>42</v>
      </c>
      <c r="E5" s="12">
        <v>44199</v>
      </c>
      <c r="F5" s="10" t="s">
        <v>21</v>
      </c>
      <c r="G5" s="11">
        <v>30000</v>
      </c>
      <c r="I5" s="66">
        <v>44206</v>
      </c>
      <c r="J5" s="21" t="s">
        <v>58</v>
      </c>
      <c r="K5" s="70" t="s">
        <v>61</v>
      </c>
      <c r="L5" s="8" t="str">
        <f>VLOOKUP(K5,'[1]DATA BARANG'!$B$1:$E$13,2,0)</f>
        <v>BERAS IR 10 KG</v>
      </c>
      <c r="M5" s="44">
        <f>VLOOKUP(K5,'[1]DATA BARANG'!B$1:E$14,3,0)</f>
        <v>100000</v>
      </c>
      <c r="N5" s="40">
        <v>3</v>
      </c>
      <c r="O5" s="25">
        <f>VLOOKUP(K5,'[1]DATA BARANG'!$B$1:$E$14,4,0)</f>
        <v>110000</v>
      </c>
      <c r="P5" s="26">
        <f t="shared" ref="P5:P8" si="0">N5*O5</f>
        <v>330000</v>
      </c>
      <c r="R5" s="14">
        <f t="shared" ref="R5:R21" si="1">(O5-M5)*N5</f>
        <v>30000</v>
      </c>
      <c r="S5" s="14">
        <f t="shared" ref="S5:S8" si="2">10%*R5</f>
        <v>3000</v>
      </c>
      <c r="T5" s="14">
        <f t="shared" ref="T5:T8" si="3">70%*R5</f>
        <v>21000</v>
      </c>
      <c r="U5" s="14">
        <f t="shared" ref="U5:U8" si="4">10%*R5</f>
        <v>3000</v>
      </c>
      <c r="V5" s="14">
        <f t="shared" ref="V5:V8" si="5">10%*R5</f>
        <v>3000</v>
      </c>
    </row>
    <row r="6" spans="2:22" x14ac:dyDescent="0.25">
      <c r="B6" t="s">
        <v>7</v>
      </c>
      <c r="C6" t="s">
        <v>5</v>
      </c>
      <c r="D6" s="19" t="s">
        <v>43</v>
      </c>
      <c r="E6" s="12">
        <v>44230</v>
      </c>
      <c r="F6" s="10" t="s">
        <v>21</v>
      </c>
      <c r="G6" s="11">
        <v>30000</v>
      </c>
      <c r="I6" s="66">
        <v>44206</v>
      </c>
      <c r="J6" s="21" t="s">
        <v>58</v>
      </c>
      <c r="K6" s="70" t="s">
        <v>62</v>
      </c>
      <c r="L6" s="8" t="str">
        <f>VLOOKUP(K6,'[1]DATA BARANG'!$B$1:$E$13,2,0)</f>
        <v>MM BIMOLI</v>
      </c>
      <c r="M6" s="44">
        <f>VLOOKUP(K6,'[1]DATA BARANG'!B$1:E$14,3,0)</f>
        <v>14000</v>
      </c>
      <c r="N6" s="40">
        <v>2</v>
      </c>
      <c r="O6" s="25">
        <f>VLOOKUP(K6,'[1]DATA BARANG'!$B$1:$E$14,4,0)</f>
        <v>15500</v>
      </c>
      <c r="P6" s="26">
        <f t="shared" si="0"/>
        <v>31000</v>
      </c>
      <c r="R6" s="14">
        <f t="shared" si="1"/>
        <v>3000</v>
      </c>
      <c r="S6" s="14">
        <f t="shared" si="2"/>
        <v>300</v>
      </c>
      <c r="T6" s="14">
        <f t="shared" si="3"/>
        <v>2100</v>
      </c>
      <c r="U6" s="14">
        <f t="shared" si="4"/>
        <v>300</v>
      </c>
      <c r="V6" s="14">
        <f t="shared" si="5"/>
        <v>300</v>
      </c>
    </row>
    <row r="7" spans="2:22" x14ac:dyDescent="0.25">
      <c r="B7" t="s">
        <v>8</v>
      </c>
      <c r="C7" s="4" t="s">
        <v>5</v>
      </c>
      <c r="D7" s="18" t="s">
        <v>44</v>
      </c>
      <c r="E7" s="12">
        <v>44230</v>
      </c>
      <c r="F7" s="10" t="s">
        <v>22</v>
      </c>
      <c r="G7" s="11">
        <v>1000000</v>
      </c>
      <c r="I7" s="66">
        <v>44206</v>
      </c>
      <c r="J7" s="21" t="s">
        <v>58</v>
      </c>
      <c r="K7" s="1" t="s">
        <v>52</v>
      </c>
      <c r="L7" s="8" t="str">
        <f>VLOOKUP(K7,'[1]DATA BARANG'!$B$1:$E$13,2,0)</f>
        <v>GULA ROSE BRAND</v>
      </c>
      <c r="M7" s="44">
        <f>VLOOKUP(K7,'[1]DATA BARANG'!B$1:E$14,3,0)</f>
        <v>12500</v>
      </c>
      <c r="N7" s="40">
        <v>2</v>
      </c>
      <c r="O7" s="25">
        <f>VLOOKUP(K7,'[1]DATA BARANG'!$B$1:$E$14,4,0)</f>
        <v>14000</v>
      </c>
      <c r="P7" s="26">
        <f t="shared" si="0"/>
        <v>28000</v>
      </c>
      <c r="R7" s="14">
        <f t="shared" si="1"/>
        <v>3000</v>
      </c>
      <c r="S7" s="14">
        <f t="shared" si="2"/>
        <v>300</v>
      </c>
      <c r="T7" s="14">
        <f t="shared" si="3"/>
        <v>2100</v>
      </c>
      <c r="U7" s="14">
        <f t="shared" si="4"/>
        <v>300</v>
      </c>
      <c r="V7" s="14">
        <f t="shared" si="5"/>
        <v>300</v>
      </c>
    </row>
    <row r="8" spans="2:22" x14ac:dyDescent="0.25">
      <c r="B8" t="s">
        <v>9</v>
      </c>
      <c r="C8" t="s">
        <v>5</v>
      </c>
      <c r="D8" s="19" t="s">
        <v>45</v>
      </c>
      <c r="E8" s="12">
        <v>44258</v>
      </c>
      <c r="F8" s="10" t="s">
        <v>21</v>
      </c>
      <c r="G8" s="11">
        <v>30000</v>
      </c>
      <c r="I8" s="54">
        <v>44206</v>
      </c>
      <c r="J8" s="27" t="s">
        <v>58</v>
      </c>
      <c r="K8" s="71" t="s">
        <v>63</v>
      </c>
      <c r="L8" s="29" t="str">
        <f>VLOOKUP(K8,'[1]DATA BARANG'!$B$1:$E$13,2,0)</f>
        <v>GULA AREN</v>
      </c>
      <c r="M8" s="55">
        <f>VLOOKUP(K8,'[1]DATA BARANG'!B$1:E$14,3,0)</f>
        <v>22000</v>
      </c>
      <c r="N8" s="72">
        <v>3.4</v>
      </c>
      <c r="O8" s="73">
        <f>VLOOKUP(K8,'[1]DATA BARANG'!$B$1:$E$14,4,0)</f>
        <v>25000</v>
      </c>
      <c r="P8" s="74">
        <f t="shared" si="0"/>
        <v>85000</v>
      </c>
      <c r="R8" s="14">
        <f t="shared" si="1"/>
        <v>10200</v>
      </c>
      <c r="S8" s="14">
        <f t="shared" si="2"/>
        <v>1020</v>
      </c>
      <c r="T8" s="14">
        <f t="shared" si="3"/>
        <v>7140</v>
      </c>
      <c r="U8" s="14">
        <f t="shared" si="4"/>
        <v>1020</v>
      </c>
      <c r="V8" s="14">
        <f t="shared" si="5"/>
        <v>1020</v>
      </c>
    </row>
    <row r="9" spans="2:22" x14ac:dyDescent="0.25">
      <c r="B9" t="s">
        <v>10</v>
      </c>
      <c r="C9" t="s">
        <v>5</v>
      </c>
      <c r="D9" s="20" t="s">
        <v>46</v>
      </c>
      <c r="E9" s="12">
        <v>44289</v>
      </c>
      <c r="F9" s="10" t="s">
        <v>21</v>
      </c>
      <c r="G9" s="11">
        <v>30000</v>
      </c>
      <c r="I9" s="77"/>
      <c r="J9" s="60"/>
      <c r="K9" s="78"/>
      <c r="L9" s="60"/>
      <c r="M9" s="61"/>
      <c r="N9" s="79"/>
      <c r="O9" s="62"/>
      <c r="P9" s="80"/>
      <c r="R9" s="15"/>
      <c r="S9" s="41">
        <f>SUM(S4:S8)</f>
        <v>9620</v>
      </c>
      <c r="T9" s="15"/>
      <c r="U9" s="15"/>
      <c r="V9" s="15"/>
    </row>
    <row r="10" spans="2:22" x14ac:dyDescent="0.25">
      <c r="B10" t="s">
        <v>11</v>
      </c>
      <c r="C10" t="s">
        <v>5</v>
      </c>
      <c r="D10" s="18"/>
      <c r="E10" s="12" t="s">
        <v>23</v>
      </c>
      <c r="F10" s="10" t="s">
        <v>21</v>
      </c>
      <c r="G10" s="11">
        <v>30000</v>
      </c>
      <c r="I10" s="30"/>
      <c r="J10" s="31"/>
      <c r="K10" s="75"/>
      <c r="L10" s="31"/>
      <c r="M10" s="58"/>
      <c r="N10" s="36"/>
      <c r="O10" s="37"/>
      <c r="P10" s="38"/>
      <c r="R10" s="15"/>
      <c r="S10" s="15"/>
      <c r="T10" s="15"/>
      <c r="U10" s="15"/>
      <c r="V10" s="15"/>
    </row>
    <row r="11" spans="2:22" x14ac:dyDescent="0.25">
      <c r="E11" s="12" t="s">
        <v>23</v>
      </c>
      <c r="F11" s="10" t="s">
        <v>22</v>
      </c>
      <c r="G11" s="11">
        <v>1000000</v>
      </c>
      <c r="I11" s="31"/>
      <c r="J11" s="31"/>
      <c r="K11" s="33"/>
      <c r="L11" s="33"/>
      <c r="M11" s="34"/>
      <c r="N11" s="31"/>
      <c r="O11" s="31"/>
      <c r="P11" s="31"/>
      <c r="R11" s="15"/>
      <c r="S11" s="15"/>
      <c r="T11" s="15"/>
      <c r="U11" s="15"/>
      <c r="V11" s="15"/>
    </row>
    <row r="12" spans="2:22" x14ac:dyDescent="0.25">
      <c r="B12" t="s">
        <v>34</v>
      </c>
      <c r="C12" s="16" t="s">
        <v>35</v>
      </c>
      <c r="D12" s="17">
        <f>G19</f>
        <v>2460000</v>
      </c>
      <c r="E12" s="12" t="s">
        <v>24</v>
      </c>
      <c r="F12" s="10" t="s">
        <v>21</v>
      </c>
      <c r="G12" s="11">
        <v>30000</v>
      </c>
      <c r="I12" s="30"/>
      <c r="J12" s="31"/>
      <c r="K12" s="76"/>
      <c r="L12" s="33"/>
      <c r="M12" s="32"/>
      <c r="N12" s="31"/>
      <c r="O12" s="31"/>
      <c r="P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16" t="s">
        <v>35</v>
      </c>
      <c r="D13" s="17">
        <f>S9</f>
        <v>9620</v>
      </c>
      <c r="E13" s="12" t="s">
        <v>25</v>
      </c>
      <c r="F13" s="10" t="s">
        <v>21</v>
      </c>
      <c r="G13" s="11">
        <v>30000</v>
      </c>
      <c r="I13" s="30"/>
      <c r="J13" s="31"/>
      <c r="K13" s="76"/>
      <c r="L13" s="33"/>
      <c r="M13" s="32"/>
      <c r="N13" s="31"/>
      <c r="O13" s="31"/>
      <c r="P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16" t="s">
        <v>35</v>
      </c>
      <c r="D14" s="17"/>
      <c r="E14" s="12" t="s">
        <v>26</v>
      </c>
      <c r="F14" s="10" t="s">
        <v>21</v>
      </c>
      <c r="G14" s="11">
        <v>30000</v>
      </c>
      <c r="I14" s="30"/>
      <c r="J14" s="31"/>
      <c r="K14" s="76"/>
      <c r="L14" s="33"/>
      <c r="M14" s="32"/>
      <c r="N14" s="31"/>
      <c r="O14" s="31"/>
      <c r="P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10" t="s">
        <v>21</v>
      </c>
      <c r="G15" s="11">
        <v>30000</v>
      </c>
      <c r="I15" s="31"/>
      <c r="J15" s="31"/>
      <c r="K15" s="33"/>
      <c r="L15" s="33"/>
      <c r="M15" s="34"/>
      <c r="N15" s="31"/>
      <c r="O15" s="31"/>
      <c r="P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10" t="s">
        <v>21</v>
      </c>
      <c r="G16" s="11">
        <v>30000</v>
      </c>
      <c r="I16" s="30"/>
      <c r="J16" s="31"/>
      <c r="K16" s="76"/>
      <c r="L16" s="33"/>
      <c r="M16" s="32"/>
      <c r="N16" s="31"/>
      <c r="O16" s="31"/>
      <c r="P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10" t="s">
        <v>21</v>
      </c>
      <c r="G17" s="11">
        <v>30000</v>
      </c>
      <c r="I17" s="30"/>
      <c r="J17" s="31"/>
      <c r="K17" s="76"/>
      <c r="L17" s="33"/>
      <c r="M17" s="32"/>
      <c r="N17" s="31"/>
      <c r="O17" s="31"/>
      <c r="P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10" t="s">
        <v>21</v>
      </c>
      <c r="G18" s="11">
        <v>30000</v>
      </c>
      <c r="I18" s="30"/>
      <c r="J18" s="31"/>
      <c r="K18" s="33"/>
      <c r="L18" s="33"/>
      <c r="M18" s="32"/>
      <c r="N18" s="31"/>
      <c r="O18" s="31"/>
      <c r="P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3"/>
      <c r="L19" s="33"/>
      <c r="M19" s="34"/>
      <c r="N19" s="31"/>
      <c r="O19" s="31"/>
      <c r="P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3"/>
      <c r="L20" s="33"/>
      <c r="M20" s="34"/>
      <c r="N20" s="31"/>
      <c r="O20" s="31"/>
      <c r="P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3"/>
      <c r="L21" s="33"/>
      <c r="M21" s="34"/>
      <c r="N21" s="31"/>
      <c r="O21" s="31"/>
      <c r="P21" s="31"/>
      <c r="R21" s="15"/>
      <c r="S21" s="15"/>
      <c r="T21" s="15"/>
      <c r="U21" s="15"/>
      <c r="V21" s="15"/>
    </row>
    <row r="22" spans="5:22" x14ac:dyDescent="0.25">
      <c r="I22" s="31"/>
      <c r="J22" s="31"/>
      <c r="K22" s="33"/>
      <c r="L22" s="33"/>
      <c r="M22" s="34"/>
      <c r="N22" s="31"/>
      <c r="O22" s="31"/>
      <c r="P22" s="31"/>
      <c r="R22" s="31"/>
      <c r="S22" s="31"/>
      <c r="T22" s="31"/>
      <c r="U22" s="31"/>
      <c r="V22" s="31"/>
    </row>
    <row r="23" spans="5:22" x14ac:dyDescent="0.25">
      <c r="I23" s="31"/>
      <c r="J23" s="31"/>
      <c r="K23" s="33"/>
      <c r="L23" s="31"/>
      <c r="M23" s="33"/>
      <c r="N23" s="31"/>
      <c r="O23" s="31"/>
      <c r="P23" s="31"/>
      <c r="R23" s="31"/>
      <c r="S23" s="31"/>
      <c r="T23" s="31"/>
      <c r="U23" s="31"/>
      <c r="V23" s="31"/>
    </row>
    <row r="24" spans="5:22" x14ac:dyDescent="0.25">
      <c r="I24" s="31"/>
      <c r="J24" s="31"/>
      <c r="K24" s="33"/>
      <c r="L24" s="31"/>
      <c r="M24" s="33"/>
      <c r="N24" s="31"/>
      <c r="O24" s="31"/>
      <c r="P24" s="31"/>
      <c r="R24" s="31"/>
      <c r="S24" s="31"/>
      <c r="T24" s="31"/>
      <c r="U24" s="31"/>
      <c r="V24" s="31"/>
    </row>
    <row r="25" spans="5:22" x14ac:dyDescent="0.25">
      <c r="I25" s="31"/>
      <c r="J25" s="31"/>
      <c r="K25" s="33"/>
      <c r="L25" s="31"/>
      <c r="M25" s="33"/>
      <c r="N25" s="31"/>
      <c r="O25" s="31"/>
      <c r="P25" s="31"/>
      <c r="R25" s="31"/>
      <c r="S25" s="31"/>
      <c r="T25" s="31"/>
      <c r="U25" s="31"/>
      <c r="V25" s="31"/>
    </row>
    <row r="26" spans="5:22" x14ac:dyDescent="0.25">
      <c r="I26" s="31"/>
      <c r="J26" s="31"/>
      <c r="K26" s="33"/>
      <c r="L26" s="31"/>
      <c r="M26" s="33"/>
      <c r="N26" s="31"/>
      <c r="O26" s="31"/>
      <c r="P26" s="31"/>
      <c r="R26" s="31"/>
      <c r="S26" s="31"/>
      <c r="T26" s="31"/>
      <c r="U26" s="31"/>
      <c r="V26" s="31"/>
    </row>
    <row r="27" spans="5:22" x14ac:dyDescent="0.25">
      <c r="I27" s="31"/>
      <c r="J27" s="31"/>
      <c r="K27" s="33"/>
      <c r="L27" s="31"/>
      <c r="M27" s="33"/>
      <c r="N27" s="31"/>
      <c r="O27" s="31"/>
      <c r="P27" s="31"/>
      <c r="R27" s="31"/>
      <c r="S27" s="31"/>
      <c r="T27" s="31"/>
      <c r="U27" s="31"/>
      <c r="V27" s="31"/>
    </row>
    <row r="28" spans="5:22" x14ac:dyDescent="0.25">
      <c r="R28" s="31"/>
      <c r="S28" s="31"/>
      <c r="T28" s="31"/>
      <c r="U28" s="31"/>
      <c r="V28" s="31"/>
    </row>
    <row r="29" spans="5:22" x14ac:dyDescent="0.25">
      <c r="R29" s="31"/>
      <c r="S29" s="31"/>
      <c r="T29" s="31"/>
      <c r="U29" s="31"/>
      <c r="V29" s="31"/>
    </row>
  </sheetData>
  <mergeCells count="4">
    <mergeCell ref="E2:G2"/>
    <mergeCell ref="R2:V2"/>
    <mergeCell ref="E19:F19"/>
    <mergeCell ref="I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/>
  </sheetViews>
  <sheetFormatPr defaultRowHeight="15" x14ac:dyDescent="0.25"/>
  <cols>
    <col min="2" max="2" width="25" bestFit="1" customWidth="1"/>
    <col min="3" max="3" width="2" bestFit="1" customWidth="1"/>
    <col min="4" max="4" width="32" style="5" bestFit="1" customWidth="1"/>
    <col min="5" max="5" width="18" style="1" bestFit="1" customWidth="1"/>
    <col min="6" max="6" width="18.85546875" style="1" bestFit="1" customWidth="1"/>
    <col min="7" max="7" width="10.5703125" style="2" bestFit="1" customWidth="1"/>
    <col min="8" max="8" width="1.5703125" bestFit="1" customWidth="1"/>
    <col min="9" max="9" width="10.7109375" bestFit="1" customWidth="1"/>
    <col min="10" max="10" width="11.85546875" bestFit="1" customWidth="1"/>
    <col min="11" max="11" width="14.140625" style="1" bestFit="1" customWidth="1"/>
    <col min="12" max="12" width="17.7109375" style="1" bestFit="1" customWidth="1"/>
    <col min="13" max="13" width="16.140625" style="2" bestFit="1" customWidth="1"/>
    <col min="14" max="14" width="13.28515625" bestFit="1" customWidth="1"/>
    <col min="15" max="15" width="13.7109375" bestFit="1" customWidth="1"/>
    <col min="16" max="16" width="12.7109375" bestFit="1" customWidth="1"/>
    <col min="17" max="17" width="1.5703125" bestFit="1" customWidth="1"/>
    <col min="18" max="18" width="11.85546875" bestFit="1" customWidth="1"/>
    <col min="19" max="19" width="10" bestFit="1" customWidth="1"/>
    <col min="20" max="20" width="9.7109375" bestFit="1" customWidth="1"/>
    <col min="21" max="21" width="9" bestFit="1" customWidth="1"/>
    <col min="22" max="22" width="11.5703125" bestFit="1" customWidth="1"/>
  </cols>
  <sheetData>
    <row r="2" spans="2:22" x14ac:dyDescent="0.25">
      <c r="B2" t="s">
        <v>60</v>
      </c>
      <c r="C2" t="s">
        <v>5</v>
      </c>
      <c r="D2" s="18" t="s">
        <v>81</v>
      </c>
      <c r="E2" s="85" t="s">
        <v>16</v>
      </c>
      <c r="F2" s="85"/>
      <c r="G2" s="85"/>
      <c r="I2" s="82" t="s">
        <v>27</v>
      </c>
      <c r="J2" s="82"/>
      <c r="K2" s="82"/>
      <c r="L2" s="82"/>
      <c r="M2" s="82"/>
      <c r="N2" s="82"/>
      <c r="O2" s="82"/>
      <c r="P2" s="82"/>
      <c r="R2" s="85" t="s">
        <v>31</v>
      </c>
      <c r="S2" s="85"/>
      <c r="T2" s="85"/>
      <c r="U2" s="85"/>
      <c r="V2" s="85"/>
    </row>
    <row r="3" spans="2:22" x14ac:dyDescent="0.25">
      <c r="B3" t="s">
        <v>4</v>
      </c>
      <c r="C3" t="s">
        <v>5</v>
      </c>
      <c r="D3" s="18" t="s">
        <v>82</v>
      </c>
      <c r="E3" s="65" t="s">
        <v>17</v>
      </c>
      <c r="F3" s="65" t="s">
        <v>18</v>
      </c>
      <c r="G3" s="11" t="s">
        <v>19</v>
      </c>
      <c r="I3" s="35" t="s">
        <v>17</v>
      </c>
      <c r="J3" s="64" t="s">
        <v>47</v>
      </c>
      <c r="K3" s="64" t="s">
        <v>48</v>
      </c>
      <c r="L3" s="64" t="s">
        <v>28</v>
      </c>
      <c r="M3" s="45" t="s">
        <v>53</v>
      </c>
      <c r="N3" s="23" t="s">
        <v>49</v>
      </c>
      <c r="O3" s="45" t="s">
        <v>29</v>
      </c>
      <c r="P3" s="24" t="s">
        <v>50</v>
      </c>
      <c r="R3" s="8" t="s">
        <v>32</v>
      </c>
      <c r="S3" s="8" t="s">
        <v>0</v>
      </c>
      <c r="T3" s="8" t="s">
        <v>1</v>
      </c>
      <c r="U3" s="8" t="s">
        <v>2</v>
      </c>
      <c r="V3" s="8" t="s">
        <v>3</v>
      </c>
    </row>
    <row r="4" spans="2:22" x14ac:dyDescent="0.25">
      <c r="B4" t="s">
        <v>71</v>
      </c>
      <c r="C4" t="s">
        <v>5</v>
      </c>
      <c r="D4" s="18" t="s">
        <v>83</v>
      </c>
      <c r="E4" s="12">
        <v>44199</v>
      </c>
      <c r="F4" s="65" t="s">
        <v>20</v>
      </c>
      <c r="G4" s="11">
        <v>100000</v>
      </c>
      <c r="I4" s="66">
        <v>44206</v>
      </c>
      <c r="J4" s="65" t="s">
        <v>84</v>
      </c>
      <c r="K4" s="65" t="s">
        <v>59</v>
      </c>
      <c r="L4" s="8" t="str">
        <f>VLOOKUP(K4,'[1]DATA BARANG'!$B$1:$E$13,2,0)</f>
        <v>PARFUM A&amp;M</v>
      </c>
      <c r="M4" s="44">
        <f>VLOOKUP(K4,'[1]DATA BARANG'!B$1:E$14,3,0)</f>
        <v>175000</v>
      </c>
      <c r="N4" s="40">
        <v>1</v>
      </c>
      <c r="O4" s="25">
        <f>VLOOKUP(K4,'[1]DATA BARANG'!$B$1:$E$14,4,0)</f>
        <v>225000</v>
      </c>
      <c r="P4" s="26">
        <f>N4*O4</f>
        <v>225000</v>
      </c>
      <c r="R4" s="14">
        <f>(O4-M4)*N4</f>
        <v>50000</v>
      </c>
      <c r="S4" s="14">
        <f>10%*R4</f>
        <v>5000</v>
      </c>
      <c r="T4" s="14">
        <f>70%*R4</f>
        <v>35000</v>
      </c>
      <c r="U4" s="14">
        <f>10%*R4</f>
        <v>5000</v>
      </c>
      <c r="V4" s="14">
        <f>10%*R4</f>
        <v>5000</v>
      </c>
    </row>
    <row r="5" spans="2:22" x14ac:dyDescent="0.25">
      <c r="B5" t="s">
        <v>6</v>
      </c>
      <c r="C5" t="s">
        <v>5</v>
      </c>
      <c r="D5" s="18"/>
      <c r="E5" s="12">
        <v>44199</v>
      </c>
      <c r="F5" s="65" t="s">
        <v>21</v>
      </c>
      <c r="G5" s="11">
        <v>30000</v>
      </c>
      <c r="I5" s="57"/>
      <c r="J5" s="33"/>
      <c r="K5" s="75"/>
      <c r="L5" s="31"/>
      <c r="M5" s="58"/>
      <c r="N5" s="36"/>
      <c r="O5" s="37"/>
      <c r="P5" s="38"/>
      <c r="Q5" s="31"/>
      <c r="R5" s="15"/>
      <c r="S5" s="41">
        <f>SUM(S4)</f>
        <v>5000</v>
      </c>
      <c r="T5" s="15"/>
      <c r="U5" s="15"/>
      <c r="V5" s="15"/>
    </row>
    <row r="6" spans="2:22" x14ac:dyDescent="0.25">
      <c r="B6" t="s">
        <v>7</v>
      </c>
      <c r="C6" t="s">
        <v>5</v>
      </c>
      <c r="D6" s="19"/>
      <c r="E6" s="12">
        <v>44230</v>
      </c>
      <c r="F6" s="65" t="s">
        <v>21</v>
      </c>
      <c r="G6" s="11">
        <v>30000</v>
      </c>
      <c r="I6" s="57"/>
      <c r="J6" s="33"/>
      <c r="K6" s="75"/>
      <c r="L6" s="31"/>
      <c r="M6" s="58"/>
      <c r="N6" s="36"/>
      <c r="O6" s="37"/>
      <c r="P6" s="38"/>
      <c r="Q6" s="31"/>
      <c r="R6" s="15"/>
      <c r="S6" s="15"/>
      <c r="T6" s="15"/>
      <c r="U6" s="15"/>
      <c r="V6" s="15"/>
    </row>
    <row r="7" spans="2:22" x14ac:dyDescent="0.25">
      <c r="B7" t="s">
        <v>8</v>
      </c>
      <c r="C7" s="4" t="s">
        <v>5</v>
      </c>
      <c r="D7" s="18"/>
      <c r="E7" s="12">
        <v>44230</v>
      </c>
      <c r="F7" s="65" t="s">
        <v>22</v>
      </c>
      <c r="G7" s="11">
        <v>1000000</v>
      </c>
      <c r="I7" s="57"/>
      <c r="J7" s="33"/>
      <c r="K7" s="33"/>
      <c r="L7" s="31"/>
      <c r="M7" s="58"/>
      <c r="N7" s="36"/>
      <c r="O7" s="37"/>
      <c r="P7" s="38"/>
      <c r="Q7" s="31"/>
      <c r="R7" s="15"/>
      <c r="S7" s="15"/>
      <c r="T7" s="15"/>
      <c r="U7" s="15"/>
      <c r="V7" s="15"/>
    </row>
    <row r="8" spans="2:22" x14ac:dyDescent="0.25">
      <c r="B8" t="s">
        <v>9</v>
      </c>
      <c r="C8" t="s">
        <v>5</v>
      </c>
      <c r="D8" s="19"/>
      <c r="E8" s="12">
        <v>44258</v>
      </c>
      <c r="F8" s="65" t="s">
        <v>21</v>
      </c>
      <c r="G8" s="11">
        <v>30000</v>
      </c>
      <c r="I8" s="57"/>
      <c r="J8" s="33"/>
      <c r="K8" s="75"/>
      <c r="L8" s="31"/>
      <c r="M8" s="58"/>
      <c r="N8" s="36"/>
      <c r="O8" s="37"/>
      <c r="P8" s="38"/>
      <c r="Q8" s="31"/>
      <c r="R8" s="15"/>
      <c r="S8" s="15"/>
      <c r="T8" s="15"/>
      <c r="U8" s="15"/>
      <c r="V8" s="15"/>
    </row>
    <row r="9" spans="2:22" x14ac:dyDescent="0.25">
      <c r="B9" t="s">
        <v>10</v>
      </c>
      <c r="C9" t="s">
        <v>5</v>
      </c>
      <c r="D9" s="20"/>
      <c r="E9" s="12">
        <v>44289</v>
      </c>
      <c r="F9" s="65" t="s">
        <v>21</v>
      </c>
      <c r="G9" s="11">
        <v>30000</v>
      </c>
      <c r="I9" s="30"/>
      <c r="J9" s="31"/>
      <c r="K9" s="75"/>
      <c r="L9" s="31"/>
      <c r="M9" s="58"/>
      <c r="N9" s="36"/>
      <c r="O9" s="37"/>
      <c r="P9" s="38"/>
      <c r="Q9" s="31"/>
      <c r="R9" s="15"/>
      <c r="S9" s="15"/>
      <c r="T9" s="15"/>
      <c r="U9" s="15"/>
      <c r="V9" s="15"/>
    </row>
    <row r="10" spans="2:22" x14ac:dyDescent="0.25">
      <c r="B10" t="s">
        <v>11</v>
      </c>
      <c r="C10" t="s">
        <v>5</v>
      </c>
      <c r="D10" s="18"/>
      <c r="E10" s="12" t="s">
        <v>23</v>
      </c>
      <c r="F10" s="65" t="s">
        <v>21</v>
      </c>
      <c r="G10" s="11">
        <v>30000</v>
      </c>
      <c r="I10" s="30"/>
      <c r="J10" s="31"/>
      <c r="K10" s="75"/>
      <c r="L10" s="31"/>
      <c r="M10" s="58"/>
      <c r="N10" s="36"/>
      <c r="O10" s="37"/>
      <c r="P10" s="38"/>
      <c r="Q10" s="31"/>
      <c r="R10" s="15"/>
      <c r="S10" s="15"/>
      <c r="T10" s="15"/>
      <c r="U10" s="15"/>
      <c r="V10" s="15"/>
    </row>
    <row r="11" spans="2:22" x14ac:dyDescent="0.25">
      <c r="E11" s="12" t="s">
        <v>23</v>
      </c>
      <c r="F11" s="65" t="s">
        <v>22</v>
      </c>
      <c r="G11" s="11">
        <v>1000000</v>
      </c>
      <c r="I11" s="31"/>
      <c r="J11" s="31"/>
      <c r="K11" s="33"/>
      <c r="L11" s="33"/>
      <c r="M11" s="34"/>
      <c r="N11" s="31"/>
      <c r="O11" s="31"/>
      <c r="P11" s="31"/>
      <c r="Q11" s="31"/>
      <c r="R11" s="15"/>
      <c r="S11" s="15"/>
      <c r="T11" s="15"/>
      <c r="U11" s="15"/>
      <c r="V11" s="15"/>
    </row>
    <row r="12" spans="2:22" x14ac:dyDescent="0.25">
      <c r="B12" t="s">
        <v>34</v>
      </c>
      <c r="C12" s="16" t="s">
        <v>35</v>
      </c>
      <c r="D12" s="17">
        <f>G19</f>
        <v>2460000</v>
      </c>
      <c r="E12" s="12" t="s">
        <v>24</v>
      </c>
      <c r="F12" s="65" t="s">
        <v>21</v>
      </c>
      <c r="G12" s="11">
        <v>30000</v>
      </c>
      <c r="I12" s="30"/>
      <c r="J12" s="31"/>
      <c r="K12" s="76"/>
      <c r="L12" s="33"/>
      <c r="M12" s="32"/>
      <c r="N12" s="31"/>
      <c r="O12" s="31"/>
      <c r="P12" s="31"/>
      <c r="Q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16" t="s">
        <v>35</v>
      </c>
      <c r="D13" s="17">
        <f>S5</f>
        <v>5000</v>
      </c>
      <c r="E13" s="12" t="s">
        <v>25</v>
      </c>
      <c r="F13" s="65" t="s">
        <v>21</v>
      </c>
      <c r="G13" s="11">
        <v>30000</v>
      </c>
      <c r="I13" s="30"/>
      <c r="J13" s="31"/>
      <c r="K13" s="76"/>
      <c r="L13" s="33"/>
      <c r="M13" s="32"/>
      <c r="N13" s="31"/>
      <c r="O13" s="31"/>
      <c r="P13" s="31"/>
      <c r="Q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16" t="s">
        <v>35</v>
      </c>
      <c r="D14" s="17"/>
      <c r="E14" s="12" t="s">
        <v>26</v>
      </c>
      <c r="F14" s="65" t="s">
        <v>21</v>
      </c>
      <c r="G14" s="11">
        <v>30000</v>
      </c>
      <c r="I14" s="30"/>
      <c r="J14" s="31"/>
      <c r="K14" s="76"/>
      <c r="L14" s="33"/>
      <c r="M14" s="32"/>
      <c r="N14" s="31"/>
      <c r="O14" s="31"/>
      <c r="P14" s="31"/>
      <c r="Q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65" t="s">
        <v>21</v>
      </c>
      <c r="G15" s="11">
        <v>30000</v>
      </c>
      <c r="I15" s="31"/>
      <c r="J15" s="31"/>
      <c r="K15" s="33"/>
      <c r="L15" s="33"/>
      <c r="M15" s="34"/>
      <c r="N15" s="31"/>
      <c r="O15" s="31"/>
      <c r="P15" s="31"/>
      <c r="Q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65" t="s">
        <v>21</v>
      </c>
      <c r="G16" s="11">
        <v>30000</v>
      </c>
      <c r="I16" s="30"/>
      <c r="J16" s="31"/>
      <c r="K16" s="76"/>
      <c r="L16" s="33"/>
      <c r="M16" s="32"/>
      <c r="N16" s="31"/>
      <c r="O16" s="31"/>
      <c r="P16" s="31"/>
      <c r="Q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65" t="s">
        <v>21</v>
      </c>
      <c r="G17" s="11">
        <v>30000</v>
      </c>
      <c r="I17" s="30"/>
      <c r="J17" s="31"/>
      <c r="K17" s="76"/>
      <c r="L17" s="33"/>
      <c r="M17" s="32"/>
      <c r="N17" s="31"/>
      <c r="O17" s="31"/>
      <c r="P17" s="31"/>
      <c r="Q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65" t="s">
        <v>21</v>
      </c>
      <c r="G18" s="11">
        <v>30000</v>
      </c>
      <c r="I18" s="30"/>
      <c r="J18" s="31"/>
      <c r="K18" s="33"/>
      <c r="L18" s="33"/>
      <c r="M18" s="32"/>
      <c r="N18" s="31"/>
      <c r="O18" s="31"/>
      <c r="P18" s="31"/>
      <c r="Q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3"/>
      <c r="L19" s="33"/>
      <c r="M19" s="34"/>
      <c r="N19" s="31"/>
      <c r="O19" s="31"/>
      <c r="P19" s="31"/>
      <c r="Q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3"/>
      <c r="L20" s="33"/>
      <c r="M20" s="34"/>
      <c r="N20" s="31"/>
      <c r="O20" s="31"/>
      <c r="P20" s="31"/>
      <c r="Q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3"/>
      <c r="L21" s="33"/>
      <c r="M21" s="34"/>
      <c r="N21" s="31"/>
      <c r="O21" s="31"/>
      <c r="P21" s="31"/>
      <c r="Q21" s="31"/>
      <c r="R21" s="15"/>
      <c r="S21" s="15"/>
      <c r="T21" s="15"/>
      <c r="U21" s="15"/>
      <c r="V21" s="15"/>
    </row>
    <row r="22" spans="5:22" x14ac:dyDescent="0.25">
      <c r="I22" s="31"/>
      <c r="J22" s="31"/>
      <c r="K22" s="33"/>
      <c r="L22" s="33"/>
      <c r="M22" s="34"/>
      <c r="N22" s="31"/>
      <c r="O22" s="31"/>
      <c r="P22" s="31"/>
    </row>
    <row r="23" spans="5:22" x14ac:dyDescent="0.25">
      <c r="I23" s="31"/>
      <c r="J23" s="31"/>
      <c r="K23" s="33"/>
      <c r="L23" s="31"/>
      <c r="M23" s="33"/>
      <c r="N23" s="31"/>
      <c r="O23" s="31"/>
      <c r="P23" s="31"/>
    </row>
    <row r="24" spans="5:22" x14ac:dyDescent="0.25">
      <c r="I24" s="31"/>
      <c r="J24" s="31"/>
      <c r="K24" s="33"/>
      <c r="L24" s="31"/>
      <c r="M24" s="33"/>
      <c r="N24" s="31"/>
      <c r="O24" s="31"/>
      <c r="P24" s="31"/>
    </row>
    <row r="25" spans="5:22" x14ac:dyDescent="0.25">
      <c r="I25" s="31"/>
      <c r="J25" s="31"/>
      <c r="K25" s="33"/>
      <c r="L25" s="31"/>
      <c r="M25" s="33"/>
      <c r="N25" s="31"/>
      <c r="O25" s="31"/>
      <c r="P25" s="31"/>
    </row>
    <row r="26" spans="5:22" x14ac:dyDescent="0.25">
      <c r="I26" s="31"/>
      <c r="J26" s="31"/>
      <c r="K26" s="33"/>
      <c r="L26" s="31"/>
      <c r="M26" s="33"/>
      <c r="N26" s="31"/>
      <c r="O26" s="31"/>
      <c r="P26" s="31"/>
    </row>
    <row r="27" spans="5:22" x14ac:dyDescent="0.25">
      <c r="I27" s="31"/>
      <c r="J27" s="31"/>
      <c r="K27" s="33"/>
      <c r="L27" s="31"/>
      <c r="M27" s="33"/>
      <c r="N27" s="31"/>
      <c r="O27" s="31"/>
      <c r="P27" s="31"/>
    </row>
  </sheetData>
  <mergeCells count="4">
    <mergeCell ref="E2:G2"/>
    <mergeCell ref="I2:P2"/>
    <mergeCell ref="R2:V2"/>
    <mergeCell ref="E19:F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/>
  </sheetViews>
  <sheetFormatPr defaultRowHeight="15" x14ac:dyDescent="0.25"/>
  <cols>
    <col min="2" max="2" width="25" bestFit="1" customWidth="1"/>
    <col min="3" max="3" width="2" bestFit="1" customWidth="1"/>
    <col min="4" max="4" width="32" style="5" bestFit="1" customWidth="1"/>
    <col min="5" max="5" width="18" style="1" bestFit="1" customWidth="1"/>
    <col min="6" max="6" width="18.85546875" style="1" bestFit="1" customWidth="1"/>
    <col min="7" max="7" width="10.5703125" style="2" bestFit="1" customWidth="1"/>
    <col min="8" max="8" width="1.5703125" bestFit="1" customWidth="1"/>
    <col min="9" max="9" width="10.7109375" bestFit="1" customWidth="1"/>
    <col min="10" max="10" width="11.85546875" bestFit="1" customWidth="1"/>
    <col min="11" max="11" width="14.140625" style="1" bestFit="1" customWidth="1"/>
    <col min="12" max="12" width="17.7109375" style="1" bestFit="1" customWidth="1"/>
    <col min="13" max="13" width="16.140625" style="2" bestFit="1" customWidth="1"/>
    <col min="14" max="14" width="13.28515625" bestFit="1" customWidth="1"/>
    <col min="15" max="15" width="13.7109375" bestFit="1" customWidth="1"/>
    <col min="16" max="16" width="12.7109375" bestFit="1" customWidth="1"/>
    <col min="17" max="17" width="1.5703125" bestFit="1" customWidth="1"/>
    <col min="18" max="18" width="11.85546875" bestFit="1" customWidth="1"/>
    <col min="19" max="19" width="10" bestFit="1" customWidth="1"/>
    <col min="20" max="20" width="9.7109375" bestFit="1" customWidth="1"/>
    <col min="21" max="21" width="9" bestFit="1" customWidth="1"/>
    <col min="22" max="22" width="11.5703125" bestFit="1" customWidth="1"/>
  </cols>
  <sheetData>
    <row r="2" spans="2:22" x14ac:dyDescent="0.25">
      <c r="B2" t="s">
        <v>60</v>
      </c>
      <c r="C2" t="s">
        <v>5</v>
      </c>
      <c r="D2" s="18" t="s">
        <v>85</v>
      </c>
      <c r="E2" s="85" t="s">
        <v>16</v>
      </c>
      <c r="F2" s="85"/>
      <c r="G2" s="85"/>
      <c r="I2" s="82" t="s">
        <v>27</v>
      </c>
      <c r="J2" s="82"/>
      <c r="K2" s="82"/>
      <c r="L2" s="82"/>
      <c r="M2" s="82"/>
      <c r="N2" s="82"/>
      <c r="O2" s="82"/>
      <c r="P2" s="82"/>
      <c r="R2" s="85" t="s">
        <v>31</v>
      </c>
      <c r="S2" s="85"/>
      <c r="T2" s="85"/>
      <c r="U2" s="85"/>
      <c r="V2" s="85"/>
    </row>
    <row r="3" spans="2:22" x14ac:dyDescent="0.25">
      <c r="B3" t="s">
        <v>4</v>
      </c>
      <c r="C3" t="s">
        <v>5</v>
      </c>
      <c r="D3" s="18" t="s">
        <v>86</v>
      </c>
      <c r="E3" s="65" t="s">
        <v>17</v>
      </c>
      <c r="F3" s="65" t="s">
        <v>18</v>
      </c>
      <c r="G3" s="11" t="s">
        <v>19</v>
      </c>
      <c r="I3" s="35" t="s">
        <v>17</v>
      </c>
      <c r="J3" s="64" t="s">
        <v>47</v>
      </c>
      <c r="K3" s="64" t="s">
        <v>48</v>
      </c>
      <c r="L3" s="64" t="s">
        <v>28</v>
      </c>
      <c r="M3" s="45" t="s">
        <v>53</v>
      </c>
      <c r="N3" s="23" t="s">
        <v>49</v>
      </c>
      <c r="O3" s="45" t="s">
        <v>29</v>
      </c>
      <c r="P3" s="24" t="s">
        <v>50</v>
      </c>
      <c r="R3" s="8" t="s">
        <v>32</v>
      </c>
      <c r="S3" s="8" t="s">
        <v>0</v>
      </c>
      <c r="T3" s="8" t="s">
        <v>1</v>
      </c>
      <c r="U3" s="8" t="s">
        <v>2</v>
      </c>
      <c r="V3" s="8" t="s">
        <v>3</v>
      </c>
    </row>
    <row r="4" spans="2:22" x14ac:dyDescent="0.25">
      <c r="B4" t="s">
        <v>71</v>
      </c>
      <c r="C4" t="s">
        <v>5</v>
      </c>
      <c r="D4" s="18" t="s">
        <v>87</v>
      </c>
      <c r="E4" s="12">
        <v>44199</v>
      </c>
      <c r="F4" s="65" t="s">
        <v>20</v>
      </c>
      <c r="G4" s="11">
        <v>100000</v>
      </c>
      <c r="I4" s="66">
        <v>44206</v>
      </c>
      <c r="J4" s="65" t="s">
        <v>90</v>
      </c>
      <c r="K4" s="65" t="s">
        <v>61</v>
      </c>
      <c r="L4" s="8" t="str">
        <f>VLOOKUP(K4,'[1]DATA BARANG'!$B$1:$E$11,2,0)</f>
        <v>BERAS IR 10 KG</v>
      </c>
      <c r="M4" s="44">
        <f>VLOOKUP(K4,'[1]DATA BARANG'!B$1:E$14,3,0)</f>
        <v>100000</v>
      </c>
      <c r="N4" s="40">
        <v>1</v>
      </c>
      <c r="O4" s="25">
        <f>VLOOKUP(K4,'[1]DATA BARANG'!$B$1:$E$14,4,0)</f>
        <v>110000</v>
      </c>
      <c r="P4" s="26">
        <f>N4*O4</f>
        <v>110000</v>
      </c>
      <c r="R4" s="14">
        <f>(O4-M4)*N4</f>
        <v>10000</v>
      </c>
      <c r="S4" s="14">
        <f>10%*R4</f>
        <v>1000</v>
      </c>
      <c r="T4" s="14">
        <f>70%*R4</f>
        <v>7000</v>
      </c>
      <c r="U4" s="14">
        <f>10%*R4</f>
        <v>1000</v>
      </c>
      <c r="V4" s="14">
        <f>10%*R4</f>
        <v>1000</v>
      </c>
    </row>
    <row r="5" spans="2:22" x14ac:dyDescent="0.25">
      <c r="B5" t="s">
        <v>6</v>
      </c>
      <c r="C5" t="s">
        <v>5</v>
      </c>
      <c r="D5" s="18"/>
      <c r="E5" s="12">
        <v>44199</v>
      </c>
      <c r="F5" s="65" t="s">
        <v>21</v>
      </c>
      <c r="G5" s="11">
        <v>30000</v>
      </c>
      <c r="I5" s="57"/>
      <c r="J5" s="33"/>
      <c r="K5" s="75"/>
      <c r="L5" s="31"/>
      <c r="M5" s="58"/>
      <c r="N5" s="36"/>
      <c r="O5" s="37"/>
      <c r="P5" s="38"/>
      <c r="Q5" s="31"/>
      <c r="R5" s="15"/>
      <c r="S5" s="41">
        <f>SUM(S4)</f>
        <v>1000</v>
      </c>
      <c r="T5" s="15"/>
      <c r="U5" s="15"/>
      <c r="V5" s="15"/>
    </row>
    <row r="6" spans="2:22" x14ac:dyDescent="0.25">
      <c r="B6" t="s">
        <v>7</v>
      </c>
      <c r="C6" t="s">
        <v>5</v>
      </c>
      <c r="D6" s="19"/>
      <c r="E6" s="12">
        <v>44230</v>
      </c>
      <c r="F6" s="65" t="s">
        <v>21</v>
      </c>
      <c r="G6" s="11">
        <v>30000</v>
      </c>
      <c r="I6" s="57"/>
      <c r="J6" s="33"/>
      <c r="K6" s="75"/>
      <c r="L6" s="31"/>
      <c r="M6" s="58"/>
      <c r="N6" s="36"/>
      <c r="O6" s="37"/>
      <c r="P6" s="38"/>
      <c r="Q6" s="31"/>
      <c r="R6" s="15"/>
      <c r="S6" s="15"/>
      <c r="T6" s="15"/>
      <c r="U6" s="15"/>
      <c r="V6" s="15"/>
    </row>
    <row r="7" spans="2:22" x14ac:dyDescent="0.25">
      <c r="B7" t="s">
        <v>8</v>
      </c>
      <c r="C7" s="4" t="s">
        <v>5</v>
      </c>
      <c r="D7" s="18" t="s">
        <v>12</v>
      </c>
      <c r="E7" s="12">
        <v>44230</v>
      </c>
      <c r="F7" s="65" t="s">
        <v>22</v>
      </c>
      <c r="G7" s="11">
        <v>1000000</v>
      </c>
      <c r="I7" s="57"/>
      <c r="J7" s="33"/>
      <c r="K7" s="33"/>
      <c r="L7" s="31"/>
      <c r="M7" s="58"/>
      <c r="N7" s="36"/>
      <c r="O7" s="37"/>
      <c r="P7" s="38"/>
      <c r="Q7" s="31"/>
      <c r="R7" s="15"/>
      <c r="S7" s="15"/>
      <c r="T7" s="15"/>
      <c r="U7" s="15"/>
      <c r="V7" s="15"/>
    </row>
    <row r="8" spans="2:22" x14ac:dyDescent="0.25">
      <c r="B8" t="s">
        <v>9</v>
      </c>
      <c r="C8" t="s">
        <v>5</v>
      </c>
      <c r="D8" s="19" t="s">
        <v>88</v>
      </c>
      <c r="E8" s="12">
        <v>44258</v>
      </c>
      <c r="F8" s="65" t="s">
        <v>21</v>
      </c>
      <c r="G8" s="11">
        <v>30000</v>
      </c>
      <c r="I8" s="57"/>
      <c r="J8" s="33"/>
      <c r="K8" s="75"/>
      <c r="L8" s="31"/>
      <c r="M8" s="58"/>
      <c r="N8" s="36"/>
      <c r="O8" s="37"/>
      <c r="P8" s="38"/>
      <c r="Q8" s="31"/>
      <c r="R8" s="15"/>
      <c r="S8" s="15"/>
      <c r="T8" s="15"/>
      <c r="U8" s="15"/>
      <c r="V8" s="15"/>
    </row>
    <row r="9" spans="2:22" x14ac:dyDescent="0.25">
      <c r="B9" t="s">
        <v>10</v>
      </c>
      <c r="C9" t="s">
        <v>5</v>
      </c>
      <c r="D9" s="20" t="s">
        <v>89</v>
      </c>
      <c r="E9" s="12">
        <v>44289</v>
      </c>
      <c r="F9" s="65" t="s">
        <v>21</v>
      </c>
      <c r="G9" s="11">
        <v>30000</v>
      </c>
      <c r="I9" s="30"/>
      <c r="J9" s="31"/>
      <c r="K9" s="75"/>
      <c r="L9" s="31"/>
      <c r="M9" s="58"/>
      <c r="N9" s="36"/>
      <c r="O9" s="37"/>
      <c r="P9" s="38"/>
      <c r="Q9" s="31"/>
      <c r="R9" s="15"/>
      <c r="S9" s="15"/>
      <c r="T9" s="15"/>
      <c r="U9" s="15"/>
      <c r="V9" s="15"/>
    </row>
    <row r="10" spans="2:22" x14ac:dyDescent="0.25">
      <c r="B10" t="s">
        <v>11</v>
      </c>
      <c r="C10" t="s">
        <v>5</v>
      </c>
      <c r="D10" s="18"/>
      <c r="E10" s="12" t="s">
        <v>23</v>
      </c>
      <c r="F10" s="65" t="s">
        <v>21</v>
      </c>
      <c r="G10" s="11">
        <v>30000</v>
      </c>
      <c r="I10" s="30"/>
      <c r="J10" s="31"/>
      <c r="K10" s="75"/>
      <c r="L10" s="31"/>
      <c r="M10" s="58"/>
      <c r="N10" s="36"/>
      <c r="O10" s="37"/>
      <c r="P10" s="38"/>
      <c r="Q10" s="31"/>
      <c r="R10" s="15"/>
      <c r="S10" s="15"/>
      <c r="T10" s="15"/>
      <c r="U10" s="15"/>
      <c r="V10" s="15"/>
    </row>
    <row r="11" spans="2:22" x14ac:dyDescent="0.25">
      <c r="E11" s="12" t="s">
        <v>23</v>
      </c>
      <c r="F11" s="65" t="s">
        <v>22</v>
      </c>
      <c r="G11" s="11">
        <v>1000000</v>
      </c>
      <c r="I11" s="31"/>
      <c r="J11" s="31"/>
      <c r="K11" s="33"/>
      <c r="L11" s="33"/>
      <c r="M11" s="34"/>
      <c r="N11" s="31"/>
      <c r="O11" s="31"/>
      <c r="P11" s="31"/>
      <c r="Q11" s="31"/>
      <c r="R11" s="15"/>
      <c r="S11" s="15"/>
      <c r="T11" s="15"/>
      <c r="U11" s="15"/>
      <c r="V11" s="15"/>
    </row>
    <row r="12" spans="2:22" x14ac:dyDescent="0.25">
      <c r="B12" t="s">
        <v>34</v>
      </c>
      <c r="C12" s="16" t="s">
        <v>35</v>
      </c>
      <c r="D12" s="17">
        <f>G19</f>
        <v>2460000</v>
      </c>
      <c r="E12" s="12" t="s">
        <v>24</v>
      </c>
      <c r="F12" s="65" t="s">
        <v>21</v>
      </c>
      <c r="G12" s="11">
        <v>30000</v>
      </c>
      <c r="I12" s="30"/>
      <c r="J12" s="31"/>
      <c r="K12" s="76"/>
      <c r="L12" s="33"/>
      <c r="M12" s="32"/>
      <c r="N12" s="31"/>
      <c r="O12" s="31"/>
      <c r="P12" s="31"/>
      <c r="Q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16" t="s">
        <v>35</v>
      </c>
      <c r="D13" s="17">
        <f>S5</f>
        <v>1000</v>
      </c>
      <c r="E13" s="12" t="s">
        <v>25</v>
      </c>
      <c r="F13" s="65" t="s">
        <v>21</v>
      </c>
      <c r="G13" s="11">
        <v>30000</v>
      </c>
      <c r="I13" s="30"/>
      <c r="J13" s="31"/>
      <c r="K13" s="76"/>
      <c r="L13" s="33"/>
      <c r="M13" s="32"/>
      <c r="N13" s="31"/>
      <c r="O13" s="31"/>
      <c r="P13" s="31"/>
      <c r="Q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16" t="s">
        <v>35</v>
      </c>
      <c r="D14" s="17"/>
      <c r="E14" s="12" t="s">
        <v>26</v>
      </c>
      <c r="F14" s="65" t="s">
        <v>21</v>
      </c>
      <c r="G14" s="11">
        <v>30000</v>
      </c>
      <c r="I14" s="30"/>
      <c r="J14" s="31"/>
      <c r="K14" s="76"/>
      <c r="L14" s="33"/>
      <c r="M14" s="32"/>
      <c r="N14" s="31"/>
      <c r="O14" s="31"/>
      <c r="P14" s="31"/>
      <c r="Q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65" t="s">
        <v>21</v>
      </c>
      <c r="G15" s="11">
        <v>30000</v>
      </c>
      <c r="I15" s="31"/>
      <c r="J15" s="31"/>
      <c r="K15" s="33"/>
      <c r="L15" s="33"/>
      <c r="M15" s="34"/>
      <c r="N15" s="31"/>
      <c r="O15" s="31"/>
      <c r="P15" s="31"/>
      <c r="Q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65" t="s">
        <v>21</v>
      </c>
      <c r="G16" s="11">
        <v>30000</v>
      </c>
      <c r="I16" s="30"/>
      <c r="J16" s="31"/>
      <c r="K16" s="76"/>
      <c r="L16" s="33"/>
      <c r="M16" s="32"/>
      <c r="N16" s="31"/>
      <c r="O16" s="31"/>
      <c r="P16" s="31"/>
      <c r="Q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65" t="s">
        <v>21</v>
      </c>
      <c r="G17" s="11">
        <v>30000</v>
      </c>
      <c r="I17" s="30"/>
      <c r="J17" s="31"/>
      <c r="K17" s="76"/>
      <c r="L17" s="33"/>
      <c r="M17" s="32"/>
      <c r="N17" s="31"/>
      <c r="O17" s="31"/>
      <c r="P17" s="31"/>
      <c r="Q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65" t="s">
        <v>21</v>
      </c>
      <c r="G18" s="11">
        <v>30000</v>
      </c>
      <c r="I18" s="30"/>
      <c r="J18" s="31"/>
      <c r="K18" s="33"/>
      <c r="L18" s="33"/>
      <c r="M18" s="32"/>
      <c r="N18" s="31"/>
      <c r="O18" s="31"/>
      <c r="P18" s="31"/>
      <c r="Q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3"/>
      <c r="L19" s="33"/>
      <c r="M19" s="34"/>
      <c r="N19" s="31"/>
      <c r="O19" s="31"/>
      <c r="P19" s="31"/>
      <c r="Q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3"/>
      <c r="L20" s="33"/>
      <c r="M20" s="34"/>
      <c r="N20" s="31"/>
      <c r="O20" s="31"/>
      <c r="P20" s="31"/>
      <c r="Q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3"/>
      <c r="L21" s="33"/>
      <c r="M21" s="34"/>
      <c r="N21" s="31"/>
      <c r="O21" s="31"/>
      <c r="P21" s="31"/>
      <c r="Q21" s="31"/>
      <c r="R21" s="15"/>
      <c r="S21" s="15"/>
      <c r="T21" s="15"/>
      <c r="U21" s="15"/>
      <c r="V21" s="15"/>
    </row>
    <row r="22" spans="5:22" x14ac:dyDescent="0.25">
      <c r="I22" s="31"/>
      <c r="J22" s="31"/>
      <c r="K22" s="33"/>
      <c r="L22" s="33"/>
      <c r="M22" s="34"/>
      <c r="N22" s="31"/>
      <c r="O22" s="31"/>
      <c r="P22" s="31"/>
    </row>
    <row r="23" spans="5:22" x14ac:dyDescent="0.25">
      <c r="I23" s="31"/>
      <c r="J23" s="31"/>
      <c r="K23" s="33"/>
      <c r="L23" s="31"/>
      <c r="M23" s="33"/>
      <c r="N23" s="31"/>
      <c r="O23" s="31"/>
      <c r="P23" s="31"/>
    </row>
    <row r="24" spans="5:22" x14ac:dyDescent="0.25">
      <c r="I24" s="31"/>
      <c r="J24" s="31"/>
      <c r="K24" s="33"/>
      <c r="L24" s="31"/>
      <c r="M24" s="33"/>
      <c r="N24" s="31"/>
      <c r="O24" s="31"/>
      <c r="P24" s="31"/>
    </row>
    <row r="25" spans="5:22" x14ac:dyDescent="0.25">
      <c r="I25" s="31"/>
      <c r="J25" s="31"/>
      <c r="K25" s="33"/>
      <c r="L25" s="31"/>
      <c r="M25" s="33"/>
      <c r="N25" s="31"/>
      <c r="O25" s="31"/>
      <c r="P25" s="31"/>
    </row>
    <row r="26" spans="5:22" x14ac:dyDescent="0.25">
      <c r="I26" s="31"/>
      <c r="J26" s="31"/>
      <c r="K26" s="33"/>
      <c r="L26" s="31"/>
      <c r="M26" s="33"/>
      <c r="N26" s="31"/>
      <c r="O26" s="31"/>
      <c r="P26" s="31"/>
    </row>
    <row r="27" spans="5:22" x14ac:dyDescent="0.25">
      <c r="I27" s="31"/>
      <c r="J27" s="31"/>
      <c r="K27" s="33"/>
      <c r="L27" s="31"/>
      <c r="M27" s="33"/>
      <c r="N27" s="31"/>
      <c r="O27" s="31"/>
      <c r="P27" s="31"/>
    </row>
  </sheetData>
  <mergeCells count="4">
    <mergeCell ref="E2:G2"/>
    <mergeCell ref="I2:P2"/>
    <mergeCell ref="R2:V2"/>
    <mergeCell ref="E19:F19"/>
  </mergeCells>
  <hyperlinks>
    <hyperlink ref="D9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/>
  </sheetViews>
  <sheetFormatPr defaultRowHeight="15" x14ac:dyDescent="0.25"/>
  <cols>
    <col min="2" max="2" width="25" bestFit="1" customWidth="1"/>
    <col min="3" max="3" width="2" bestFit="1" customWidth="1"/>
    <col min="4" max="4" width="32" style="5" bestFit="1" customWidth="1"/>
    <col min="5" max="5" width="18" style="1" bestFit="1" customWidth="1"/>
    <col min="6" max="6" width="18.85546875" style="1" bestFit="1" customWidth="1"/>
    <col min="7" max="7" width="10.5703125" style="2" bestFit="1" customWidth="1"/>
    <col min="8" max="8" width="1.5703125" bestFit="1" customWidth="1"/>
    <col min="9" max="9" width="10.7109375" bestFit="1" customWidth="1"/>
    <col min="10" max="10" width="11.85546875" bestFit="1" customWidth="1"/>
    <col min="11" max="11" width="14.140625" style="1" bestFit="1" customWidth="1"/>
    <col min="12" max="12" width="17.7109375" style="1" bestFit="1" customWidth="1"/>
    <col min="13" max="13" width="16.140625" style="2" bestFit="1" customWidth="1"/>
    <col min="14" max="14" width="13.28515625" bestFit="1" customWidth="1"/>
    <col min="15" max="15" width="13.7109375" bestFit="1" customWidth="1"/>
    <col min="16" max="16" width="12.7109375" bestFit="1" customWidth="1"/>
    <col min="17" max="17" width="1.5703125" bestFit="1" customWidth="1"/>
    <col min="18" max="18" width="11.85546875" bestFit="1" customWidth="1"/>
    <col min="19" max="19" width="10" bestFit="1" customWidth="1"/>
    <col min="20" max="20" width="9.7109375" bestFit="1" customWidth="1"/>
    <col min="21" max="21" width="9" bestFit="1" customWidth="1"/>
    <col min="22" max="22" width="11.5703125" bestFit="1" customWidth="1"/>
  </cols>
  <sheetData>
    <row r="2" spans="2:22" x14ac:dyDescent="0.25">
      <c r="B2" t="s">
        <v>60</v>
      </c>
      <c r="C2" t="s">
        <v>5</v>
      </c>
      <c r="D2" s="18" t="s">
        <v>91</v>
      </c>
      <c r="E2" s="85" t="s">
        <v>16</v>
      </c>
      <c r="F2" s="85"/>
      <c r="G2" s="85"/>
      <c r="I2" s="82" t="s">
        <v>27</v>
      </c>
      <c r="J2" s="82"/>
      <c r="K2" s="82"/>
      <c r="L2" s="82"/>
      <c r="M2" s="82"/>
      <c r="N2" s="82"/>
      <c r="O2" s="82"/>
      <c r="P2" s="82"/>
      <c r="R2" s="85" t="s">
        <v>31</v>
      </c>
      <c r="S2" s="85"/>
      <c r="T2" s="85"/>
      <c r="U2" s="85"/>
      <c r="V2" s="85"/>
    </row>
    <row r="3" spans="2:22" x14ac:dyDescent="0.25">
      <c r="B3" t="s">
        <v>4</v>
      </c>
      <c r="C3" t="s">
        <v>5</v>
      </c>
      <c r="D3" s="18" t="s">
        <v>92</v>
      </c>
      <c r="E3" s="65" t="s">
        <v>17</v>
      </c>
      <c r="F3" s="65" t="s">
        <v>18</v>
      </c>
      <c r="G3" s="11" t="s">
        <v>19</v>
      </c>
      <c r="I3" s="35" t="s">
        <v>17</v>
      </c>
      <c r="J3" s="64" t="s">
        <v>47</v>
      </c>
      <c r="K3" s="64" t="s">
        <v>48</v>
      </c>
      <c r="L3" s="64" t="s">
        <v>28</v>
      </c>
      <c r="M3" s="45" t="s">
        <v>53</v>
      </c>
      <c r="N3" s="23" t="s">
        <v>49</v>
      </c>
      <c r="O3" s="45" t="s">
        <v>29</v>
      </c>
      <c r="P3" s="24" t="s">
        <v>50</v>
      </c>
      <c r="R3" s="8" t="s">
        <v>32</v>
      </c>
      <c r="S3" s="8" t="s">
        <v>0</v>
      </c>
      <c r="T3" s="8" t="s">
        <v>1</v>
      </c>
      <c r="U3" s="8" t="s">
        <v>2</v>
      </c>
      <c r="V3" s="8" t="s">
        <v>3</v>
      </c>
    </row>
    <row r="4" spans="2:22" x14ac:dyDescent="0.25">
      <c r="B4" t="s">
        <v>71</v>
      </c>
      <c r="C4" t="s">
        <v>5</v>
      </c>
      <c r="D4" s="18" t="s">
        <v>93</v>
      </c>
      <c r="E4" s="12">
        <v>44199</v>
      </c>
      <c r="F4" s="65" t="s">
        <v>20</v>
      </c>
      <c r="G4" s="11">
        <v>100000</v>
      </c>
      <c r="I4" s="66">
        <v>44199</v>
      </c>
      <c r="J4" s="65" t="s">
        <v>94</v>
      </c>
      <c r="K4" s="65" t="s">
        <v>63</v>
      </c>
      <c r="L4" s="8" t="str">
        <f>VLOOKUP(K4,'[1]DATA BARANG'!$B$1:$E$11,2,0)</f>
        <v>GULA AREN</v>
      </c>
      <c r="M4" s="44">
        <f>VLOOKUP(K4,'[1]DATA BARANG'!B$1:E$14,3,0)</f>
        <v>22000</v>
      </c>
      <c r="N4" s="40">
        <v>1.01</v>
      </c>
      <c r="O4" s="25">
        <f>VLOOKUP(K4,'[1]DATA BARANG'!$B$1:$E$14,4,0)</f>
        <v>25000</v>
      </c>
      <c r="P4" s="26">
        <f>N4*O4</f>
        <v>25250</v>
      </c>
      <c r="R4" s="14">
        <f>(O4-M4)*N4</f>
        <v>3030</v>
      </c>
      <c r="S4" s="14">
        <f>10%*R4</f>
        <v>303</v>
      </c>
      <c r="T4" s="14">
        <f>70%*R4</f>
        <v>2121</v>
      </c>
      <c r="U4" s="14">
        <f>10%*R4</f>
        <v>303</v>
      </c>
      <c r="V4" s="14">
        <f>10%*R4</f>
        <v>303</v>
      </c>
    </row>
    <row r="5" spans="2:22" x14ac:dyDescent="0.25">
      <c r="B5" t="s">
        <v>6</v>
      </c>
      <c r="C5" t="s">
        <v>5</v>
      </c>
      <c r="D5" s="18"/>
      <c r="E5" s="12">
        <v>44199</v>
      </c>
      <c r="F5" s="65" t="s">
        <v>21</v>
      </c>
      <c r="G5" s="11">
        <v>30000</v>
      </c>
      <c r="I5" s="57"/>
      <c r="J5" s="33"/>
      <c r="K5" s="75"/>
      <c r="L5" s="31"/>
      <c r="M5" s="58"/>
      <c r="N5" s="36"/>
      <c r="O5" s="37"/>
      <c r="P5" s="38"/>
      <c r="Q5" s="31"/>
      <c r="R5" s="15"/>
      <c r="S5" s="15"/>
      <c r="T5" s="15"/>
      <c r="U5" s="15"/>
      <c r="V5" s="15"/>
    </row>
    <row r="6" spans="2:22" x14ac:dyDescent="0.25">
      <c r="B6" t="s">
        <v>7</v>
      </c>
      <c r="C6" t="s">
        <v>5</v>
      </c>
      <c r="D6" s="19"/>
      <c r="E6" s="12">
        <v>44230</v>
      </c>
      <c r="F6" s="65" t="s">
        <v>21</v>
      </c>
      <c r="G6" s="11">
        <v>30000</v>
      </c>
      <c r="I6" s="66">
        <v>44205</v>
      </c>
      <c r="J6" s="65" t="s">
        <v>95</v>
      </c>
      <c r="K6" s="65" t="s">
        <v>63</v>
      </c>
      <c r="L6" s="8" t="str">
        <f>VLOOKUP(K6,'[1]DATA BARANG'!$B$1:$E$13,2,0)</f>
        <v>GULA AREN</v>
      </c>
      <c r="M6" s="44">
        <f>VLOOKUP(K6,'[1]DATA BARANG'!B$1:E$14,3,0)</f>
        <v>22000</v>
      </c>
      <c r="N6" s="40">
        <v>1.36</v>
      </c>
      <c r="O6" s="25">
        <f>VLOOKUP(K6,'[1]DATA BARANG'!$B$1:$E$14,4,0)</f>
        <v>25000</v>
      </c>
      <c r="P6" s="26">
        <f>N6*O6</f>
        <v>34000</v>
      </c>
      <c r="Q6" s="31"/>
      <c r="R6" s="14">
        <f>(O6-M6)*N6</f>
        <v>4080.0000000000005</v>
      </c>
      <c r="S6" s="14">
        <f>10%*R6</f>
        <v>408.00000000000006</v>
      </c>
      <c r="T6" s="14">
        <f>70%*R6</f>
        <v>2856</v>
      </c>
      <c r="U6" s="14">
        <f>10%*R6</f>
        <v>408.00000000000006</v>
      </c>
      <c r="V6" s="14">
        <f>10%*R6</f>
        <v>408.00000000000006</v>
      </c>
    </row>
    <row r="7" spans="2:22" x14ac:dyDescent="0.25">
      <c r="B7" t="s">
        <v>8</v>
      </c>
      <c r="C7" s="4" t="s">
        <v>5</v>
      </c>
      <c r="D7" s="18"/>
      <c r="E7" s="12">
        <v>44230</v>
      </c>
      <c r="F7" s="65" t="s">
        <v>22</v>
      </c>
      <c r="G7" s="11">
        <v>1000000</v>
      </c>
      <c r="I7" s="57"/>
      <c r="J7" s="33"/>
      <c r="K7" s="33"/>
      <c r="L7" s="31"/>
      <c r="M7" s="58"/>
      <c r="N7" s="36"/>
      <c r="O7" s="37"/>
      <c r="P7" s="38"/>
      <c r="Q7" s="31"/>
      <c r="R7" s="15"/>
      <c r="S7" s="41">
        <f>SUM(S4:S6)</f>
        <v>711</v>
      </c>
      <c r="T7" s="15"/>
      <c r="U7" s="15"/>
      <c r="V7" s="15"/>
    </row>
    <row r="8" spans="2:22" x14ac:dyDescent="0.25">
      <c r="B8" t="s">
        <v>9</v>
      </c>
      <c r="C8" t="s">
        <v>5</v>
      </c>
      <c r="D8" s="19"/>
      <c r="E8" s="12">
        <v>44258</v>
      </c>
      <c r="F8" s="65" t="s">
        <v>21</v>
      </c>
      <c r="G8" s="11">
        <v>30000</v>
      </c>
      <c r="I8" s="57"/>
      <c r="J8" s="33"/>
      <c r="K8" s="75"/>
      <c r="L8" s="31"/>
      <c r="M8" s="58"/>
      <c r="N8" s="36"/>
      <c r="O8" s="37"/>
      <c r="P8" s="38"/>
      <c r="Q8" s="31"/>
      <c r="R8" s="15"/>
      <c r="S8" s="15"/>
      <c r="T8" s="15"/>
      <c r="U8" s="15"/>
      <c r="V8" s="15"/>
    </row>
    <row r="9" spans="2:22" x14ac:dyDescent="0.25">
      <c r="B9" t="s">
        <v>10</v>
      </c>
      <c r="C9" t="s">
        <v>5</v>
      </c>
      <c r="D9" s="20"/>
      <c r="E9" s="12">
        <v>44289</v>
      </c>
      <c r="F9" s="65" t="s">
        <v>21</v>
      </c>
      <c r="G9" s="11">
        <v>30000</v>
      </c>
      <c r="I9" s="30"/>
      <c r="J9" s="31"/>
      <c r="K9" s="75"/>
      <c r="L9" s="31"/>
      <c r="M9" s="58"/>
      <c r="N9" s="36"/>
      <c r="O9" s="37"/>
      <c r="P9" s="38"/>
      <c r="Q9" s="31"/>
      <c r="R9" s="15"/>
      <c r="S9" s="15"/>
      <c r="T9" s="15"/>
      <c r="U9" s="15"/>
      <c r="V9" s="15"/>
    </row>
    <row r="10" spans="2:22" x14ac:dyDescent="0.25">
      <c r="B10" t="s">
        <v>11</v>
      </c>
      <c r="C10" t="s">
        <v>5</v>
      </c>
      <c r="D10" s="18"/>
      <c r="E10" s="12" t="s">
        <v>23</v>
      </c>
      <c r="F10" s="65" t="s">
        <v>21</v>
      </c>
      <c r="G10" s="11">
        <v>30000</v>
      </c>
      <c r="I10" s="30"/>
      <c r="J10" s="31"/>
      <c r="K10" s="75"/>
      <c r="L10" s="31"/>
      <c r="M10" s="58"/>
      <c r="N10" s="36"/>
      <c r="O10" s="37"/>
      <c r="P10" s="38"/>
      <c r="Q10" s="31"/>
      <c r="R10" s="15"/>
      <c r="S10" s="15"/>
      <c r="T10" s="15"/>
      <c r="U10" s="15"/>
      <c r="V10" s="15"/>
    </row>
    <row r="11" spans="2:22" x14ac:dyDescent="0.25">
      <c r="E11" s="12" t="s">
        <v>23</v>
      </c>
      <c r="F11" s="65" t="s">
        <v>22</v>
      </c>
      <c r="G11" s="11">
        <v>1000000</v>
      </c>
      <c r="I11" s="31"/>
      <c r="J11" s="31"/>
      <c r="K11" s="33"/>
      <c r="L11" s="33"/>
      <c r="M11" s="34"/>
      <c r="N11" s="31"/>
      <c r="O11" s="31"/>
      <c r="P11" s="31"/>
      <c r="Q11" s="31"/>
      <c r="R11" s="15"/>
      <c r="S11" s="15"/>
      <c r="T11" s="15"/>
      <c r="U11" s="15"/>
      <c r="V11" s="15"/>
    </row>
    <row r="12" spans="2:22" x14ac:dyDescent="0.25">
      <c r="B12" t="s">
        <v>34</v>
      </c>
      <c r="C12" s="16" t="s">
        <v>35</v>
      </c>
      <c r="D12" s="17">
        <f>G19</f>
        <v>2460000</v>
      </c>
      <c r="E12" s="12" t="s">
        <v>24</v>
      </c>
      <c r="F12" s="65" t="s">
        <v>21</v>
      </c>
      <c r="G12" s="11">
        <v>30000</v>
      </c>
      <c r="I12" s="30"/>
      <c r="J12" s="31"/>
      <c r="K12" s="76"/>
      <c r="L12" s="33"/>
      <c r="M12" s="32"/>
      <c r="N12" s="31"/>
      <c r="O12" s="31"/>
      <c r="P12" s="31"/>
      <c r="Q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16" t="s">
        <v>35</v>
      </c>
      <c r="D13" s="17">
        <f>S7</f>
        <v>711</v>
      </c>
      <c r="E13" s="12" t="s">
        <v>25</v>
      </c>
      <c r="F13" s="65" t="s">
        <v>21</v>
      </c>
      <c r="G13" s="11">
        <v>30000</v>
      </c>
      <c r="I13" s="30"/>
      <c r="J13" s="31"/>
      <c r="K13" s="76"/>
      <c r="L13" s="33"/>
      <c r="M13" s="32"/>
      <c r="N13" s="31"/>
      <c r="O13" s="31"/>
      <c r="P13" s="31"/>
      <c r="Q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16" t="s">
        <v>35</v>
      </c>
      <c r="D14" s="17"/>
      <c r="E14" s="12" t="s">
        <v>26</v>
      </c>
      <c r="F14" s="65" t="s">
        <v>21</v>
      </c>
      <c r="G14" s="11">
        <v>30000</v>
      </c>
      <c r="I14" s="30"/>
      <c r="J14" s="31"/>
      <c r="K14" s="76"/>
      <c r="L14" s="33"/>
      <c r="M14" s="32"/>
      <c r="N14" s="31"/>
      <c r="O14" s="31"/>
      <c r="P14" s="31"/>
      <c r="Q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65" t="s">
        <v>21</v>
      </c>
      <c r="G15" s="11">
        <v>30000</v>
      </c>
      <c r="I15" s="31"/>
      <c r="J15" s="31"/>
      <c r="K15" s="33"/>
      <c r="L15" s="33"/>
      <c r="M15" s="34"/>
      <c r="N15" s="31"/>
      <c r="O15" s="31"/>
      <c r="P15" s="31"/>
      <c r="Q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65" t="s">
        <v>21</v>
      </c>
      <c r="G16" s="11">
        <v>30000</v>
      </c>
      <c r="I16" s="30"/>
      <c r="J16" s="31"/>
      <c r="K16" s="76"/>
      <c r="L16" s="33"/>
      <c r="M16" s="32"/>
      <c r="N16" s="31"/>
      <c r="O16" s="31"/>
      <c r="P16" s="31"/>
      <c r="Q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65" t="s">
        <v>21</v>
      </c>
      <c r="G17" s="11">
        <v>30000</v>
      </c>
      <c r="I17" s="30"/>
      <c r="J17" s="31"/>
      <c r="K17" s="76"/>
      <c r="L17" s="33"/>
      <c r="M17" s="32"/>
      <c r="N17" s="31"/>
      <c r="O17" s="31"/>
      <c r="P17" s="31"/>
      <c r="Q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65" t="s">
        <v>21</v>
      </c>
      <c r="G18" s="11">
        <v>30000</v>
      </c>
      <c r="I18" s="30"/>
      <c r="J18" s="31"/>
      <c r="K18" s="33"/>
      <c r="L18" s="33"/>
      <c r="M18" s="32"/>
      <c r="N18" s="31"/>
      <c r="O18" s="31"/>
      <c r="P18" s="31"/>
      <c r="Q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3"/>
      <c r="L19" s="33"/>
      <c r="M19" s="34"/>
      <c r="N19" s="31"/>
      <c r="O19" s="31"/>
      <c r="P19" s="31"/>
      <c r="Q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3"/>
      <c r="L20" s="33"/>
      <c r="M20" s="34"/>
      <c r="N20" s="31"/>
      <c r="O20" s="31"/>
      <c r="P20" s="31"/>
      <c r="Q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3"/>
      <c r="L21" s="33"/>
      <c r="M21" s="34"/>
      <c r="N21" s="31"/>
      <c r="O21" s="31"/>
      <c r="P21" s="31"/>
      <c r="Q21" s="31"/>
      <c r="R21" s="15"/>
      <c r="S21" s="15"/>
      <c r="T21" s="15"/>
      <c r="U21" s="15"/>
      <c r="V21" s="15"/>
    </row>
    <row r="22" spans="5:22" x14ac:dyDescent="0.25">
      <c r="I22" s="31"/>
      <c r="J22" s="31"/>
      <c r="K22" s="33"/>
      <c r="L22" s="33"/>
      <c r="M22" s="34"/>
      <c r="N22" s="31"/>
      <c r="O22" s="31"/>
      <c r="P22" s="31"/>
    </row>
    <row r="23" spans="5:22" x14ac:dyDescent="0.25">
      <c r="I23" s="31"/>
      <c r="J23" s="31"/>
      <c r="K23" s="33"/>
      <c r="L23" s="31"/>
      <c r="M23" s="33"/>
      <c r="N23" s="31"/>
      <c r="O23" s="31"/>
      <c r="P23" s="31"/>
    </row>
    <row r="24" spans="5:22" x14ac:dyDescent="0.25">
      <c r="I24" s="31"/>
      <c r="J24" s="31"/>
      <c r="K24" s="33"/>
      <c r="L24" s="31"/>
      <c r="M24" s="33"/>
      <c r="N24" s="31"/>
      <c r="O24" s="31"/>
      <c r="P24" s="31"/>
    </row>
    <row r="25" spans="5:22" x14ac:dyDescent="0.25">
      <c r="I25" s="31"/>
      <c r="J25" s="31"/>
      <c r="K25" s="33"/>
      <c r="L25" s="31"/>
      <c r="M25" s="33"/>
      <c r="N25" s="31"/>
      <c r="O25" s="31"/>
      <c r="P25" s="31"/>
    </row>
    <row r="26" spans="5:22" x14ac:dyDescent="0.25">
      <c r="I26" s="31"/>
      <c r="J26" s="31"/>
      <c r="K26" s="33"/>
      <c r="L26" s="31"/>
      <c r="M26" s="33"/>
      <c r="N26" s="31"/>
      <c r="O26" s="31"/>
      <c r="P26" s="31"/>
    </row>
    <row r="27" spans="5:22" x14ac:dyDescent="0.25">
      <c r="I27" s="31"/>
      <c r="J27" s="31"/>
      <c r="K27" s="33"/>
      <c r="L27" s="31"/>
      <c r="M27" s="33"/>
      <c r="N27" s="31"/>
      <c r="O27" s="31"/>
      <c r="P27" s="31"/>
    </row>
  </sheetData>
  <mergeCells count="4">
    <mergeCell ref="E2:G2"/>
    <mergeCell ref="I2:P2"/>
    <mergeCell ref="R2:V2"/>
    <mergeCell ref="E19:F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workbookViewId="0"/>
  </sheetViews>
  <sheetFormatPr defaultRowHeight="15" x14ac:dyDescent="0.25"/>
  <cols>
    <col min="2" max="2" width="25" bestFit="1" customWidth="1"/>
    <col min="3" max="3" width="2" style="1" bestFit="1" customWidth="1"/>
    <col min="4" max="4" width="20.140625" style="5" bestFit="1" customWidth="1"/>
    <col min="5" max="5" width="18" style="1" bestFit="1" customWidth="1"/>
    <col min="6" max="6" width="19.140625" style="1" bestFit="1" customWidth="1"/>
    <col min="7" max="7" width="10.5703125" style="2" bestFit="1" customWidth="1"/>
    <col min="8" max="8" width="1.5703125" bestFit="1" customWidth="1"/>
    <col min="9" max="9" width="9.7109375" bestFit="1" customWidth="1"/>
    <col min="10" max="10" width="11.85546875" bestFit="1" customWidth="1"/>
    <col min="11" max="11" width="14.140625" bestFit="1" customWidth="1"/>
    <col min="12" max="12" width="17.7109375" style="1" bestFit="1" customWidth="1"/>
    <col min="13" max="13" width="14.7109375" style="1" bestFit="1" customWidth="1"/>
    <col min="14" max="14" width="13.28515625" style="2" bestFit="1" customWidth="1"/>
    <col min="15" max="15" width="12.140625" bestFit="1" customWidth="1"/>
    <col min="16" max="16" width="12.7109375" bestFit="1" customWidth="1"/>
    <col min="17" max="17" width="1.5703125" bestFit="1" customWidth="1"/>
    <col min="18" max="18" width="12" bestFit="1" customWidth="1"/>
    <col min="19" max="19" width="10.28515625" bestFit="1" customWidth="1"/>
    <col min="20" max="20" width="9.7109375" bestFit="1" customWidth="1"/>
    <col min="21" max="21" width="9.28515625" bestFit="1" customWidth="1"/>
    <col min="22" max="22" width="11.7109375" bestFit="1" customWidth="1"/>
  </cols>
  <sheetData>
    <row r="2" spans="2:22" x14ac:dyDescent="0.25">
      <c r="B2" t="s">
        <v>60</v>
      </c>
      <c r="C2" s="1" t="s">
        <v>5</v>
      </c>
      <c r="D2" s="5" t="s">
        <v>64</v>
      </c>
      <c r="E2" s="82" t="s">
        <v>16</v>
      </c>
      <c r="F2" s="82"/>
      <c r="G2" s="82"/>
      <c r="I2" s="82" t="s">
        <v>27</v>
      </c>
      <c r="J2" s="82"/>
      <c r="K2" s="82"/>
      <c r="L2" s="82"/>
      <c r="M2" s="82"/>
      <c r="N2" s="82"/>
      <c r="O2" s="82"/>
      <c r="P2" s="82"/>
      <c r="R2" s="82" t="s">
        <v>31</v>
      </c>
      <c r="S2" s="82"/>
      <c r="T2" s="82"/>
      <c r="U2" s="82"/>
      <c r="V2" s="82"/>
    </row>
    <row r="3" spans="2:22" x14ac:dyDescent="0.25">
      <c r="B3" t="s">
        <v>4</v>
      </c>
      <c r="C3" s="1" t="s">
        <v>5</v>
      </c>
      <c r="D3" s="5" t="s">
        <v>65</v>
      </c>
      <c r="E3" s="42" t="s">
        <v>17</v>
      </c>
      <c r="F3" s="42" t="s">
        <v>18</v>
      </c>
      <c r="G3" s="43" t="s">
        <v>19</v>
      </c>
      <c r="I3" s="35" t="s">
        <v>17</v>
      </c>
      <c r="J3" s="42" t="s">
        <v>47</v>
      </c>
      <c r="K3" s="42" t="s">
        <v>48</v>
      </c>
      <c r="L3" s="42" t="s">
        <v>28</v>
      </c>
      <c r="M3" s="42" t="s">
        <v>53</v>
      </c>
      <c r="N3" s="23" t="s">
        <v>49</v>
      </c>
      <c r="O3" s="42" t="s">
        <v>29</v>
      </c>
      <c r="P3" s="24" t="s">
        <v>50</v>
      </c>
      <c r="R3" s="35" t="s">
        <v>32</v>
      </c>
      <c r="S3" s="35" t="s">
        <v>0</v>
      </c>
      <c r="T3" s="35" t="s">
        <v>1</v>
      </c>
      <c r="U3" s="35" t="s">
        <v>2</v>
      </c>
      <c r="V3" s="35" t="s">
        <v>3</v>
      </c>
    </row>
    <row r="4" spans="2:22" x14ac:dyDescent="0.25">
      <c r="B4" t="s">
        <v>71</v>
      </c>
      <c r="C4" s="1" t="s">
        <v>5</v>
      </c>
      <c r="E4" s="12">
        <v>44199</v>
      </c>
      <c r="F4" s="21" t="s">
        <v>20</v>
      </c>
      <c r="G4" s="11">
        <v>100000</v>
      </c>
      <c r="I4" s="9">
        <v>44199</v>
      </c>
      <c r="J4" s="21" t="s">
        <v>66</v>
      </c>
      <c r="K4" s="21" t="s">
        <v>55</v>
      </c>
      <c r="L4" s="8" t="str">
        <f>VLOOKUP(K4,'[1]DATA BARANG'!$B$1:$E$11,2,0)</f>
        <v>BERAS IR 5 KG</v>
      </c>
      <c r="M4" s="25">
        <f>VLOOKUP(K4,'[1]DATA BARANG'!B$1:E$14,3,0)</f>
        <v>50000</v>
      </c>
      <c r="N4" s="40">
        <v>1</v>
      </c>
      <c r="O4" s="25">
        <f>VLOOKUP(K4,'[1]DATA BARANG'!$B$1:$E$14,4,0)</f>
        <v>55000</v>
      </c>
      <c r="P4" s="26">
        <f t="shared" ref="P4" si="0">N4*O4</f>
        <v>55000</v>
      </c>
      <c r="R4" s="14">
        <f>(O4-M4)*N4</f>
        <v>5000</v>
      </c>
      <c r="S4" s="14">
        <f>10%*R4</f>
        <v>500</v>
      </c>
      <c r="T4" s="14">
        <f>70%*R4</f>
        <v>3500</v>
      </c>
      <c r="U4" s="14">
        <f>10%*R4</f>
        <v>500</v>
      </c>
      <c r="V4" s="14">
        <f>10%*R4</f>
        <v>500</v>
      </c>
    </row>
    <row r="5" spans="2:22" x14ac:dyDescent="0.25">
      <c r="B5" t="s">
        <v>6</v>
      </c>
      <c r="C5" s="1" t="s">
        <v>5</v>
      </c>
      <c r="E5" s="12">
        <v>44199</v>
      </c>
      <c r="F5" s="21" t="s">
        <v>21</v>
      </c>
      <c r="G5" s="11">
        <v>30000</v>
      </c>
      <c r="I5" s="30"/>
      <c r="J5" s="33"/>
      <c r="K5" s="33"/>
      <c r="L5" s="31"/>
      <c r="M5" s="31"/>
      <c r="N5" s="36"/>
      <c r="O5" s="37"/>
      <c r="P5" s="38"/>
      <c r="R5" s="15"/>
      <c r="S5" s="15"/>
      <c r="T5" s="15"/>
      <c r="U5" s="15"/>
      <c r="V5" s="15"/>
    </row>
    <row r="6" spans="2:22" x14ac:dyDescent="0.25">
      <c r="B6" t="s">
        <v>7</v>
      </c>
      <c r="C6" s="1" t="s">
        <v>5</v>
      </c>
      <c r="E6" s="12">
        <v>44230</v>
      </c>
      <c r="F6" s="21" t="s">
        <v>21</v>
      </c>
      <c r="G6" s="11">
        <v>30000</v>
      </c>
      <c r="I6" s="9">
        <v>44204</v>
      </c>
      <c r="J6" s="21" t="s">
        <v>57</v>
      </c>
      <c r="K6" s="21" t="s">
        <v>52</v>
      </c>
      <c r="L6" s="8" t="str">
        <f>VLOOKUP(K6,'[1]DATA BARANG'!$B$1:$E$13,2,0)</f>
        <v>GULA ROSE BRAND</v>
      </c>
      <c r="M6" s="25">
        <f>VLOOKUP(K6,'[1]DATA BARANG'!B$1:E$14,3,0)</f>
        <v>12500</v>
      </c>
      <c r="N6" s="40">
        <v>2</v>
      </c>
      <c r="O6" s="25">
        <f>VLOOKUP(K6,'[1]DATA BARANG'!$B$1:$E$14,4,0)</f>
        <v>14000</v>
      </c>
      <c r="P6" s="26">
        <f t="shared" ref="P6" si="1">N6*O6</f>
        <v>28000</v>
      </c>
      <c r="R6" s="14">
        <f>(O6-M6)*N6</f>
        <v>3000</v>
      </c>
      <c r="S6" s="14">
        <f>10%*R6</f>
        <v>300</v>
      </c>
      <c r="T6" s="14">
        <f>70%*R6</f>
        <v>2100</v>
      </c>
      <c r="U6" s="14">
        <f>10%*R6</f>
        <v>300</v>
      </c>
      <c r="V6" s="14">
        <f>10%*R6</f>
        <v>300</v>
      </c>
    </row>
    <row r="7" spans="2:22" x14ac:dyDescent="0.25">
      <c r="B7" t="s">
        <v>8</v>
      </c>
      <c r="C7" s="67" t="s">
        <v>5</v>
      </c>
      <c r="E7" s="12">
        <v>44230</v>
      </c>
      <c r="F7" s="21" t="s">
        <v>22</v>
      </c>
      <c r="G7" s="11">
        <v>1000000</v>
      </c>
      <c r="I7" s="30"/>
      <c r="J7" s="33"/>
      <c r="K7" s="33"/>
      <c r="L7" s="31"/>
      <c r="M7" s="31"/>
      <c r="N7" s="36"/>
      <c r="O7" s="37"/>
      <c r="P7" s="38"/>
      <c r="R7" s="15"/>
      <c r="S7" s="41">
        <f>SUM(S4:S6)</f>
        <v>800</v>
      </c>
      <c r="T7" s="15"/>
      <c r="U7" s="15"/>
      <c r="V7" s="15"/>
    </row>
    <row r="8" spans="2:22" x14ac:dyDescent="0.25">
      <c r="B8" t="s">
        <v>9</v>
      </c>
      <c r="C8" s="1" t="s">
        <v>5</v>
      </c>
      <c r="D8" s="6"/>
      <c r="E8" s="12">
        <v>44258</v>
      </c>
      <c r="F8" s="21" t="s">
        <v>21</v>
      </c>
      <c r="G8" s="11">
        <v>30000</v>
      </c>
      <c r="I8" s="30"/>
      <c r="J8" s="33"/>
      <c r="K8" s="33"/>
      <c r="L8" s="31"/>
      <c r="M8" s="31"/>
      <c r="N8" s="36"/>
      <c r="O8" s="37"/>
      <c r="P8" s="38"/>
      <c r="R8" s="15"/>
      <c r="S8" s="15"/>
      <c r="T8" s="15"/>
      <c r="U8" s="15"/>
      <c r="V8" s="15"/>
    </row>
    <row r="9" spans="2:22" x14ac:dyDescent="0.25">
      <c r="B9" t="s">
        <v>10</v>
      </c>
      <c r="C9" s="1" t="s">
        <v>5</v>
      </c>
      <c r="D9" s="7"/>
      <c r="E9" s="12">
        <v>44289</v>
      </c>
      <c r="F9" s="21" t="s">
        <v>21</v>
      </c>
      <c r="G9" s="11">
        <v>30000</v>
      </c>
      <c r="I9" s="30"/>
      <c r="J9" s="33"/>
      <c r="K9" s="33"/>
      <c r="L9" s="31"/>
      <c r="M9" s="31"/>
      <c r="N9" s="36"/>
      <c r="O9" s="37"/>
      <c r="P9" s="38"/>
      <c r="R9" s="15"/>
      <c r="S9" s="15"/>
      <c r="T9" s="15"/>
      <c r="U9" s="15"/>
      <c r="V9" s="15"/>
    </row>
    <row r="10" spans="2:22" x14ac:dyDescent="0.25">
      <c r="B10" t="s">
        <v>11</v>
      </c>
      <c r="C10" s="1" t="s">
        <v>5</v>
      </c>
      <c r="E10" s="12" t="s">
        <v>23</v>
      </c>
      <c r="F10" s="21" t="s">
        <v>21</v>
      </c>
      <c r="G10" s="11">
        <v>30000</v>
      </c>
      <c r="I10" s="30"/>
      <c r="J10" s="33"/>
      <c r="K10" s="33"/>
      <c r="L10" s="31"/>
      <c r="M10" s="31"/>
      <c r="N10" s="36"/>
      <c r="O10" s="37"/>
      <c r="P10" s="38"/>
      <c r="R10" s="15"/>
      <c r="S10" s="15"/>
      <c r="T10" s="15"/>
      <c r="U10" s="15"/>
      <c r="V10" s="15"/>
    </row>
    <row r="11" spans="2:22" x14ac:dyDescent="0.25">
      <c r="E11" s="12" t="s">
        <v>23</v>
      </c>
      <c r="F11" s="21" t="s">
        <v>22</v>
      </c>
      <c r="G11" s="11">
        <v>1000000</v>
      </c>
      <c r="I11" s="30"/>
      <c r="J11" s="33"/>
      <c r="K11" s="33"/>
      <c r="L11" s="31"/>
      <c r="M11" s="31"/>
      <c r="N11" s="36"/>
      <c r="O11" s="37"/>
      <c r="P11" s="38"/>
      <c r="R11" s="15"/>
      <c r="S11" s="15"/>
      <c r="T11" s="15"/>
      <c r="U11" s="15"/>
      <c r="V11" s="15"/>
    </row>
    <row r="12" spans="2:22" x14ac:dyDescent="0.25">
      <c r="B12" t="s">
        <v>34</v>
      </c>
      <c r="C12" s="68" t="s">
        <v>35</v>
      </c>
      <c r="D12" s="17">
        <f>G19</f>
        <v>2460000</v>
      </c>
      <c r="E12" s="12" t="s">
        <v>24</v>
      </c>
      <c r="F12" s="21" t="s">
        <v>21</v>
      </c>
      <c r="G12" s="11">
        <v>30000</v>
      </c>
      <c r="I12" s="30"/>
      <c r="J12" s="31"/>
      <c r="K12" s="32"/>
      <c r="L12" s="33"/>
      <c r="M12" s="33"/>
      <c r="N12" s="32"/>
      <c r="O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68" t="s">
        <v>35</v>
      </c>
      <c r="D13" s="17">
        <f>S7</f>
        <v>800</v>
      </c>
      <c r="E13" s="12" t="s">
        <v>25</v>
      </c>
      <c r="F13" s="21" t="s">
        <v>21</v>
      </c>
      <c r="G13" s="11">
        <v>30000</v>
      </c>
      <c r="I13" s="30"/>
      <c r="J13" s="31"/>
      <c r="K13" s="32"/>
      <c r="L13" s="33"/>
      <c r="M13" s="33"/>
      <c r="N13" s="32"/>
      <c r="O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68" t="s">
        <v>35</v>
      </c>
      <c r="D14" s="17">
        <f>T22</f>
        <v>0</v>
      </c>
      <c r="E14" s="12" t="s">
        <v>26</v>
      </c>
      <c r="F14" s="21" t="s">
        <v>21</v>
      </c>
      <c r="G14" s="11">
        <v>30000</v>
      </c>
      <c r="I14" s="30"/>
      <c r="J14" s="31"/>
      <c r="K14" s="32"/>
      <c r="L14" s="33"/>
      <c r="M14" s="33"/>
      <c r="N14" s="32"/>
      <c r="O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21" t="s">
        <v>21</v>
      </c>
      <c r="G15" s="11">
        <v>30000</v>
      </c>
      <c r="I15" s="31"/>
      <c r="J15" s="31"/>
      <c r="K15" s="31"/>
      <c r="L15" s="33"/>
      <c r="M15" s="33"/>
      <c r="N15" s="34"/>
      <c r="O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21" t="s">
        <v>21</v>
      </c>
      <c r="G16" s="11">
        <v>30000</v>
      </c>
      <c r="I16" s="30"/>
      <c r="J16" s="31"/>
      <c r="K16" s="32"/>
      <c r="L16" s="33"/>
      <c r="M16" s="33"/>
      <c r="N16" s="32"/>
      <c r="O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21" t="s">
        <v>21</v>
      </c>
      <c r="G17" s="11">
        <v>30000</v>
      </c>
      <c r="I17" s="30"/>
      <c r="J17" s="31"/>
      <c r="K17" s="32"/>
      <c r="L17" s="33"/>
      <c r="M17" s="33"/>
      <c r="N17" s="32"/>
      <c r="O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21" t="s">
        <v>21</v>
      </c>
      <c r="G18" s="11">
        <v>30000</v>
      </c>
      <c r="I18" s="30"/>
      <c r="J18" s="31"/>
      <c r="K18" s="31"/>
      <c r="L18" s="33"/>
      <c r="M18" s="33"/>
      <c r="N18" s="32"/>
      <c r="O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1"/>
      <c r="L19" s="33"/>
      <c r="M19" s="33"/>
      <c r="N19" s="34"/>
      <c r="O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1"/>
      <c r="L20" s="33"/>
      <c r="M20" s="33"/>
      <c r="N20" s="34"/>
      <c r="O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1"/>
      <c r="L21" s="33"/>
      <c r="M21" s="33"/>
      <c r="N21" s="34"/>
      <c r="O21" s="31"/>
      <c r="R21" s="15"/>
      <c r="S21" s="15"/>
      <c r="T21" s="15"/>
      <c r="U21" s="15"/>
      <c r="V21" s="15"/>
    </row>
    <row r="22" spans="5:22" x14ac:dyDescent="0.25">
      <c r="R22" s="31"/>
      <c r="S22" s="15"/>
      <c r="T22" s="15"/>
      <c r="U22" s="31"/>
      <c r="V22" s="31"/>
    </row>
  </sheetData>
  <mergeCells count="4">
    <mergeCell ref="E2:G2"/>
    <mergeCell ref="I2:P2"/>
    <mergeCell ref="R2:V2"/>
    <mergeCell ref="E19:F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workbookViewId="0"/>
  </sheetViews>
  <sheetFormatPr defaultRowHeight="15" x14ac:dyDescent="0.25"/>
  <cols>
    <col min="2" max="2" width="25" bestFit="1" customWidth="1"/>
    <col min="3" max="3" width="2" style="1" bestFit="1" customWidth="1"/>
    <col min="4" max="4" width="29.85546875" style="5" bestFit="1" customWidth="1"/>
    <col min="5" max="5" width="18" style="1" bestFit="1" customWidth="1"/>
    <col min="6" max="6" width="18.85546875" style="1" bestFit="1" customWidth="1"/>
    <col min="7" max="7" width="10.5703125" style="2" bestFit="1" customWidth="1"/>
    <col min="8" max="8" width="1.5703125" bestFit="1" customWidth="1"/>
    <col min="9" max="9" width="9.7109375" bestFit="1" customWidth="1"/>
    <col min="10" max="10" width="11.85546875" bestFit="1" customWidth="1"/>
    <col min="11" max="11" width="14.140625" bestFit="1" customWidth="1"/>
    <col min="12" max="12" width="17.7109375" style="1" bestFit="1" customWidth="1"/>
    <col min="13" max="13" width="14.7109375" style="1" bestFit="1" customWidth="1"/>
    <col min="14" max="14" width="13.28515625" style="2" bestFit="1" customWidth="1"/>
    <col min="15" max="15" width="12.140625" bestFit="1" customWidth="1"/>
    <col min="16" max="16" width="12.7109375" bestFit="1" customWidth="1"/>
    <col min="17" max="17" width="1.5703125" bestFit="1" customWidth="1"/>
    <col min="18" max="18" width="12" bestFit="1" customWidth="1"/>
    <col min="19" max="19" width="10.28515625" bestFit="1" customWidth="1"/>
    <col min="20" max="20" width="9.7109375" bestFit="1" customWidth="1"/>
    <col min="21" max="21" width="9.28515625" bestFit="1" customWidth="1"/>
    <col min="22" max="22" width="11.7109375" bestFit="1" customWidth="1"/>
  </cols>
  <sheetData>
    <row r="2" spans="2:22" x14ac:dyDescent="0.25">
      <c r="B2" t="s">
        <v>60</v>
      </c>
      <c r="C2" s="1" t="s">
        <v>5</v>
      </c>
      <c r="D2" s="5" t="s">
        <v>73</v>
      </c>
      <c r="E2" s="82" t="s">
        <v>16</v>
      </c>
      <c r="F2" s="82"/>
      <c r="G2" s="82"/>
      <c r="I2" s="82" t="s">
        <v>27</v>
      </c>
      <c r="J2" s="82"/>
      <c r="K2" s="82"/>
      <c r="L2" s="82"/>
      <c r="M2" s="82"/>
      <c r="N2" s="82"/>
      <c r="O2" s="82"/>
      <c r="P2" s="82"/>
      <c r="R2" s="82" t="s">
        <v>31</v>
      </c>
      <c r="S2" s="82"/>
      <c r="T2" s="82"/>
      <c r="U2" s="82"/>
      <c r="V2" s="82"/>
    </row>
    <row r="3" spans="2:22" x14ac:dyDescent="0.25">
      <c r="B3" t="s">
        <v>4</v>
      </c>
      <c r="C3" s="1" t="s">
        <v>5</v>
      </c>
      <c r="D3" s="5" t="s">
        <v>74</v>
      </c>
      <c r="E3" s="42" t="s">
        <v>17</v>
      </c>
      <c r="F3" s="42" t="s">
        <v>18</v>
      </c>
      <c r="G3" s="43" t="s">
        <v>19</v>
      </c>
      <c r="I3" s="35" t="s">
        <v>17</v>
      </c>
      <c r="J3" s="42" t="s">
        <v>47</v>
      </c>
      <c r="K3" s="42" t="s">
        <v>48</v>
      </c>
      <c r="L3" s="42" t="s">
        <v>28</v>
      </c>
      <c r="M3" s="42" t="s">
        <v>53</v>
      </c>
      <c r="N3" s="23" t="s">
        <v>49</v>
      </c>
      <c r="O3" s="42" t="s">
        <v>29</v>
      </c>
      <c r="P3" s="24" t="s">
        <v>50</v>
      </c>
      <c r="R3" s="35" t="s">
        <v>32</v>
      </c>
      <c r="S3" s="35" t="s">
        <v>0</v>
      </c>
      <c r="T3" s="35" t="s">
        <v>1</v>
      </c>
      <c r="U3" s="35" t="s">
        <v>2</v>
      </c>
      <c r="V3" s="35" t="s">
        <v>3</v>
      </c>
    </row>
    <row r="4" spans="2:22" x14ac:dyDescent="0.25">
      <c r="B4" t="s">
        <v>71</v>
      </c>
      <c r="C4" s="1" t="s">
        <v>5</v>
      </c>
      <c r="E4" s="12">
        <v>44199</v>
      </c>
      <c r="F4" s="21" t="s">
        <v>20</v>
      </c>
      <c r="G4" s="11">
        <v>100000</v>
      </c>
      <c r="I4" s="9">
        <v>44203</v>
      </c>
      <c r="J4" s="65" t="s">
        <v>75</v>
      </c>
      <c r="K4" s="65" t="s">
        <v>76</v>
      </c>
      <c r="L4" s="8" t="str">
        <f>VLOOKUP(K4,'[1]DATA BARANG'!$B$1:$E$13,2,0)</f>
        <v>GULA PUTIH</v>
      </c>
      <c r="M4" s="25">
        <f>VLOOKUP(K4,'[1]DATA BARANG'!B$1:E$14,3,0)</f>
        <v>12000</v>
      </c>
      <c r="N4" s="40">
        <v>8</v>
      </c>
      <c r="O4" s="25">
        <f>VLOOKUP(K4,'[1]DATA BARANG'!$B$1:$E$14,4,0)</f>
        <v>13500</v>
      </c>
      <c r="P4" s="26">
        <f t="shared" ref="P4" si="0">N4*O4</f>
        <v>108000</v>
      </c>
      <c r="R4" s="14">
        <f>(O4-M4)*N4</f>
        <v>12000</v>
      </c>
      <c r="S4" s="14">
        <f>10%*R4</f>
        <v>1200</v>
      </c>
      <c r="T4" s="14">
        <f>70%*R4</f>
        <v>8400</v>
      </c>
      <c r="U4" s="14">
        <f>10%*R4</f>
        <v>1200</v>
      </c>
      <c r="V4" s="14">
        <f>10%*R4</f>
        <v>1200</v>
      </c>
    </row>
    <row r="5" spans="2:22" x14ac:dyDescent="0.25">
      <c r="B5" t="s">
        <v>6</v>
      </c>
      <c r="C5" s="1" t="s">
        <v>5</v>
      </c>
      <c r="E5" s="12">
        <v>44199</v>
      </c>
      <c r="F5" s="21" t="s">
        <v>21</v>
      </c>
      <c r="G5" s="11">
        <v>30000</v>
      </c>
      <c r="I5" s="30"/>
      <c r="J5" s="33"/>
      <c r="K5" s="33"/>
      <c r="L5" s="31"/>
      <c r="M5" s="31"/>
      <c r="N5" s="36"/>
      <c r="O5" s="37"/>
      <c r="P5" s="38"/>
      <c r="R5" s="15"/>
      <c r="S5" s="15"/>
      <c r="T5" s="15"/>
      <c r="U5" s="15"/>
      <c r="V5" s="15"/>
    </row>
    <row r="6" spans="2:22" x14ac:dyDescent="0.25">
      <c r="B6" t="s">
        <v>7</v>
      </c>
      <c r="C6" s="1" t="s">
        <v>5</v>
      </c>
      <c r="E6" s="12">
        <v>44230</v>
      </c>
      <c r="F6" s="21" t="s">
        <v>21</v>
      </c>
      <c r="G6" s="11">
        <v>30000</v>
      </c>
      <c r="I6" s="9">
        <v>44205</v>
      </c>
      <c r="J6" s="65" t="s">
        <v>77</v>
      </c>
      <c r="K6" s="65" t="s">
        <v>55</v>
      </c>
      <c r="L6" s="8" t="str">
        <f>VLOOKUP(K6,'[1]DATA BARANG'!$B$1:$E$13,2,0)</f>
        <v>BERAS IR 5 KG</v>
      </c>
      <c r="M6" s="25">
        <f>VLOOKUP(K6,'[1]DATA BARANG'!B$1:E$14,3,0)</f>
        <v>50000</v>
      </c>
      <c r="N6" s="40">
        <v>1</v>
      </c>
      <c r="O6" s="25">
        <f>VLOOKUP(K6,'[1]DATA BARANG'!$B$1:$E$14,4,0)</f>
        <v>55000</v>
      </c>
      <c r="P6" s="26">
        <f t="shared" ref="P6" si="1">N6*O6</f>
        <v>55000</v>
      </c>
      <c r="R6" s="14">
        <f>(O6-M6)*N6</f>
        <v>5000</v>
      </c>
      <c r="S6" s="14">
        <f>10%*R6</f>
        <v>500</v>
      </c>
      <c r="T6" s="14">
        <f>70%*R6</f>
        <v>3500</v>
      </c>
      <c r="U6" s="14">
        <f>10%*R6</f>
        <v>500</v>
      </c>
      <c r="V6" s="14">
        <f>10%*R6</f>
        <v>500</v>
      </c>
    </row>
    <row r="7" spans="2:22" x14ac:dyDescent="0.25">
      <c r="B7" t="s">
        <v>8</v>
      </c>
      <c r="C7" s="67" t="s">
        <v>5</v>
      </c>
      <c r="E7" s="12">
        <v>44230</v>
      </c>
      <c r="F7" s="21" t="s">
        <v>22</v>
      </c>
      <c r="G7" s="11">
        <v>1000000</v>
      </c>
      <c r="I7" s="30"/>
      <c r="J7" s="33"/>
      <c r="K7" s="33"/>
      <c r="L7" s="31"/>
      <c r="M7" s="31"/>
      <c r="N7" s="36"/>
      <c r="O7" s="37"/>
      <c r="P7" s="38"/>
      <c r="R7" s="15"/>
      <c r="S7" s="15"/>
      <c r="T7" s="15"/>
      <c r="U7" s="15"/>
      <c r="V7" s="15"/>
    </row>
    <row r="8" spans="2:22" x14ac:dyDescent="0.25">
      <c r="B8" t="s">
        <v>9</v>
      </c>
      <c r="C8" s="1" t="s">
        <v>5</v>
      </c>
      <c r="D8" s="6"/>
      <c r="E8" s="12">
        <v>44258</v>
      </c>
      <c r="F8" s="21" t="s">
        <v>21</v>
      </c>
      <c r="G8" s="11">
        <v>30000</v>
      </c>
      <c r="I8" s="9">
        <v>44207</v>
      </c>
      <c r="J8" s="65" t="s">
        <v>78</v>
      </c>
      <c r="K8" s="65" t="s">
        <v>52</v>
      </c>
      <c r="L8" s="8" t="str">
        <f>VLOOKUP(K8,'[1]DATA BARANG'!$B$1:$E$15,2,0)</f>
        <v>GULA ROSE BRAND</v>
      </c>
      <c r="M8" s="25">
        <f>VLOOKUP(K8,'[1]DATA BARANG'!B$1:E$14,3,0)</f>
        <v>12500</v>
      </c>
      <c r="N8" s="40">
        <v>7</v>
      </c>
      <c r="O8" s="25">
        <f>VLOOKUP(K8,'[1]DATA BARANG'!$B$1:$E$14,4,0)</f>
        <v>14000</v>
      </c>
      <c r="P8" s="26">
        <f t="shared" ref="P8" si="2">N8*O8</f>
        <v>98000</v>
      </c>
      <c r="R8" s="14">
        <f t="shared" ref="R8:R9" si="3">(O8-M8)*N8</f>
        <v>10500</v>
      </c>
      <c r="S8" s="14">
        <f t="shared" ref="S8:S9" si="4">10%*R8</f>
        <v>1050</v>
      </c>
      <c r="T8" s="14">
        <f t="shared" ref="T8:T9" si="5">70%*R8</f>
        <v>7349.9999999999991</v>
      </c>
      <c r="U8" s="14">
        <f t="shared" ref="U8:U9" si="6">10%*R8</f>
        <v>1050</v>
      </c>
      <c r="V8" s="14">
        <f t="shared" ref="V8:V9" si="7">10%*R8</f>
        <v>1050</v>
      </c>
    </row>
    <row r="9" spans="2:22" x14ac:dyDescent="0.25">
      <c r="B9" t="s">
        <v>10</v>
      </c>
      <c r="C9" s="1" t="s">
        <v>5</v>
      </c>
      <c r="D9" s="7"/>
      <c r="E9" s="12">
        <v>44289</v>
      </c>
      <c r="F9" s="21" t="s">
        <v>21</v>
      </c>
      <c r="G9" s="11">
        <v>30000</v>
      </c>
      <c r="I9" s="9">
        <v>44207</v>
      </c>
      <c r="J9" s="65" t="s">
        <v>79</v>
      </c>
      <c r="K9" s="65" t="s">
        <v>80</v>
      </c>
      <c r="L9" s="8" t="str">
        <f>VLOOKUP(K9,'[1]DATA BARANG'!$B$1:$E$15,2,0)</f>
        <v>GULAKU</v>
      </c>
      <c r="M9" s="25">
        <f>VLOOKUP(K9,'[1]DATA BARANG'!B$1:E$14,3,0)</f>
        <v>13200</v>
      </c>
      <c r="N9" s="40">
        <v>2</v>
      </c>
      <c r="O9" s="25">
        <f>VLOOKUP(K9,'[1]DATA BARANG'!$B$1:$E$14,4,0)</f>
        <v>14000</v>
      </c>
      <c r="P9" s="26">
        <f t="shared" ref="P9" si="8">N9*O9</f>
        <v>28000</v>
      </c>
      <c r="R9" s="14">
        <f t="shared" si="3"/>
        <v>1600</v>
      </c>
      <c r="S9" s="14">
        <f t="shared" si="4"/>
        <v>160</v>
      </c>
      <c r="T9" s="14">
        <f t="shared" si="5"/>
        <v>1120</v>
      </c>
      <c r="U9" s="14">
        <f t="shared" si="6"/>
        <v>160</v>
      </c>
      <c r="V9" s="14">
        <f t="shared" si="7"/>
        <v>160</v>
      </c>
    </row>
    <row r="10" spans="2:22" x14ac:dyDescent="0.25">
      <c r="B10" t="s">
        <v>11</v>
      </c>
      <c r="C10" s="1" t="s">
        <v>5</v>
      </c>
      <c r="E10" s="12" t="s">
        <v>23</v>
      </c>
      <c r="F10" s="21" t="s">
        <v>21</v>
      </c>
      <c r="G10" s="11">
        <v>30000</v>
      </c>
      <c r="I10" s="30"/>
      <c r="J10" s="33"/>
      <c r="K10" s="33"/>
      <c r="L10" s="31"/>
      <c r="M10" s="31"/>
      <c r="N10" s="36"/>
      <c r="O10" s="37"/>
      <c r="P10" s="38"/>
      <c r="R10" s="15"/>
      <c r="S10" s="41">
        <f>SUM(S4:S9)</f>
        <v>2910</v>
      </c>
      <c r="T10" s="15"/>
      <c r="U10" s="15"/>
      <c r="V10" s="15"/>
    </row>
    <row r="11" spans="2:22" x14ac:dyDescent="0.25">
      <c r="E11" s="12" t="s">
        <v>23</v>
      </c>
      <c r="F11" s="21" t="s">
        <v>22</v>
      </c>
      <c r="G11" s="11">
        <v>1000000</v>
      </c>
      <c r="I11" s="30"/>
      <c r="J11" s="33"/>
      <c r="K11" s="33"/>
      <c r="L11" s="31"/>
      <c r="M11" s="31"/>
      <c r="N11" s="36"/>
      <c r="O11" s="37"/>
      <c r="P11" s="38"/>
      <c r="R11" s="15"/>
      <c r="S11" s="15"/>
      <c r="T11" s="15"/>
      <c r="U11" s="15"/>
      <c r="V11" s="15"/>
    </row>
    <row r="12" spans="2:22" x14ac:dyDescent="0.25">
      <c r="B12" t="s">
        <v>34</v>
      </c>
      <c r="C12" s="68" t="s">
        <v>35</v>
      </c>
      <c r="D12" s="17">
        <f>G19</f>
        <v>2460000</v>
      </c>
      <c r="E12" s="12" t="s">
        <v>24</v>
      </c>
      <c r="F12" s="21" t="s">
        <v>21</v>
      </c>
      <c r="G12" s="11">
        <v>30000</v>
      </c>
      <c r="I12" s="30"/>
      <c r="J12" s="31"/>
      <c r="K12" s="32"/>
      <c r="L12" s="33"/>
      <c r="M12" s="33"/>
      <c r="N12" s="32"/>
      <c r="O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68" t="s">
        <v>35</v>
      </c>
      <c r="D13" s="17">
        <f>S5</f>
        <v>0</v>
      </c>
      <c r="E13" s="12" t="s">
        <v>25</v>
      </c>
      <c r="F13" s="21" t="s">
        <v>21</v>
      </c>
      <c r="G13" s="11">
        <v>30000</v>
      </c>
      <c r="I13" s="30"/>
      <c r="J13" s="31"/>
      <c r="K13" s="32"/>
      <c r="L13" s="33"/>
      <c r="M13" s="33"/>
      <c r="N13" s="32"/>
      <c r="O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68" t="s">
        <v>35</v>
      </c>
      <c r="D14" s="17">
        <f>T22</f>
        <v>0</v>
      </c>
      <c r="E14" s="12" t="s">
        <v>26</v>
      </c>
      <c r="F14" s="21" t="s">
        <v>21</v>
      </c>
      <c r="G14" s="11">
        <v>30000</v>
      </c>
      <c r="I14" s="30"/>
      <c r="J14" s="31"/>
      <c r="K14" s="32"/>
      <c r="L14" s="33"/>
      <c r="M14" s="33"/>
      <c r="N14" s="32"/>
      <c r="O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21" t="s">
        <v>21</v>
      </c>
      <c r="G15" s="11">
        <v>30000</v>
      </c>
      <c r="I15" s="31"/>
      <c r="J15" s="31"/>
      <c r="K15" s="31"/>
      <c r="L15" s="33"/>
      <c r="M15" s="33"/>
      <c r="N15" s="34"/>
      <c r="O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21" t="s">
        <v>21</v>
      </c>
      <c r="G16" s="11">
        <v>30000</v>
      </c>
      <c r="I16" s="30"/>
      <c r="J16" s="31"/>
      <c r="K16" s="32"/>
      <c r="L16" s="33"/>
      <c r="M16" s="33"/>
      <c r="N16" s="32"/>
      <c r="O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21" t="s">
        <v>21</v>
      </c>
      <c r="G17" s="11">
        <v>30000</v>
      </c>
      <c r="I17" s="30"/>
      <c r="J17" s="31"/>
      <c r="K17" s="32"/>
      <c r="L17" s="33"/>
      <c r="M17" s="33"/>
      <c r="N17" s="32"/>
      <c r="O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21" t="s">
        <v>21</v>
      </c>
      <c r="G18" s="11">
        <v>30000</v>
      </c>
      <c r="I18" s="30"/>
      <c r="J18" s="31"/>
      <c r="K18" s="31"/>
      <c r="L18" s="33"/>
      <c r="M18" s="33"/>
      <c r="N18" s="32"/>
      <c r="O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1"/>
      <c r="L19" s="33"/>
      <c r="M19" s="33"/>
      <c r="N19" s="34"/>
      <c r="O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1"/>
      <c r="L20" s="33"/>
      <c r="M20" s="33"/>
      <c r="N20" s="34"/>
      <c r="O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1"/>
      <c r="L21" s="33"/>
      <c r="M21" s="33"/>
      <c r="N21" s="34"/>
      <c r="O21" s="31"/>
      <c r="R21" s="15"/>
      <c r="S21" s="15"/>
      <c r="T21" s="15"/>
      <c r="U21" s="15"/>
      <c r="V21" s="15"/>
    </row>
    <row r="22" spans="5:22" x14ac:dyDescent="0.25">
      <c r="R22" s="31"/>
      <c r="S22" s="15"/>
      <c r="T22" s="15"/>
      <c r="U22" s="31"/>
      <c r="V22" s="31"/>
    </row>
  </sheetData>
  <mergeCells count="4">
    <mergeCell ref="E2:G2"/>
    <mergeCell ref="I2:P2"/>
    <mergeCell ref="R2:V2"/>
    <mergeCell ref="E19:F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tabSelected="1" workbookViewId="0"/>
  </sheetViews>
  <sheetFormatPr defaultRowHeight="15" x14ac:dyDescent="0.25"/>
  <cols>
    <col min="2" max="2" width="25" bestFit="1" customWidth="1"/>
    <col min="3" max="3" width="2" style="1" bestFit="1" customWidth="1"/>
    <col min="4" max="4" width="28.140625" style="5" bestFit="1" customWidth="1"/>
    <col min="5" max="5" width="18" style="1" bestFit="1" customWidth="1"/>
    <col min="6" max="6" width="19.140625" style="1" bestFit="1" customWidth="1"/>
    <col min="7" max="7" width="10.5703125" style="2" bestFit="1" customWidth="1"/>
    <col min="8" max="8" width="1.5703125" bestFit="1" customWidth="1"/>
    <col min="9" max="9" width="10.7109375" bestFit="1" customWidth="1"/>
    <col min="10" max="10" width="11.85546875" bestFit="1" customWidth="1"/>
    <col min="11" max="11" width="14.140625" bestFit="1" customWidth="1"/>
    <col min="12" max="12" width="15.140625" style="1" bestFit="1" customWidth="1"/>
    <col min="13" max="13" width="14.7109375" style="1" bestFit="1" customWidth="1"/>
    <col min="14" max="14" width="13.28515625" style="2" bestFit="1" customWidth="1"/>
    <col min="15" max="15" width="12.140625" bestFit="1" customWidth="1"/>
    <col min="16" max="16" width="12.7109375" bestFit="1" customWidth="1"/>
    <col min="17" max="17" width="1.5703125" bestFit="1" customWidth="1"/>
    <col min="18" max="18" width="12" bestFit="1" customWidth="1"/>
    <col min="19" max="19" width="10.28515625" bestFit="1" customWidth="1"/>
    <col min="20" max="20" width="9.7109375" bestFit="1" customWidth="1"/>
    <col min="21" max="21" width="9.28515625" bestFit="1" customWidth="1"/>
    <col min="22" max="22" width="11.7109375" bestFit="1" customWidth="1"/>
  </cols>
  <sheetData>
    <row r="2" spans="2:22" x14ac:dyDescent="0.25">
      <c r="B2" t="s">
        <v>60</v>
      </c>
      <c r="C2" s="1" t="s">
        <v>5</v>
      </c>
      <c r="D2" s="5" t="s">
        <v>96</v>
      </c>
      <c r="E2" s="82" t="s">
        <v>16</v>
      </c>
      <c r="F2" s="82"/>
      <c r="G2" s="82"/>
      <c r="I2" s="82" t="s">
        <v>27</v>
      </c>
      <c r="J2" s="82"/>
      <c r="K2" s="82"/>
      <c r="L2" s="82"/>
      <c r="M2" s="82"/>
      <c r="N2" s="82"/>
      <c r="O2" s="82"/>
      <c r="P2" s="82"/>
      <c r="R2" s="82" t="s">
        <v>31</v>
      </c>
      <c r="S2" s="82"/>
      <c r="T2" s="82"/>
      <c r="U2" s="82"/>
      <c r="V2" s="82"/>
    </row>
    <row r="3" spans="2:22" x14ac:dyDescent="0.25">
      <c r="B3" t="s">
        <v>4</v>
      </c>
      <c r="C3" s="1" t="s">
        <v>5</v>
      </c>
      <c r="D3" s="5" t="s">
        <v>97</v>
      </c>
      <c r="E3" s="64" t="s">
        <v>17</v>
      </c>
      <c r="F3" s="64" t="s">
        <v>18</v>
      </c>
      <c r="G3" s="43" t="s">
        <v>19</v>
      </c>
      <c r="I3" s="35" t="s">
        <v>17</v>
      </c>
      <c r="J3" s="64" t="s">
        <v>47</v>
      </c>
      <c r="K3" s="64" t="s">
        <v>48</v>
      </c>
      <c r="L3" s="64" t="s">
        <v>28</v>
      </c>
      <c r="M3" s="64" t="s">
        <v>53</v>
      </c>
      <c r="N3" s="23" t="s">
        <v>49</v>
      </c>
      <c r="O3" s="64" t="s">
        <v>29</v>
      </c>
      <c r="P3" s="24" t="s">
        <v>50</v>
      </c>
      <c r="R3" s="35" t="s">
        <v>32</v>
      </c>
      <c r="S3" s="35" t="s">
        <v>0</v>
      </c>
      <c r="T3" s="35" t="s">
        <v>1</v>
      </c>
      <c r="U3" s="35" t="s">
        <v>2</v>
      </c>
      <c r="V3" s="35" t="s">
        <v>3</v>
      </c>
    </row>
    <row r="4" spans="2:22" x14ac:dyDescent="0.25">
      <c r="B4" t="s">
        <v>71</v>
      </c>
      <c r="C4" s="1" t="s">
        <v>5</v>
      </c>
      <c r="D4" s="5" t="s">
        <v>98</v>
      </c>
      <c r="E4" s="12">
        <v>44199</v>
      </c>
      <c r="F4" s="65" t="s">
        <v>20</v>
      </c>
      <c r="G4" s="11">
        <v>100000</v>
      </c>
      <c r="I4" s="81">
        <v>44206</v>
      </c>
      <c r="J4" s="65" t="s">
        <v>99</v>
      </c>
      <c r="K4" s="65" t="s">
        <v>63</v>
      </c>
      <c r="L4" s="8" t="str">
        <f>VLOOKUP(K4,'[1]DATA BARANG'!$B$1:$E$13,2,0)</f>
        <v>GULA AREN</v>
      </c>
      <c r="M4" s="25">
        <f>VLOOKUP(K4,'[1]DATA BARANG'!B$1:E$14,3,0)</f>
        <v>22000</v>
      </c>
      <c r="N4" s="40">
        <v>1.2</v>
      </c>
      <c r="O4" s="25">
        <f>VLOOKUP(K4,'[1]DATA BARANG'!$B$1:$E$14,4,0)</f>
        <v>25000</v>
      </c>
      <c r="P4" s="26">
        <f t="shared" ref="P4" si="0">N4*O4</f>
        <v>30000</v>
      </c>
      <c r="R4" s="14">
        <f>(O4-M4)*N4</f>
        <v>3600</v>
      </c>
      <c r="S4" s="14">
        <f>10%*R4</f>
        <v>360</v>
      </c>
      <c r="T4" s="14">
        <f>70%*R4</f>
        <v>2520</v>
      </c>
      <c r="U4" s="14">
        <f>10%*R4</f>
        <v>360</v>
      </c>
      <c r="V4" s="14">
        <f>10%*R4</f>
        <v>360</v>
      </c>
    </row>
    <row r="5" spans="2:22" x14ac:dyDescent="0.25">
      <c r="B5" t="s">
        <v>6</v>
      </c>
      <c r="C5" s="1" t="s">
        <v>5</v>
      </c>
      <c r="E5" s="12">
        <v>44199</v>
      </c>
      <c r="F5" s="65" t="s">
        <v>21</v>
      </c>
      <c r="G5" s="11">
        <v>30000</v>
      </c>
      <c r="I5" s="30"/>
      <c r="J5" s="33"/>
      <c r="K5" s="33"/>
      <c r="L5" s="31"/>
      <c r="M5" s="31"/>
      <c r="N5" s="36"/>
      <c r="O5" s="37"/>
      <c r="P5" s="38"/>
      <c r="Q5" s="31"/>
      <c r="R5" s="15"/>
      <c r="S5" s="51">
        <f>SUM(S4)</f>
        <v>360</v>
      </c>
      <c r="T5" s="15"/>
      <c r="U5" s="15"/>
      <c r="V5" s="15"/>
    </row>
    <row r="6" spans="2:22" x14ac:dyDescent="0.25">
      <c r="B6" t="s">
        <v>7</v>
      </c>
      <c r="C6" s="1" t="s">
        <v>5</v>
      </c>
      <c r="E6" s="12">
        <v>44230</v>
      </c>
      <c r="F6" s="65" t="s">
        <v>21</v>
      </c>
      <c r="G6" s="11">
        <v>30000</v>
      </c>
      <c r="I6" s="86"/>
      <c r="J6" s="33"/>
      <c r="K6" s="33"/>
      <c r="L6" s="31"/>
      <c r="M6" s="37"/>
      <c r="N6" s="36"/>
      <c r="O6" s="37"/>
      <c r="P6" s="38"/>
      <c r="Q6" s="31"/>
      <c r="R6" s="15"/>
      <c r="S6" s="15"/>
      <c r="T6" s="15"/>
      <c r="U6" s="15"/>
      <c r="V6" s="15"/>
    </row>
    <row r="7" spans="2:22" x14ac:dyDescent="0.25">
      <c r="B7" t="s">
        <v>8</v>
      </c>
      <c r="C7" s="67" t="s">
        <v>5</v>
      </c>
      <c r="D7" s="6"/>
      <c r="E7" s="12">
        <v>44230</v>
      </c>
      <c r="F7" s="65" t="s">
        <v>22</v>
      </c>
      <c r="G7" s="11">
        <v>1000000</v>
      </c>
      <c r="I7" s="30"/>
      <c r="J7" s="33"/>
      <c r="K7" s="33"/>
      <c r="L7" s="31"/>
      <c r="M7" s="31"/>
      <c r="N7" s="36"/>
      <c r="O7" s="37"/>
      <c r="P7" s="38"/>
      <c r="R7" s="15"/>
      <c r="S7" s="15"/>
      <c r="T7" s="15"/>
      <c r="U7" s="15"/>
      <c r="V7" s="15"/>
    </row>
    <row r="8" spans="2:22" x14ac:dyDescent="0.25">
      <c r="B8" t="s">
        <v>9</v>
      </c>
      <c r="C8" s="1" t="s">
        <v>5</v>
      </c>
      <c r="D8" s="7"/>
      <c r="E8" s="12">
        <v>44258</v>
      </c>
      <c r="F8" s="65" t="s">
        <v>21</v>
      </c>
      <c r="G8" s="11">
        <v>30000</v>
      </c>
      <c r="I8" s="30"/>
      <c r="J8" s="33"/>
      <c r="K8" s="33"/>
      <c r="L8" s="31"/>
      <c r="M8" s="31"/>
      <c r="N8" s="36"/>
      <c r="O8" s="37"/>
      <c r="P8" s="38"/>
      <c r="R8" s="15"/>
      <c r="S8" s="15"/>
      <c r="T8" s="15"/>
      <c r="U8" s="15"/>
      <c r="V8" s="15"/>
    </row>
    <row r="9" spans="2:22" x14ac:dyDescent="0.25">
      <c r="B9" t="s">
        <v>10</v>
      </c>
      <c r="C9" s="1" t="s">
        <v>5</v>
      </c>
      <c r="E9" s="12">
        <v>44289</v>
      </c>
      <c r="F9" s="65" t="s">
        <v>21</v>
      </c>
      <c r="G9" s="11">
        <v>30000</v>
      </c>
      <c r="I9" s="30"/>
      <c r="J9" s="33"/>
      <c r="K9" s="33"/>
      <c r="L9" s="31"/>
      <c r="M9" s="31"/>
      <c r="N9" s="36"/>
      <c r="O9" s="37"/>
      <c r="P9" s="38"/>
      <c r="R9" s="15"/>
      <c r="S9" s="15"/>
      <c r="T9" s="15"/>
      <c r="U9" s="15"/>
      <c r="V9" s="15"/>
    </row>
    <row r="10" spans="2:22" x14ac:dyDescent="0.25">
      <c r="B10" t="s">
        <v>11</v>
      </c>
      <c r="C10" s="1" t="s">
        <v>5</v>
      </c>
      <c r="E10" s="12" t="s">
        <v>23</v>
      </c>
      <c r="F10" s="65" t="s">
        <v>21</v>
      </c>
      <c r="G10" s="11">
        <v>30000</v>
      </c>
      <c r="I10" s="30"/>
      <c r="J10" s="33"/>
      <c r="K10" s="33"/>
      <c r="L10" s="31"/>
      <c r="M10" s="31"/>
      <c r="N10" s="36"/>
      <c r="O10" s="37"/>
      <c r="P10" s="38"/>
      <c r="R10" s="15"/>
      <c r="S10" s="15"/>
      <c r="T10" s="15"/>
      <c r="U10" s="15"/>
      <c r="V10" s="15"/>
    </row>
    <row r="11" spans="2:22" x14ac:dyDescent="0.25">
      <c r="D11" s="17"/>
      <c r="E11" s="12" t="s">
        <v>23</v>
      </c>
      <c r="F11" s="65" t="s">
        <v>22</v>
      </c>
      <c r="G11" s="11">
        <v>1000000</v>
      </c>
      <c r="I11" s="30"/>
      <c r="J11" s="33"/>
      <c r="K11" s="33"/>
      <c r="L11" s="31"/>
      <c r="M11" s="31"/>
      <c r="N11" s="36"/>
      <c r="O11" s="37"/>
      <c r="P11" s="38"/>
      <c r="R11" s="15"/>
      <c r="S11" s="15"/>
      <c r="T11" s="15"/>
      <c r="U11" s="15"/>
      <c r="V11" s="15"/>
    </row>
    <row r="12" spans="2:22" x14ac:dyDescent="0.25">
      <c r="B12" t="s">
        <v>34</v>
      </c>
      <c r="C12" s="68" t="s">
        <v>35</v>
      </c>
      <c r="D12" s="17">
        <f>G19</f>
        <v>2460000</v>
      </c>
      <c r="E12" s="12" t="s">
        <v>24</v>
      </c>
      <c r="F12" s="65" t="s">
        <v>21</v>
      </c>
      <c r="G12" s="11">
        <v>30000</v>
      </c>
      <c r="I12" s="30"/>
      <c r="J12" s="31"/>
      <c r="K12" s="32"/>
      <c r="L12" s="33"/>
      <c r="M12" s="33"/>
      <c r="N12" s="32"/>
      <c r="O12" s="31"/>
      <c r="R12" s="15"/>
      <c r="S12" s="15"/>
      <c r="T12" s="15"/>
      <c r="U12" s="15"/>
      <c r="V12" s="15"/>
    </row>
    <row r="13" spans="2:22" x14ac:dyDescent="0.25">
      <c r="B13" t="s">
        <v>31</v>
      </c>
      <c r="C13" s="68" t="s">
        <v>35</v>
      </c>
      <c r="D13" s="17">
        <f>S5</f>
        <v>360</v>
      </c>
      <c r="E13" s="12" t="s">
        <v>25</v>
      </c>
      <c r="F13" s="65" t="s">
        <v>21</v>
      </c>
      <c r="G13" s="11">
        <v>30000</v>
      </c>
      <c r="I13" s="30"/>
      <c r="J13" s="31"/>
      <c r="K13" s="32"/>
      <c r="L13" s="33"/>
      <c r="M13" s="33"/>
      <c r="N13" s="32"/>
      <c r="O13" s="31"/>
      <c r="R13" s="15"/>
      <c r="S13" s="15"/>
      <c r="T13" s="15"/>
      <c r="U13" s="15"/>
      <c r="V13" s="15"/>
    </row>
    <row r="14" spans="2:22" x14ac:dyDescent="0.25">
      <c r="B14" t="s">
        <v>36</v>
      </c>
      <c r="C14" s="68" t="s">
        <v>35</v>
      </c>
      <c r="D14" s="17">
        <f>T23</f>
        <v>0</v>
      </c>
      <c r="E14" s="12" t="s">
        <v>26</v>
      </c>
      <c r="F14" s="65" t="s">
        <v>21</v>
      </c>
      <c r="G14" s="11">
        <v>30000</v>
      </c>
      <c r="I14" s="30"/>
      <c r="J14" s="31"/>
      <c r="K14" s="32"/>
      <c r="L14" s="33"/>
      <c r="M14" s="33"/>
      <c r="N14" s="32"/>
      <c r="O14" s="31"/>
      <c r="R14" s="15"/>
      <c r="S14" s="15"/>
      <c r="T14" s="15"/>
      <c r="U14" s="15"/>
      <c r="V14" s="15"/>
    </row>
    <row r="15" spans="2:22" x14ac:dyDescent="0.25">
      <c r="E15" s="12">
        <v>44442</v>
      </c>
      <c r="F15" s="65" t="s">
        <v>21</v>
      </c>
      <c r="G15" s="11">
        <v>30000</v>
      </c>
      <c r="I15" s="31"/>
      <c r="J15" s="31"/>
      <c r="K15" s="31"/>
      <c r="L15" s="33"/>
      <c r="M15" s="33"/>
      <c r="N15" s="34"/>
      <c r="O15" s="31"/>
      <c r="R15" s="15"/>
      <c r="S15" s="15"/>
      <c r="T15" s="15"/>
      <c r="U15" s="15"/>
      <c r="V15" s="15"/>
    </row>
    <row r="16" spans="2:22" x14ac:dyDescent="0.25">
      <c r="E16" s="12">
        <v>44472</v>
      </c>
      <c r="F16" s="65" t="s">
        <v>21</v>
      </c>
      <c r="G16" s="11">
        <v>30000</v>
      </c>
      <c r="I16" s="30"/>
      <c r="J16" s="31"/>
      <c r="K16" s="32"/>
      <c r="L16" s="33"/>
      <c r="M16" s="33"/>
      <c r="N16" s="32"/>
      <c r="O16" s="31"/>
      <c r="R16" s="15"/>
      <c r="S16" s="15"/>
      <c r="T16" s="15"/>
      <c r="U16" s="15"/>
      <c r="V16" s="15"/>
    </row>
    <row r="17" spans="5:22" x14ac:dyDescent="0.25">
      <c r="E17" s="12">
        <v>44503</v>
      </c>
      <c r="F17" s="65" t="s">
        <v>21</v>
      </c>
      <c r="G17" s="11">
        <v>30000</v>
      </c>
      <c r="I17" s="30"/>
      <c r="J17" s="31"/>
      <c r="K17" s="32"/>
      <c r="L17" s="33"/>
      <c r="M17" s="33"/>
      <c r="N17" s="32"/>
      <c r="O17" s="31"/>
      <c r="R17" s="15"/>
      <c r="S17" s="15"/>
      <c r="T17" s="15"/>
      <c r="U17" s="15"/>
      <c r="V17" s="15"/>
    </row>
    <row r="18" spans="5:22" x14ac:dyDescent="0.25">
      <c r="E18" s="12">
        <v>44533</v>
      </c>
      <c r="F18" s="65" t="s">
        <v>21</v>
      </c>
      <c r="G18" s="11">
        <v>30000</v>
      </c>
      <c r="I18" s="30"/>
      <c r="J18" s="31"/>
      <c r="K18" s="31"/>
      <c r="L18" s="33"/>
      <c r="M18" s="33"/>
      <c r="N18" s="32"/>
      <c r="O18" s="31"/>
      <c r="R18" s="15"/>
      <c r="S18" s="15"/>
      <c r="T18" s="15"/>
      <c r="U18" s="15"/>
      <c r="V18" s="15"/>
    </row>
    <row r="19" spans="5:22" x14ac:dyDescent="0.25">
      <c r="E19" s="83" t="s">
        <v>30</v>
      </c>
      <c r="F19" s="84"/>
      <c r="G19" s="13">
        <f>SUM(G4:G18)</f>
        <v>2460000</v>
      </c>
      <c r="I19" s="30"/>
      <c r="J19" s="31"/>
      <c r="K19" s="31"/>
      <c r="L19" s="33"/>
      <c r="M19" s="33"/>
      <c r="N19" s="34"/>
      <c r="O19" s="31"/>
      <c r="R19" s="15"/>
      <c r="S19" s="15"/>
      <c r="T19" s="15"/>
      <c r="U19" s="15"/>
      <c r="V19" s="15"/>
    </row>
    <row r="20" spans="5:22" x14ac:dyDescent="0.25">
      <c r="I20" s="30"/>
      <c r="J20" s="31"/>
      <c r="K20" s="31"/>
      <c r="L20" s="33"/>
      <c r="M20" s="33"/>
      <c r="N20" s="34"/>
      <c r="O20" s="31"/>
      <c r="R20" s="15"/>
      <c r="S20" s="15"/>
      <c r="T20" s="15"/>
      <c r="U20" s="15"/>
      <c r="V20" s="15"/>
    </row>
    <row r="21" spans="5:22" x14ac:dyDescent="0.25">
      <c r="I21" s="30"/>
      <c r="J21" s="31"/>
      <c r="K21" s="31"/>
      <c r="L21" s="33"/>
      <c r="M21" s="33"/>
      <c r="N21" s="34"/>
      <c r="O21" s="31"/>
      <c r="R21" s="15"/>
      <c r="S21" s="15"/>
      <c r="T21" s="15"/>
      <c r="U21" s="15"/>
      <c r="V21" s="15"/>
    </row>
    <row r="22" spans="5:22" x14ac:dyDescent="0.25">
      <c r="R22" s="31"/>
      <c r="S22" s="15"/>
      <c r="T22" s="15"/>
      <c r="U22" s="31"/>
      <c r="V22" s="31"/>
    </row>
  </sheetData>
  <mergeCells count="4">
    <mergeCell ref="E2:G2"/>
    <mergeCell ref="I2:P2"/>
    <mergeCell ref="R2:V2"/>
    <mergeCell ref="E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AK-0001</vt:lpstr>
      <vt:lpstr>AK-0002</vt:lpstr>
      <vt:lpstr>AK-0003</vt:lpstr>
      <vt:lpstr>AK-0004</vt:lpstr>
      <vt:lpstr>AK-0005</vt:lpstr>
      <vt:lpstr>AK-0006</vt:lpstr>
      <vt:lpstr>AK-0009</vt:lpstr>
      <vt:lpstr>AK-0011</vt:lpstr>
      <vt:lpstr>AK-0040</vt:lpstr>
      <vt:lpstr>AK-0044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2021-01-05T13:34:57Z</dcterms:created>
  <dcterms:modified xsi:type="dcterms:W3CDTF">2021-01-16T09:57:58Z</dcterms:modified>
</cp:coreProperties>
</file>