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ETECOM\Downloads\"/>
    </mc:Choice>
  </mc:AlternateContent>
  <xr:revisionPtr revIDLastSave="0" documentId="13_ncr:1_{566881D8-AE95-46CC-A856-8F231BEC68FC}" xr6:coauthVersionLast="36" xr6:coauthVersionMax="47" xr10:uidLastSave="{00000000-0000-0000-0000-000000000000}"/>
  <bookViews>
    <workbookView xWindow="0" yWindow="570" windowWidth="21600" windowHeight="8955" xr2:uid="{00000000-000D-0000-FFFF-FFFF00000000}"/>
  </bookViews>
  <sheets>
    <sheet name="CASO" sheetId="3" r:id="rId1"/>
    <sheet name="INDICADORES" sheetId="6" r:id="rId2"/>
    <sheet name="TD AANCEL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3" l="1"/>
  <c r="K11" i="3"/>
  <c r="K12" i="3"/>
  <c r="K13" i="3"/>
  <c r="K9" i="3"/>
  <c r="I17" i="3"/>
  <c r="O10" i="3"/>
  <c r="O11" i="3"/>
  <c r="O12" i="3"/>
  <c r="O13" i="3"/>
  <c r="O9" i="3"/>
  <c r="N9" i="3"/>
  <c r="N10" i="3"/>
  <c r="N11" i="3"/>
  <c r="N14" i="3"/>
  <c r="R9" i="3"/>
  <c r="R10" i="3"/>
  <c r="R11" i="3"/>
  <c r="R12" i="3"/>
  <c r="R13" i="3"/>
  <c r="D24" i="3" l="1"/>
  <c r="C24" i="3"/>
  <c r="AI14" i="3"/>
  <c r="AL14" i="3"/>
  <c r="AM14" i="3"/>
  <c r="AN14" i="3"/>
  <c r="AO14" i="3"/>
  <c r="AG14" i="3"/>
  <c r="AA14" i="3"/>
  <c r="Z14" i="3"/>
  <c r="Y14" i="3"/>
  <c r="V14" i="3"/>
  <c r="U14" i="3"/>
  <c r="T14" i="3"/>
  <c r="Q14" i="3"/>
  <c r="R14" i="3" s="1"/>
  <c r="P14" i="3"/>
  <c r="M14" i="3"/>
  <c r="L14" i="3"/>
  <c r="J14" i="3"/>
  <c r="AH14" i="3" l="1"/>
  <c r="O14" i="3"/>
  <c r="W14" i="3"/>
  <c r="K14" i="3"/>
  <c r="S14" i="3" l="1"/>
  <c r="X14" i="3" l="1"/>
  <c r="AE14" i="3"/>
  <c r="AC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PROTECTORA</author>
  </authors>
  <commentList>
    <comment ref="Q8" authorId="0" shapeId="0" xr:uid="{610736BC-1177-41F2-9513-FFBAD111AEB6}">
      <text>
        <r>
          <rPr>
            <b/>
            <sz val="9"/>
            <color indexed="81"/>
            <rFont val="Tahoma"/>
            <family val="2"/>
          </rPr>
          <t>PROTECTORA:</t>
        </r>
        <r>
          <rPr>
            <sz val="9"/>
            <color indexed="81"/>
            <rFont val="Tahoma"/>
            <family val="2"/>
          </rPr>
          <t xml:space="preserve">
Conasiderar a la bse de calculo de IAS-ISAP y IF</t>
        </r>
      </text>
    </comment>
    <comment ref="B9" authorId="0" shapeId="0" xr:uid="{EA501583-1BDD-4907-8EE2-C239678CD9CF}">
      <text>
        <r>
          <rPr>
            <b/>
            <sz val="9"/>
            <color indexed="81"/>
            <rFont val="Tahoma"/>
            <family val="2"/>
          </rPr>
          <t>PROTECTORA:</t>
        </r>
        <r>
          <rPr>
            <sz val="9"/>
            <color indexed="81"/>
            <rFont val="Tahoma"/>
            <family val="2"/>
          </rPr>
          <t xml:space="preserve">
Asumire que la jornada semanal es de 44 hrs para el calculo de HHEE</t>
        </r>
      </text>
    </comment>
    <comment ref="B19" authorId="0" shapeId="0" xr:uid="{DEFCAB7A-4E30-48BF-9232-8D57119D6CFD}">
      <text>
        <r>
          <rPr>
            <b/>
            <sz val="9"/>
            <color indexed="81"/>
            <rFont val="Tahoma"/>
            <family val="2"/>
          </rPr>
          <t>PROTECTORA:</t>
        </r>
        <r>
          <rPr>
            <sz val="9"/>
            <color indexed="81"/>
            <rFont val="Tahoma"/>
            <family val="2"/>
          </rPr>
          <t xml:space="preserve">
Asumire que la jornada semanal es de 44 hrs para el calculo de HHEE</t>
        </r>
      </text>
    </comment>
    <comment ref="C19" authorId="0" shapeId="0" xr:uid="{AA650D5B-AB81-4FF1-A787-6926552341E5}">
      <text>
        <r>
          <rPr>
            <b/>
            <sz val="9"/>
            <color indexed="81"/>
            <rFont val="Tahoma"/>
            <family val="2"/>
          </rPr>
          <t>PROTECTORA:</t>
        </r>
        <r>
          <rPr>
            <sz val="9"/>
            <color indexed="81"/>
            <rFont val="Tahoma"/>
            <family val="2"/>
          </rPr>
          <t xml:space="preserve">
Conasiderar a la bse de calculo de IAS-ISAP y IF</t>
        </r>
      </text>
    </comment>
  </commentList>
</comments>
</file>

<file path=xl/sharedStrings.xml><?xml version="1.0" encoding="utf-8"?>
<sst xmlns="http://schemas.openxmlformats.org/spreadsheetml/2006/main" count="135" uniqueCount="105">
  <si>
    <t>Sueldo base</t>
  </si>
  <si>
    <t>Gratificación</t>
  </si>
  <si>
    <t>Total Imponible</t>
  </si>
  <si>
    <t>Colación</t>
  </si>
  <si>
    <t>Movilización</t>
  </si>
  <si>
    <t>Total no imponible</t>
  </si>
  <si>
    <t>Total haberes</t>
  </si>
  <si>
    <t>Todos los cálculos deben ser mediante fórmulas.</t>
  </si>
  <si>
    <t>Considere para los cálculos el mes de Agosto 2024</t>
  </si>
  <si>
    <t>Nº de Horas extras 50%</t>
  </si>
  <si>
    <t>Valor horas extras al 50%</t>
  </si>
  <si>
    <t>Valor horas extras al 100%</t>
  </si>
  <si>
    <t>CCAF Prestamo</t>
  </si>
  <si>
    <t>AFP</t>
  </si>
  <si>
    <t>impuesto Unico</t>
  </si>
  <si>
    <t>Total</t>
  </si>
  <si>
    <t>Provida</t>
  </si>
  <si>
    <t>Planvital</t>
  </si>
  <si>
    <t>Habitat</t>
  </si>
  <si>
    <t>Monto de Cálculo del Impuesto Único de Segunda Categoría</t>
  </si>
  <si>
    <t>Períodos</t>
  </si>
  <si>
    <t>Monto de la renta líquida imponible</t>
  </si>
  <si>
    <t>Factor</t>
  </si>
  <si>
    <t>Cantidad a rebajar</t>
  </si>
  <si>
    <t>Tasa de Impuesto Efectiva, máxima por cada tramo de Renta</t>
  </si>
  <si>
    <t>Desde</t>
  </si>
  <si>
    <t>Hasta</t>
  </si>
  <si>
    <t>MENSUAL</t>
  </si>
  <si>
    <t>-.-</t>
  </si>
  <si>
    <t>Exento</t>
  </si>
  <si>
    <t>Y MÁS</t>
  </si>
  <si>
    <t>MÁS DE 27,48%</t>
  </si>
  <si>
    <t>Fonasa</t>
  </si>
  <si>
    <t>UF 5</t>
  </si>
  <si>
    <t>UF 12</t>
  </si>
  <si>
    <t>Nº de Horas extras 100%</t>
  </si>
  <si>
    <t>% AFP</t>
  </si>
  <si>
    <t>Base Tributable</t>
  </si>
  <si>
    <t>Total Descuentos</t>
  </si>
  <si>
    <t xml:space="preserve">De acuerdo a lo solicitado y considerando los antecedentes entregados, usted debe completar la siguiente Tabla, validando los datos </t>
  </si>
  <si>
    <t>Juan Alberto Gomez</t>
  </si>
  <si>
    <t>Laura Gonzalez</t>
  </si>
  <si>
    <t>Luis Jara</t>
  </si>
  <si>
    <t>Jorge Gonzalez</t>
  </si>
  <si>
    <t>Claudio Narea</t>
  </si>
  <si>
    <t>viatico</t>
  </si>
  <si>
    <t>Anticipo de sueldo</t>
  </si>
  <si>
    <t>Bono Fijo y Permamente</t>
  </si>
  <si>
    <t>Comision</t>
  </si>
  <si>
    <t>Semana Corrida</t>
  </si>
  <si>
    <t>AFP de descontar</t>
  </si>
  <si>
    <t>Plan Isapre UF</t>
  </si>
  <si>
    <t>Capital</t>
  </si>
  <si>
    <t>Tipo de Contrato</t>
  </si>
  <si>
    <t>CPF</t>
  </si>
  <si>
    <t>IND</t>
  </si>
  <si>
    <t>Seg Cesantia a Descuento</t>
  </si>
  <si>
    <t>Afiliacion a Salud</t>
  </si>
  <si>
    <t>Banmedica</t>
  </si>
  <si>
    <t>Cruz Blanca</t>
  </si>
  <si>
    <t>Consalud</t>
  </si>
  <si>
    <t>Adicional de Isapre</t>
  </si>
  <si>
    <t>UF 7</t>
  </si>
  <si>
    <t>Descuento de Salud (7%)</t>
  </si>
  <si>
    <t>APV (B)</t>
  </si>
  <si>
    <t>2 UF</t>
  </si>
  <si>
    <t>Descuento APV (B)</t>
  </si>
  <si>
    <t>4 UF</t>
  </si>
  <si>
    <t>9 UF</t>
  </si>
  <si>
    <t>Fecha de Ingreso</t>
  </si>
  <si>
    <t>Causal de Salida</t>
  </si>
  <si>
    <t>Necesidades de la empresa</t>
  </si>
  <si>
    <t>Sueldo Liquido a pagar</t>
  </si>
  <si>
    <t>Nombre Trabajador</t>
  </si>
  <si>
    <t>Remuneraciones Variables</t>
  </si>
  <si>
    <t>Promedio Comisiones (ultimos tres meses)</t>
  </si>
  <si>
    <t>Promedio S. Corrida (ultimos tres meses)</t>
  </si>
  <si>
    <t>Fecha de termino</t>
  </si>
  <si>
    <t>Saldo aporte empleador AFC</t>
  </si>
  <si>
    <t>Renuncia Voluntaria</t>
  </si>
  <si>
    <t>Jornada de trabajo de Lunes a Viernes por 44 horas semanales para todos los trabajadores</t>
  </si>
  <si>
    <t>*</t>
  </si>
  <si>
    <t>No</t>
  </si>
  <si>
    <t>Si</t>
  </si>
  <si>
    <t>No utiliza Vacaciones</t>
  </si>
  <si>
    <t>Un periodo</t>
  </si>
  <si>
    <t>23,5</t>
  </si>
  <si>
    <t>11,7</t>
  </si>
  <si>
    <t>AÑOS POR PAGAR</t>
  </si>
  <si>
    <t>IAS $$</t>
  </si>
  <si>
    <t>ISAP $$</t>
  </si>
  <si>
    <t>IF $$</t>
  </si>
  <si>
    <t>DIAS VACACIONES A PAGAR</t>
  </si>
  <si>
    <t>Dsto por AFC</t>
  </si>
  <si>
    <t>Total a Finiquito a Pagar</t>
  </si>
  <si>
    <t>Aviso previo al termino</t>
  </si>
  <si>
    <t xml:space="preserve">Saldo Pendiente Vacaciones </t>
  </si>
  <si>
    <t>Centro de Costo</t>
  </si>
  <si>
    <t>Duoc Avaras</t>
  </si>
  <si>
    <t>Identificar comision</t>
  </si>
  <si>
    <t>dividido por los dias trabajados sacando domingos y festivos</t>
  </si>
  <si>
    <t>ejemplo 21 (dias trabajados)</t>
  </si>
  <si>
    <t>1(feriado) mes de agosto</t>
  </si>
  <si>
    <t>4(domingos)</t>
  </si>
  <si>
    <t>SEMANA CORRIDA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</si>
</sst>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&quot;$&quot;\-#,##0.00"/>
    <numFmt numFmtId="42" formatCode="_ &quot;$&quot;* #,##0_ ;_ &quot;$&quot;* \-#,##0_ ;_ &quot;$&quot;* &quot;-&quot;_ ;_ @_ "/>
    <numFmt numFmtId="41" formatCode="_ * #,##0_ ;_ * \-#,##0_ ;_ * &quot;-&quot;_ ;_ @_ 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1"/>
      <color rgb="FF000000"/>
      <name val="Inherit"/>
    </font>
    <font>
      <sz val="8"/>
      <color rgb="FF706F6F"/>
      <name val="Arial"/>
      <family val="2"/>
    </font>
    <font>
      <b/>
      <sz val="8"/>
      <color rgb="FF555555"/>
      <name val="Arial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CCCCCC"/>
      </bottom>
      <diagonal/>
    </border>
    <border>
      <left/>
      <right/>
      <top style="medium">
        <color rgb="FFDDDDDD"/>
      </top>
      <bottom style="medium">
        <color rgb="FFCCCCCC"/>
      </bottom>
      <diagonal/>
    </border>
    <border>
      <left/>
      <right style="medium">
        <color rgb="FFDDDDDD"/>
      </right>
      <top style="medium">
        <color rgb="FFDDDDDD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DCDCD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vertical="top" wrapText="1"/>
    </xf>
    <xf numFmtId="0" fontId="4" fillId="0" borderId="4" xfId="0" applyFont="1" applyBorder="1" applyAlignment="1">
      <alignment horizontal="right" vertical="top"/>
    </xf>
    <xf numFmtId="8" fontId="4" fillId="0" borderId="4" xfId="0" applyNumberFormat="1" applyFont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8" fontId="4" fillId="3" borderId="4" xfId="0" applyNumberFormat="1" applyFont="1" applyFill="1" applyBorder="1" applyAlignment="1">
      <alignment vertical="top"/>
    </xf>
    <xf numFmtId="10" fontId="4" fillId="3" borderId="4" xfId="0" applyNumberFormat="1" applyFont="1" applyFill="1" applyBorder="1" applyAlignment="1">
      <alignment vertical="top" wrapText="1"/>
    </xf>
    <xf numFmtId="10" fontId="4" fillId="0" borderId="4" xfId="0" applyNumberFormat="1" applyFont="1" applyBorder="1" applyAlignment="1">
      <alignment vertical="top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vertical="top" wrapText="1"/>
    </xf>
    <xf numFmtId="8" fontId="4" fillId="0" borderId="10" xfId="0" applyNumberFormat="1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0" xfId="0" applyFont="1" applyBorder="1" applyAlignment="1">
      <alignment vertical="top" wrapText="1"/>
    </xf>
    <xf numFmtId="41" fontId="0" fillId="0" borderId="0" xfId="2" applyFont="1"/>
    <xf numFmtId="4" fontId="0" fillId="0" borderId="0" xfId="0" applyNumberFormat="1"/>
    <xf numFmtId="0" fontId="6" fillId="0" borderId="0" xfId="0" applyFont="1"/>
    <xf numFmtId="42" fontId="0" fillId="0" borderId="0" xfId="1" applyFont="1"/>
    <xf numFmtId="42" fontId="0" fillId="6" borderId="11" xfId="1" applyNumberFormat="1" applyFont="1" applyFill="1" applyBorder="1"/>
    <xf numFmtId="42" fontId="0" fillId="5" borderId="11" xfId="1" applyNumberFormat="1" applyFont="1" applyFill="1" applyBorder="1"/>
    <xf numFmtId="42" fontId="6" fillId="5" borderId="11" xfId="1" applyNumberFormat="1" applyFont="1" applyFill="1" applyBorder="1"/>
    <xf numFmtId="42" fontId="6" fillId="6" borderId="11" xfId="1" applyNumberFormat="1" applyFont="1" applyFill="1" applyBorder="1"/>
    <xf numFmtId="42" fontId="6" fillId="5" borderId="0" xfId="1" applyNumberFormat="1" applyFont="1" applyFill="1" applyBorder="1"/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42" fontId="6" fillId="4" borderId="11" xfId="1" applyNumberFormat="1" applyFont="1" applyFill="1" applyBorder="1"/>
    <xf numFmtId="0" fontId="0" fillId="9" borderId="0" xfId="0" applyFill="1"/>
    <xf numFmtId="0" fontId="0" fillId="8" borderId="0" xfId="0" applyFill="1" applyBorder="1"/>
    <xf numFmtId="42" fontId="6" fillId="5" borderId="12" xfId="1" applyNumberFormat="1" applyFont="1" applyFill="1" applyBorder="1"/>
    <xf numFmtId="0" fontId="6" fillId="5" borderId="12" xfId="1" applyNumberFormat="1" applyFont="1" applyFill="1" applyBorder="1"/>
    <xf numFmtId="42" fontId="10" fillId="7" borderId="12" xfId="1" applyNumberFormat="1" applyFont="1" applyFill="1" applyBorder="1"/>
    <xf numFmtId="42" fontId="6" fillId="4" borderId="12" xfId="1" applyNumberFormat="1" applyFont="1" applyFill="1" applyBorder="1"/>
    <xf numFmtId="42" fontId="13" fillId="4" borderId="12" xfId="1" applyNumberFormat="1" applyFont="1" applyFill="1" applyBorder="1"/>
    <xf numFmtId="42" fontId="6" fillId="4" borderId="13" xfId="1" applyNumberFormat="1" applyFont="1" applyFill="1" applyBorder="1"/>
    <xf numFmtId="42" fontId="0" fillId="6" borderId="12" xfId="1" applyNumberFormat="1" applyFont="1" applyFill="1" applyBorder="1"/>
    <xf numFmtId="14" fontId="0" fillId="6" borderId="12" xfId="1" applyNumberFormat="1" applyFont="1" applyFill="1" applyBorder="1"/>
    <xf numFmtId="0" fontId="0" fillId="6" borderId="12" xfId="1" applyNumberFormat="1" applyFont="1" applyFill="1" applyBorder="1"/>
    <xf numFmtId="0" fontId="11" fillId="7" borderId="12" xfId="1" applyNumberFormat="1" applyFont="1" applyFill="1" applyBorder="1"/>
    <xf numFmtId="42" fontId="11" fillId="7" borderId="12" xfId="1" applyNumberFormat="1" applyFont="1" applyFill="1" applyBorder="1"/>
    <xf numFmtId="10" fontId="0" fillId="6" borderId="12" xfId="3" applyNumberFormat="1" applyFont="1" applyFill="1" applyBorder="1"/>
    <xf numFmtId="41" fontId="0" fillId="6" borderId="12" xfId="1" applyNumberFormat="1" applyFont="1" applyFill="1" applyBorder="1"/>
    <xf numFmtId="42" fontId="0" fillId="4" borderId="12" xfId="1" applyNumberFormat="1" applyFont="1" applyFill="1" applyBorder="1"/>
    <xf numFmtId="42" fontId="9" fillId="4" borderId="12" xfId="1" applyNumberFormat="1" applyFont="1" applyFill="1" applyBorder="1"/>
    <xf numFmtId="42" fontId="0" fillId="5" borderId="12" xfId="1" applyNumberFormat="1" applyFont="1" applyFill="1" applyBorder="1"/>
    <xf numFmtId="14" fontId="0" fillId="5" borderId="12" xfId="1" applyNumberFormat="1" applyFont="1" applyFill="1" applyBorder="1"/>
    <xf numFmtId="0" fontId="0" fillId="5" borderId="12" xfId="1" applyNumberFormat="1" applyFont="1" applyFill="1" applyBorder="1"/>
    <xf numFmtId="10" fontId="0" fillId="5" borderId="12" xfId="3" applyNumberFormat="1" applyFont="1" applyFill="1" applyBorder="1"/>
    <xf numFmtId="41" fontId="0" fillId="5" borderId="12" xfId="1" applyNumberFormat="1" applyFont="1" applyFill="1" applyBorder="1"/>
    <xf numFmtId="42" fontId="6" fillId="5" borderId="14" xfId="1" applyNumberFormat="1" applyFont="1" applyFill="1" applyBorder="1"/>
    <xf numFmtId="0" fontId="6" fillId="5" borderId="14" xfId="1" applyNumberFormat="1" applyFont="1" applyFill="1" applyBorder="1"/>
    <xf numFmtId="41" fontId="6" fillId="5" borderId="14" xfId="1" applyNumberFormat="1" applyFont="1" applyFill="1" applyBorder="1"/>
    <xf numFmtId="42" fontId="10" fillId="7" borderId="14" xfId="1" applyNumberFormat="1" applyFont="1" applyFill="1" applyBorder="1"/>
    <xf numFmtId="42" fontId="6" fillId="4" borderId="14" xfId="1" applyNumberFormat="1" applyFont="1" applyFill="1" applyBorder="1"/>
    <xf numFmtId="42" fontId="0" fillId="6" borderId="12" xfId="1" applyFont="1" applyFill="1" applyBorder="1"/>
  </cellXfs>
  <cellStyles count="4">
    <cellStyle name="Millares [0]" xfId="2" builtinId="6"/>
    <cellStyle name="Moneda [0]" xfId="1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63500</xdr:colOff>
      <xdr:row>20</xdr:row>
      <xdr:rowOff>58032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AED837-D1DA-C916-9EDC-5E6F04D41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62925" cy="4718932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23</xdr:row>
      <xdr:rowOff>133350</xdr:rowOff>
    </xdr:from>
    <xdr:to>
      <xdr:col>10</xdr:col>
      <xdr:colOff>57771</xdr:colOff>
      <xdr:row>40</xdr:row>
      <xdr:rowOff>63500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7884B16-A670-1AB4-2454-D5A17D106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733925"/>
          <a:ext cx="8077821" cy="333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9FF4-0127-4227-A61A-55367A8D6F79}">
  <sheetPr>
    <tabColor rgb="FFFF0000"/>
  </sheetPr>
  <dimension ref="A2:AV24"/>
  <sheetViews>
    <sheetView showGridLines="0" tabSelected="1" topLeftCell="H2" zoomScale="80" zoomScaleNormal="80" workbookViewId="0">
      <selection activeCell="K9" sqref="K9"/>
    </sheetView>
  </sheetViews>
  <sheetFormatPr baseColWidth="10" defaultRowHeight="15.75"/>
  <cols>
    <col min="1" max="1" width="2.625" customWidth="1"/>
    <col min="2" max="2" width="24.875" customWidth="1"/>
    <col min="3" max="3" width="26" customWidth="1"/>
    <col min="4" max="5" width="21" customWidth="1"/>
    <col min="6" max="6" width="25.625" customWidth="1"/>
    <col min="7" max="7" width="26.75" bestFit="1" customWidth="1"/>
    <col min="8" max="8" width="22" bestFit="1" customWidth="1"/>
    <col min="9" max="9" width="26.375" bestFit="1" customWidth="1"/>
    <col min="10" max="10" width="13.125" bestFit="1" customWidth="1"/>
    <col min="11" max="11" width="12.5" customWidth="1"/>
    <col min="12" max="12" width="21.375" customWidth="1"/>
    <col min="13" max="13" width="22.5" bestFit="1" customWidth="1"/>
    <col min="14" max="14" width="23.75" bestFit="1" customWidth="1"/>
    <col min="15" max="15" width="24.875" bestFit="1" customWidth="1"/>
    <col min="16" max="16" width="23.375" bestFit="1" customWidth="1"/>
    <col min="17" max="17" width="10.125" bestFit="1" customWidth="1"/>
    <col min="18" max="18" width="15.5" bestFit="1" customWidth="1"/>
    <col min="19" max="19" width="15.25" bestFit="1" customWidth="1"/>
    <col min="20" max="20" width="10.125" customWidth="1"/>
    <col min="21" max="21" width="12.375" bestFit="1" customWidth="1"/>
    <col min="22" max="22" width="12.375" customWidth="1"/>
    <col min="23" max="23" width="18.125" bestFit="1" customWidth="1"/>
    <col min="24" max="24" width="13.625" bestFit="1" customWidth="1"/>
    <col min="25" max="25" width="18" bestFit="1" customWidth="1"/>
    <col min="26" max="26" width="15.125" bestFit="1" customWidth="1"/>
    <col min="27" max="27" width="9.875" bestFit="1" customWidth="1"/>
    <col min="28" max="28" width="7.375" bestFit="1" customWidth="1"/>
    <col min="29" max="29" width="16.875" bestFit="1" customWidth="1"/>
    <col min="30" max="30" width="16.75" customWidth="1"/>
    <col min="31" max="31" width="23.875" bestFit="1" customWidth="1"/>
    <col min="32" max="32" width="16.125" bestFit="1" customWidth="1"/>
    <col min="33" max="33" width="13.875" bestFit="1" customWidth="1"/>
    <col min="34" max="34" width="23.25" bestFit="1" customWidth="1"/>
    <col min="35" max="35" width="18.125" bestFit="1" customWidth="1"/>
    <col min="36" max="36" width="8.375" customWidth="1"/>
    <col min="37" max="37" width="18.125" customWidth="1"/>
    <col min="38" max="38" width="15.125" customWidth="1"/>
    <col min="39" max="39" width="15.25" bestFit="1" customWidth="1"/>
    <col min="40" max="40" width="16.5" bestFit="1" customWidth="1"/>
    <col min="41" max="41" width="21.25" bestFit="1" customWidth="1"/>
    <col min="42" max="42" width="17.625" bestFit="1" customWidth="1"/>
    <col min="43" max="43" width="7.375" bestFit="1" customWidth="1"/>
    <col min="44" max="44" width="8.375" bestFit="1" customWidth="1"/>
    <col min="45" max="45" width="25.875" bestFit="1" customWidth="1"/>
    <col min="46" max="46" width="7.125" bestFit="1" customWidth="1"/>
    <col min="47" max="47" width="13.125" bestFit="1" customWidth="1"/>
    <col min="48" max="48" width="22.375" bestFit="1" customWidth="1"/>
    <col min="50" max="50" width="16.5" bestFit="1" customWidth="1"/>
    <col min="51" max="51" width="14.5" bestFit="1" customWidth="1"/>
  </cols>
  <sheetData>
    <row r="2" spans="1:48">
      <c r="A2" t="s">
        <v>81</v>
      </c>
      <c r="B2" s="19" t="s">
        <v>39</v>
      </c>
      <c r="C2" s="19"/>
      <c r="D2" s="19"/>
      <c r="E2" s="19"/>
      <c r="F2" s="19"/>
      <c r="G2" s="19"/>
      <c r="H2" s="19"/>
      <c r="I2" s="19"/>
      <c r="AA2" s="17"/>
      <c r="AB2" s="17"/>
      <c r="AC2" s="17"/>
      <c r="AD2" s="17"/>
      <c r="AE2" s="17"/>
      <c r="AF2" s="17"/>
    </row>
    <row r="3" spans="1:48">
      <c r="A3" t="s">
        <v>81</v>
      </c>
      <c r="B3" s="19" t="s">
        <v>7</v>
      </c>
      <c r="C3" s="19"/>
      <c r="D3" s="19"/>
      <c r="E3" s="19"/>
      <c r="F3" s="19"/>
      <c r="G3" s="19"/>
      <c r="H3" s="19"/>
      <c r="I3" s="19"/>
      <c r="AA3" s="17"/>
      <c r="AB3" s="18"/>
      <c r="AC3" s="17"/>
      <c r="AD3" s="17"/>
      <c r="AE3" s="17"/>
      <c r="AF3" s="17"/>
    </row>
    <row r="4" spans="1:48">
      <c r="A4" t="s">
        <v>81</v>
      </c>
      <c r="B4" s="19" t="s">
        <v>8</v>
      </c>
      <c r="C4" s="19"/>
      <c r="D4" s="19"/>
      <c r="E4" s="19"/>
      <c r="F4" s="19"/>
      <c r="G4" s="19"/>
      <c r="H4" s="19"/>
      <c r="I4" s="19"/>
      <c r="AB4" s="18"/>
    </row>
    <row r="5" spans="1:48">
      <c r="A5" t="s">
        <v>81</v>
      </c>
      <c r="B5" s="19" t="s">
        <v>80</v>
      </c>
      <c r="C5" s="19"/>
      <c r="D5" s="19"/>
      <c r="E5" s="19"/>
      <c r="F5" s="19"/>
      <c r="G5" s="19"/>
      <c r="H5" s="19"/>
      <c r="I5" s="19"/>
      <c r="AB5" s="18"/>
    </row>
    <row r="6" spans="1:48">
      <c r="AB6" s="18"/>
    </row>
    <row r="7" spans="1:48" ht="14.45" customHeight="1"/>
    <row r="8" spans="1:48">
      <c r="B8" s="34" t="s">
        <v>73</v>
      </c>
      <c r="C8" s="34" t="s">
        <v>97</v>
      </c>
      <c r="D8" s="34" t="s">
        <v>69</v>
      </c>
      <c r="E8" s="34" t="s">
        <v>77</v>
      </c>
      <c r="F8" s="34" t="s">
        <v>70</v>
      </c>
      <c r="G8" s="34" t="s">
        <v>78</v>
      </c>
      <c r="H8" s="34" t="s">
        <v>95</v>
      </c>
      <c r="I8" s="34" t="s">
        <v>96</v>
      </c>
      <c r="J8" s="34" t="s">
        <v>0</v>
      </c>
      <c r="K8" s="34" t="s">
        <v>1</v>
      </c>
      <c r="L8" s="35" t="s">
        <v>9</v>
      </c>
      <c r="M8" s="35" t="s">
        <v>35</v>
      </c>
      <c r="N8" s="34" t="s">
        <v>10</v>
      </c>
      <c r="O8" s="34" t="s">
        <v>11</v>
      </c>
      <c r="P8" s="34" t="s">
        <v>47</v>
      </c>
      <c r="Q8" s="34" t="s">
        <v>48</v>
      </c>
      <c r="R8" s="34" t="s">
        <v>49</v>
      </c>
      <c r="S8" s="36" t="s">
        <v>2</v>
      </c>
      <c r="T8" s="34" t="s">
        <v>3</v>
      </c>
      <c r="U8" s="34" t="s">
        <v>4</v>
      </c>
      <c r="V8" s="34" t="s">
        <v>45</v>
      </c>
      <c r="W8" s="36" t="s">
        <v>5</v>
      </c>
      <c r="X8" s="36" t="s">
        <v>6</v>
      </c>
      <c r="Y8" s="34" t="s">
        <v>46</v>
      </c>
      <c r="Z8" s="34" t="s">
        <v>12</v>
      </c>
      <c r="AA8" s="34" t="s">
        <v>13</v>
      </c>
      <c r="AB8" s="34" t="s">
        <v>36</v>
      </c>
      <c r="AC8" s="34" t="s">
        <v>50</v>
      </c>
      <c r="AD8" s="34" t="s">
        <v>53</v>
      </c>
      <c r="AE8" s="34" t="s">
        <v>56</v>
      </c>
      <c r="AF8" s="34" t="s">
        <v>57</v>
      </c>
      <c r="AG8" s="34" t="s">
        <v>51</v>
      </c>
      <c r="AH8" s="34" t="s">
        <v>63</v>
      </c>
      <c r="AI8" s="34" t="s">
        <v>61</v>
      </c>
      <c r="AJ8" s="34" t="s">
        <v>64</v>
      </c>
      <c r="AK8" s="34" t="s">
        <v>66</v>
      </c>
      <c r="AL8" s="36" t="s">
        <v>37</v>
      </c>
      <c r="AM8" s="34" t="s">
        <v>14</v>
      </c>
      <c r="AN8" s="36" t="s">
        <v>38</v>
      </c>
      <c r="AO8" s="36" t="s">
        <v>72</v>
      </c>
      <c r="AP8" s="37" t="s">
        <v>88</v>
      </c>
      <c r="AQ8" s="37" t="s">
        <v>89</v>
      </c>
      <c r="AR8" s="37" t="s">
        <v>90</v>
      </c>
      <c r="AS8" s="37" t="s">
        <v>92</v>
      </c>
      <c r="AT8" s="37" t="s">
        <v>91</v>
      </c>
      <c r="AU8" s="38" t="s">
        <v>93</v>
      </c>
      <c r="AV8" s="39" t="s">
        <v>94</v>
      </c>
    </row>
    <row r="9" spans="1:48">
      <c r="A9">
        <v>1</v>
      </c>
      <c r="B9" s="40" t="s">
        <v>40</v>
      </c>
      <c r="C9" s="40" t="s">
        <v>98</v>
      </c>
      <c r="D9" s="41">
        <v>45363</v>
      </c>
      <c r="E9" s="41">
        <v>45544</v>
      </c>
      <c r="F9" s="40" t="s">
        <v>79</v>
      </c>
      <c r="G9" s="40">
        <v>-173242</v>
      </c>
      <c r="H9" s="40" t="s">
        <v>82</v>
      </c>
      <c r="I9" s="40" t="s">
        <v>84</v>
      </c>
      <c r="J9" s="40">
        <v>500000</v>
      </c>
      <c r="K9" s="40">
        <f>I17</f>
        <v>197916.66666666666</v>
      </c>
      <c r="L9" s="42">
        <v>20</v>
      </c>
      <c r="M9" s="42">
        <v>10</v>
      </c>
      <c r="N9" s="59">
        <f>($J9+$P9)/30*7/44*1.5*L9</f>
        <v>103409.09090909091</v>
      </c>
      <c r="O9" s="59">
        <f>($J9+$P9)/30*7/44*2*M9</f>
        <v>68939.393939393951</v>
      </c>
      <c r="P9" s="40">
        <v>150000</v>
      </c>
      <c r="Q9" s="40">
        <v>354630</v>
      </c>
      <c r="R9" s="40">
        <f>+CASO!$Q9/21*5</f>
        <v>84435.71428571429</v>
      </c>
      <c r="S9" s="43"/>
      <c r="T9" s="40">
        <v>60000</v>
      </c>
      <c r="U9" s="40">
        <v>70000</v>
      </c>
      <c r="V9" s="40">
        <v>100000</v>
      </c>
      <c r="W9" s="43"/>
      <c r="X9" s="44"/>
      <c r="Y9" s="40">
        <v>100000</v>
      </c>
      <c r="Z9" s="40">
        <v>50000</v>
      </c>
      <c r="AA9" s="40" t="s">
        <v>16</v>
      </c>
      <c r="AB9" s="45">
        <v>0.1145</v>
      </c>
      <c r="AC9" s="40"/>
      <c r="AD9" s="40" t="s">
        <v>54</v>
      </c>
      <c r="AE9" s="40"/>
      <c r="AF9" s="40" t="s">
        <v>58</v>
      </c>
      <c r="AG9" s="46" t="s">
        <v>33</v>
      </c>
      <c r="AH9" s="40"/>
      <c r="AI9" s="40"/>
      <c r="AJ9" s="46">
        <v>0</v>
      </c>
      <c r="AK9" s="46"/>
      <c r="AL9" s="44"/>
      <c r="AM9" s="40"/>
      <c r="AN9" s="44"/>
      <c r="AO9" s="44"/>
      <c r="AP9" s="47"/>
      <c r="AQ9" s="47"/>
      <c r="AR9" s="47"/>
      <c r="AS9" s="47"/>
      <c r="AT9" s="47"/>
      <c r="AU9" s="48"/>
      <c r="AV9" s="39"/>
    </row>
    <row r="10" spans="1:48">
      <c r="A10">
        <v>2</v>
      </c>
      <c r="B10" s="49" t="s">
        <v>41</v>
      </c>
      <c r="C10" s="49" t="s">
        <v>98</v>
      </c>
      <c r="D10" s="50">
        <v>44448</v>
      </c>
      <c r="E10" s="50">
        <v>45544</v>
      </c>
      <c r="F10" s="49" t="s">
        <v>71</v>
      </c>
      <c r="G10" s="49">
        <v>-1908742</v>
      </c>
      <c r="H10" s="49" t="s">
        <v>83</v>
      </c>
      <c r="I10" s="49" t="s">
        <v>85</v>
      </c>
      <c r="J10" s="49">
        <v>960000</v>
      </c>
      <c r="K10" s="40">
        <f t="shared" ref="K10:K13" si="0">I18</f>
        <v>0</v>
      </c>
      <c r="L10" s="51">
        <v>18</v>
      </c>
      <c r="M10" s="51">
        <v>18</v>
      </c>
      <c r="N10" s="59">
        <f t="shared" ref="N10:N11" si="1">(J10+P10)/30*7/44*1.5*L10</f>
        <v>158931.81818181818</v>
      </c>
      <c r="O10" s="59">
        <f t="shared" ref="O10:O13" si="2">($J10+$P10)/30*7/44*2*M10</f>
        <v>211909.09090909088</v>
      </c>
      <c r="P10" s="49">
        <v>150000</v>
      </c>
      <c r="Q10" s="49">
        <v>201838</v>
      </c>
      <c r="R10" s="49">
        <f>+CASO!$Q10/21*5</f>
        <v>48056.666666666672</v>
      </c>
      <c r="S10" s="43"/>
      <c r="T10" s="49">
        <v>60000</v>
      </c>
      <c r="U10" s="49">
        <v>70000</v>
      </c>
      <c r="V10" s="49">
        <v>100000</v>
      </c>
      <c r="W10" s="43"/>
      <c r="X10" s="44"/>
      <c r="Y10" s="49">
        <v>250000</v>
      </c>
      <c r="Z10" s="49">
        <v>48000</v>
      </c>
      <c r="AA10" s="49" t="s">
        <v>17</v>
      </c>
      <c r="AB10" s="52">
        <v>0.1116</v>
      </c>
      <c r="AC10" s="49"/>
      <c r="AD10" s="49" t="s">
        <v>54</v>
      </c>
      <c r="AE10" s="49"/>
      <c r="AF10" s="49" t="s">
        <v>32</v>
      </c>
      <c r="AG10" s="53">
        <v>0</v>
      </c>
      <c r="AH10" s="49"/>
      <c r="AI10" s="49"/>
      <c r="AJ10" s="53">
        <v>0</v>
      </c>
      <c r="AK10" s="53"/>
      <c r="AL10" s="44"/>
      <c r="AM10" s="49"/>
      <c r="AN10" s="44"/>
      <c r="AO10" s="44"/>
      <c r="AP10" s="47"/>
      <c r="AQ10" s="47"/>
      <c r="AR10" s="47"/>
      <c r="AS10" s="47"/>
      <c r="AT10" s="47"/>
      <c r="AU10" s="48"/>
      <c r="AV10" s="39"/>
    </row>
    <row r="11" spans="1:48">
      <c r="A11">
        <v>3</v>
      </c>
      <c r="B11" s="40" t="s">
        <v>42</v>
      </c>
      <c r="C11" s="40" t="s">
        <v>98</v>
      </c>
      <c r="D11" s="41">
        <v>45055</v>
      </c>
      <c r="E11" s="41">
        <v>45544</v>
      </c>
      <c r="F11" s="40" t="s">
        <v>71</v>
      </c>
      <c r="G11" s="40">
        <v>-903282</v>
      </c>
      <c r="H11" s="40" t="s">
        <v>83</v>
      </c>
      <c r="I11" s="40" t="s">
        <v>85</v>
      </c>
      <c r="J11" s="40">
        <v>1560000</v>
      </c>
      <c r="K11" s="40">
        <f t="shared" si="0"/>
        <v>0</v>
      </c>
      <c r="L11" s="42">
        <v>5</v>
      </c>
      <c r="M11" s="42">
        <v>5</v>
      </c>
      <c r="N11" s="59">
        <f t="shared" si="1"/>
        <v>69999.999999999985</v>
      </c>
      <c r="O11" s="59">
        <f t="shared" si="2"/>
        <v>93333.333333333314</v>
      </c>
      <c r="P11" s="40">
        <v>200000</v>
      </c>
      <c r="Q11" s="40">
        <v>179092</v>
      </c>
      <c r="R11" s="40">
        <f>+CASO!$Q11/21*5</f>
        <v>42640.952380952382</v>
      </c>
      <c r="S11" s="43"/>
      <c r="T11" s="40">
        <v>60000</v>
      </c>
      <c r="U11" s="40">
        <v>70000</v>
      </c>
      <c r="V11" s="40">
        <v>100000</v>
      </c>
      <c r="W11" s="43"/>
      <c r="X11" s="44"/>
      <c r="Y11" s="40">
        <v>0</v>
      </c>
      <c r="Z11" s="40">
        <v>500000</v>
      </c>
      <c r="AA11" s="40" t="s">
        <v>18</v>
      </c>
      <c r="AB11" s="45">
        <v>0.11269999999999999</v>
      </c>
      <c r="AC11" s="40"/>
      <c r="AD11" s="40" t="s">
        <v>55</v>
      </c>
      <c r="AE11" s="40"/>
      <c r="AF11" s="40" t="s">
        <v>32</v>
      </c>
      <c r="AG11" s="46">
        <v>0</v>
      </c>
      <c r="AH11" s="40"/>
      <c r="AI11" s="40"/>
      <c r="AJ11" s="46" t="s">
        <v>65</v>
      </c>
      <c r="AK11" s="46"/>
      <c r="AL11" s="44"/>
      <c r="AM11" s="40"/>
      <c r="AN11" s="44"/>
      <c r="AO11" s="44"/>
      <c r="AP11" s="47"/>
      <c r="AQ11" s="47"/>
      <c r="AR11" s="47"/>
      <c r="AS11" s="47"/>
      <c r="AT11" s="47"/>
      <c r="AU11" s="48"/>
      <c r="AV11" s="39"/>
    </row>
    <row r="12" spans="1:48">
      <c r="A12">
        <v>4</v>
      </c>
      <c r="B12" s="49" t="s">
        <v>43</v>
      </c>
      <c r="C12" s="49" t="s">
        <v>98</v>
      </c>
      <c r="D12" s="50">
        <v>43960</v>
      </c>
      <c r="E12" s="50">
        <v>45544</v>
      </c>
      <c r="F12" s="49" t="s">
        <v>71</v>
      </c>
      <c r="G12" s="49">
        <v>-3097322</v>
      </c>
      <c r="H12" s="49" t="s">
        <v>82</v>
      </c>
      <c r="I12" s="49" t="s">
        <v>86</v>
      </c>
      <c r="J12" s="49">
        <v>1980000</v>
      </c>
      <c r="K12" s="40">
        <f t="shared" si="0"/>
        <v>0</v>
      </c>
      <c r="L12" s="51">
        <v>0</v>
      </c>
      <c r="M12" s="51">
        <v>0</v>
      </c>
      <c r="N12" s="51"/>
      <c r="O12" s="59">
        <f t="shared" si="2"/>
        <v>0</v>
      </c>
      <c r="P12" s="49">
        <v>200000</v>
      </c>
      <c r="Q12" s="49">
        <v>89372</v>
      </c>
      <c r="R12" s="49">
        <f>+CASO!$Q12/21*5</f>
        <v>21279.047619047618</v>
      </c>
      <c r="S12" s="43"/>
      <c r="T12" s="49">
        <v>60000</v>
      </c>
      <c r="U12" s="49">
        <v>70000</v>
      </c>
      <c r="V12" s="49">
        <v>100000</v>
      </c>
      <c r="W12" s="43"/>
      <c r="X12" s="44"/>
      <c r="Y12" s="49">
        <v>0</v>
      </c>
      <c r="Z12" s="49"/>
      <c r="AA12" s="49" t="s">
        <v>16</v>
      </c>
      <c r="AB12" s="52">
        <v>0.1145</v>
      </c>
      <c r="AC12" s="49"/>
      <c r="AD12" s="49" t="s">
        <v>55</v>
      </c>
      <c r="AE12" s="49"/>
      <c r="AF12" s="49" t="s">
        <v>59</v>
      </c>
      <c r="AG12" s="53" t="s">
        <v>62</v>
      </c>
      <c r="AH12" s="49"/>
      <c r="AI12" s="49"/>
      <c r="AJ12" s="53" t="s">
        <v>67</v>
      </c>
      <c r="AK12" s="53"/>
      <c r="AL12" s="44"/>
      <c r="AM12" s="49"/>
      <c r="AN12" s="44"/>
      <c r="AO12" s="44"/>
      <c r="AP12" s="47"/>
      <c r="AQ12" s="47"/>
      <c r="AR12" s="47"/>
      <c r="AS12" s="47"/>
      <c r="AT12" s="47"/>
      <c r="AU12" s="48"/>
      <c r="AV12" s="39"/>
    </row>
    <row r="13" spans="1:48">
      <c r="A13">
        <v>5</v>
      </c>
      <c r="B13" s="40" t="s">
        <v>44</v>
      </c>
      <c r="C13" s="40" t="s">
        <v>98</v>
      </c>
      <c r="D13" s="41">
        <v>43929</v>
      </c>
      <c r="E13" s="41">
        <v>45544</v>
      </c>
      <c r="F13" s="40" t="s">
        <v>71</v>
      </c>
      <c r="G13" s="40">
        <v>-3597322</v>
      </c>
      <c r="H13" s="40" t="s">
        <v>83</v>
      </c>
      <c r="I13" s="40" t="s">
        <v>87</v>
      </c>
      <c r="J13" s="40">
        <v>2556000</v>
      </c>
      <c r="K13" s="40">
        <f t="shared" si="0"/>
        <v>0</v>
      </c>
      <c r="L13" s="42">
        <v>0</v>
      </c>
      <c r="M13" s="42">
        <v>0</v>
      </c>
      <c r="N13" s="42"/>
      <c r="O13" s="59">
        <f t="shared" si="2"/>
        <v>0</v>
      </c>
      <c r="P13" s="40">
        <v>300000</v>
      </c>
      <c r="Q13" s="40">
        <v>170283</v>
      </c>
      <c r="R13" s="40">
        <f>+CASO!$Q13/21*5</f>
        <v>40543.571428571428</v>
      </c>
      <c r="S13" s="43"/>
      <c r="T13" s="40">
        <v>60000</v>
      </c>
      <c r="U13" s="40">
        <v>70000</v>
      </c>
      <c r="V13" s="40">
        <v>100000</v>
      </c>
      <c r="W13" s="43"/>
      <c r="X13" s="44"/>
      <c r="Y13" s="40">
        <v>256000</v>
      </c>
      <c r="Z13" s="40"/>
      <c r="AA13" s="40" t="s">
        <v>52</v>
      </c>
      <c r="AB13" s="45">
        <v>0.1144</v>
      </c>
      <c r="AC13" s="40"/>
      <c r="AD13" s="40" t="s">
        <v>54</v>
      </c>
      <c r="AE13" s="40"/>
      <c r="AF13" s="40" t="s">
        <v>60</v>
      </c>
      <c r="AG13" s="46" t="s">
        <v>34</v>
      </c>
      <c r="AH13" s="40"/>
      <c r="AI13" s="40"/>
      <c r="AJ13" s="46" t="s">
        <v>68</v>
      </c>
      <c r="AK13" s="46"/>
      <c r="AL13" s="44"/>
      <c r="AM13" s="40"/>
      <c r="AN13" s="44"/>
      <c r="AO13" s="44"/>
      <c r="AP13" s="47"/>
      <c r="AQ13" s="47"/>
      <c r="AR13" s="47"/>
      <c r="AS13" s="47"/>
      <c r="AT13" s="47"/>
      <c r="AU13" s="48"/>
      <c r="AV13" s="39"/>
    </row>
    <row r="14" spans="1:48" s="19" customFormat="1">
      <c r="B14" s="54" t="s">
        <v>15</v>
      </c>
      <c r="C14" s="54"/>
      <c r="D14" s="54"/>
      <c r="E14" s="54"/>
      <c r="F14" s="54"/>
      <c r="G14" s="54"/>
      <c r="H14" s="54"/>
      <c r="I14" s="54"/>
      <c r="J14" s="54">
        <f>SUM(J9:J13)</f>
        <v>7556000</v>
      </c>
      <c r="K14" s="54">
        <f>SUM(K9:K13)</f>
        <v>197916.66666666666</v>
      </c>
      <c r="L14" s="55">
        <f t="shared" ref="L14:AN14" si="3">SUM(L9:L13)</f>
        <v>43</v>
      </c>
      <c r="M14" s="55">
        <f t="shared" si="3"/>
        <v>33</v>
      </c>
      <c r="N14" s="54">
        <f t="shared" ref="N14" si="4">SUM(N9:N13)</f>
        <v>332340.90909090906</v>
      </c>
      <c r="O14" s="54">
        <f t="shared" ref="O14" si="5">SUM(O9:O13)</f>
        <v>374181.81818181818</v>
      </c>
      <c r="P14" s="54">
        <f t="shared" si="3"/>
        <v>1000000</v>
      </c>
      <c r="Q14" s="54">
        <f t="shared" si="3"/>
        <v>995215</v>
      </c>
      <c r="R14" s="54">
        <f>+CASO!$Q14/21*5</f>
        <v>236955.95238095237</v>
      </c>
      <c r="S14" s="54">
        <f t="shared" ref="S14" si="6">SUM(S9:S13)</f>
        <v>0</v>
      </c>
      <c r="T14" s="54">
        <f t="shared" si="3"/>
        <v>300000</v>
      </c>
      <c r="U14" s="54">
        <f t="shared" si="3"/>
        <v>350000</v>
      </c>
      <c r="V14" s="54">
        <f t="shared" si="3"/>
        <v>500000</v>
      </c>
      <c r="W14" s="54">
        <f t="shared" ref="W14" si="7">SUM(W9:W13)</f>
        <v>0</v>
      </c>
      <c r="X14" s="54">
        <f t="shared" si="3"/>
        <v>0</v>
      </c>
      <c r="Y14" s="54">
        <f t="shared" si="3"/>
        <v>606000</v>
      </c>
      <c r="Z14" s="54">
        <f t="shared" si="3"/>
        <v>598000</v>
      </c>
      <c r="AA14" s="54">
        <f>SUM(AA9:AA13)</f>
        <v>0</v>
      </c>
      <c r="AB14" s="54"/>
      <c r="AC14" s="54">
        <f t="shared" si="3"/>
        <v>0</v>
      </c>
      <c r="AD14" s="54"/>
      <c r="AE14" s="54">
        <f t="shared" si="3"/>
        <v>0</v>
      </c>
      <c r="AF14" s="54"/>
      <c r="AG14" s="56">
        <f t="shared" si="3"/>
        <v>0</v>
      </c>
      <c r="AH14" s="54">
        <f t="shared" si="3"/>
        <v>0</v>
      </c>
      <c r="AI14" s="54">
        <f t="shared" si="3"/>
        <v>0</v>
      </c>
      <c r="AJ14" s="54"/>
      <c r="AK14" s="54"/>
      <c r="AL14" s="57">
        <f t="shared" si="3"/>
        <v>0</v>
      </c>
      <c r="AM14" s="54">
        <f t="shared" si="3"/>
        <v>0</v>
      </c>
      <c r="AN14" s="57">
        <f t="shared" si="3"/>
        <v>0</v>
      </c>
      <c r="AO14" s="57">
        <f>SUM(AO9:AO13)</f>
        <v>0</v>
      </c>
      <c r="AP14" s="58"/>
      <c r="AQ14" s="58"/>
      <c r="AR14" s="58"/>
      <c r="AS14" s="58"/>
      <c r="AT14" s="58"/>
      <c r="AU14" s="58"/>
      <c r="AV14" s="31"/>
    </row>
    <row r="17" spans="2:19">
      <c r="B17" s="23" t="s">
        <v>74</v>
      </c>
      <c r="C17" s="25"/>
      <c r="I17" s="20">
        <f>4.75*500000/12</f>
        <v>197916.66666666666</v>
      </c>
      <c r="O17" s="32"/>
      <c r="P17" s="33" t="s">
        <v>104</v>
      </c>
      <c r="Q17" s="33"/>
      <c r="R17" s="33"/>
      <c r="S17" s="33"/>
    </row>
    <row r="18" spans="2:19">
      <c r="B18" s="24" t="s">
        <v>73</v>
      </c>
      <c r="C18" s="23" t="s">
        <v>75</v>
      </c>
      <c r="D18" s="23" t="s">
        <v>76</v>
      </c>
      <c r="O18" s="32"/>
      <c r="P18" s="33" t="s">
        <v>99</v>
      </c>
      <c r="Q18" s="33"/>
      <c r="R18" s="33"/>
      <c r="S18" s="33"/>
    </row>
    <row r="19" spans="2:19">
      <c r="B19" s="21" t="s">
        <v>40</v>
      </c>
      <c r="C19" s="23" t="s">
        <v>48</v>
      </c>
      <c r="D19" s="23" t="s">
        <v>49</v>
      </c>
      <c r="O19" s="32"/>
      <c r="P19" s="33" t="s">
        <v>100</v>
      </c>
      <c r="Q19" s="33"/>
      <c r="R19" s="33"/>
      <c r="S19" s="33"/>
    </row>
    <row r="20" spans="2:19">
      <c r="B20" s="22" t="s">
        <v>41</v>
      </c>
      <c r="C20" s="21">
        <v>456278</v>
      </c>
      <c r="D20" s="21">
        <v>108637.61904761905</v>
      </c>
      <c r="O20" s="32"/>
      <c r="P20" s="33" t="s">
        <v>101</v>
      </c>
      <c r="Q20" s="33"/>
      <c r="R20" s="33"/>
      <c r="S20" s="33"/>
    </row>
    <row r="21" spans="2:19">
      <c r="B21" s="21" t="s">
        <v>42</v>
      </c>
      <c r="C21" s="22">
        <v>392731</v>
      </c>
      <c r="D21" s="21">
        <v>98182.75</v>
      </c>
      <c r="O21" s="32"/>
      <c r="P21" s="33" t="s">
        <v>103</v>
      </c>
      <c r="Q21" s="33"/>
      <c r="R21" s="33"/>
      <c r="S21" s="33"/>
    </row>
    <row r="22" spans="2:19">
      <c r="B22" s="22" t="s">
        <v>43</v>
      </c>
      <c r="C22" s="21">
        <v>200921</v>
      </c>
      <c r="D22" s="21">
        <v>50230.25</v>
      </c>
      <c r="O22" s="32"/>
      <c r="P22" s="33" t="s">
        <v>102</v>
      </c>
      <c r="Q22" s="33"/>
      <c r="R22" s="33"/>
      <c r="S22" s="33"/>
    </row>
    <row r="23" spans="2:19">
      <c r="B23" s="21" t="s">
        <v>44</v>
      </c>
      <c r="C23" s="22">
        <v>243241</v>
      </c>
      <c r="D23" s="21">
        <v>60810.25</v>
      </c>
      <c r="O23" s="32"/>
      <c r="P23" s="33"/>
      <c r="Q23" s="33"/>
      <c r="R23" s="33"/>
      <c r="S23" s="33"/>
    </row>
    <row r="24" spans="2:19">
      <c r="B24" s="22" t="s">
        <v>15</v>
      </c>
      <c r="C24" s="21">
        <f>SUM(C20:C23)</f>
        <v>1293171</v>
      </c>
      <c r="D24" s="21">
        <f>SUM(D20:D23)</f>
        <v>317860.86904761905</v>
      </c>
      <c r="O24" s="32"/>
      <c r="P24" s="33"/>
      <c r="Q24" s="33"/>
      <c r="R24" s="33"/>
      <c r="S24" s="33"/>
    </row>
  </sheetData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B163-3866-4207-A32F-9E860265F931}">
  <dimension ref="L2:Q13"/>
  <sheetViews>
    <sheetView workbookViewId="0">
      <selection activeCell="D23" sqref="D23"/>
    </sheetView>
  </sheetViews>
  <sheetFormatPr baseColWidth="10" defaultRowHeight="15.75"/>
  <sheetData>
    <row r="2" spans="12:17" ht="16.5" thickBot="1"/>
    <row r="3" spans="12:17" ht="16.5" thickBot="1">
      <c r="L3" s="26" t="s">
        <v>19</v>
      </c>
      <c r="M3" s="27"/>
      <c r="N3" s="27"/>
      <c r="O3" s="27"/>
      <c r="P3" s="27"/>
      <c r="Q3" s="28"/>
    </row>
    <row r="4" spans="12:17" ht="68.25" thickBot="1">
      <c r="L4" s="11" t="s">
        <v>20</v>
      </c>
      <c r="M4" s="29" t="s">
        <v>21</v>
      </c>
      <c r="N4" s="30"/>
      <c r="O4" s="1" t="s">
        <v>22</v>
      </c>
      <c r="P4" s="1" t="s">
        <v>23</v>
      </c>
      <c r="Q4" s="12" t="s">
        <v>24</v>
      </c>
    </row>
    <row r="5" spans="12:17" ht="16.5" thickBot="1">
      <c r="L5" s="11"/>
      <c r="M5" s="1" t="s">
        <v>25</v>
      </c>
      <c r="N5" s="1" t="s">
        <v>26</v>
      </c>
      <c r="O5" s="1"/>
      <c r="P5" s="1"/>
      <c r="Q5" s="12"/>
    </row>
    <row r="6" spans="12:17" ht="16.5" thickBot="1">
      <c r="L6" s="2" t="s">
        <v>27</v>
      </c>
      <c r="M6" s="3" t="s">
        <v>28</v>
      </c>
      <c r="N6" s="4">
        <v>889663.5</v>
      </c>
      <c r="O6" s="5" t="s">
        <v>29</v>
      </c>
      <c r="P6" s="3" t="s">
        <v>28</v>
      </c>
      <c r="Q6" s="5" t="s">
        <v>29</v>
      </c>
    </row>
    <row r="7" spans="12:17" ht="16.5" thickBot="1">
      <c r="L7" s="7"/>
      <c r="M7" s="8">
        <v>889663.51</v>
      </c>
      <c r="N7" s="8">
        <v>1977030</v>
      </c>
      <c r="O7" s="6">
        <v>0.04</v>
      </c>
      <c r="P7" s="8">
        <v>35586.54</v>
      </c>
      <c r="Q7" s="9">
        <v>2.1999999999999999E-2</v>
      </c>
    </row>
    <row r="8" spans="12:17" ht="16.5" thickBot="1">
      <c r="L8" s="2"/>
      <c r="M8" s="4">
        <v>1977030.01</v>
      </c>
      <c r="N8" s="4">
        <v>3295050</v>
      </c>
      <c r="O8" s="5">
        <v>0.08</v>
      </c>
      <c r="P8" s="4">
        <v>114667.74</v>
      </c>
      <c r="Q8" s="10">
        <v>4.5199999999999997E-2</v>
      </c>
    </row>
    <row r="9" spans="12:17" ht="16.5" thickBot="1">
      <c r="L9" s="2"/>
      <c r="M9" s="4">
        <v>3295050.01</v>
      </c>
      <c r="N9" s="4">
        <v>4613070</v>
      </c>
      <c r="O9" s="5">
        <v>0.13500000000000001</v>
      </c>
      <c r="P9" s="4">
        <v>295895.49</v>
      </c>
      <c r="Q9" s="10">
        <v>7.0900000000000005E-2</v>
      </c>
    </row>
    <row r="10" spans="12:17" ht="16.5" thickBot="1">
      <c r="L10" s="2"/>
      <c r="M10" s="4">
        <v>4613070.01</v>
      </c>
      <c r="N10" s="4">
        <v>5931090</v>
      </c>
      <c r="O10" s="5">
        <v>0.23</v>
      </c>
      <c r="P10" s="4">
        <v>734137.14</v>
      </c>
      <c r="Q10" s="10">
        <v>0.1062</v>
      </c>
    </row>
    <row r="11" spans="12:17" ht="16.5" thickBot="1">
      <c r="L11" s="2"/>
      <c r="M11" s="4">
        <v>5931090.0099999998</v>
      </c>
      <c r="N11" s="4">
        <v>7908120</v>
      </c>
      <c r="O11" s="5">
        <v>0.30399999999999999</v>
      </c>
      <c r="P11" s="4">
        <v>1173037.8</v>
      </c>
      <c r="Q11" s="10">
        <v>0.15570000000000001</v>
      </c>
    </row>
    <row r="12" spans="12:17" ht="16.5" thickBot="1">
      <c r="L12" s="2"/>
      <c r="M12" s="4">
        <v>7908120.0099999998</v>
      </c>
      <c r="N12" s="4">
        <v>20429310</v>
      </c>
      <c r="O12" s="5">
        <v>0.35</v>
      </c>
      <c r="P12" s="4">
        <v>1536811.32</v>
      </c>
      <c r="Q12" s="10">
        <v>0.27479999999999999</v>
      </c>
    </row>
    <row r="13" spans="12:17" ht="16.5" thickBot="1">
      <c r="L13" s="13"/>
      <c r="M13" s="14">
        <v>20429310.010000002</v>
      </c>
      <c r="N13" s="15" t="s">
        <v>30</v>
      </c>
      <c r="O13" s="16">
        <v>0.4</v>
      </c>
      <c r="P13" s="14">
        <v>2558276.8199999998</v>
      </c>
      <c r="Q13" s="16" t="s">
        <v>31</v>
      </c>
    </row>
  </sheetData>
  <mergeCells count="2">
    <mergeCell ref="L3:Q3"/>
    <mergeCell ref="M4:N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54FD-D7FD-4EA8-A5D2-53C53F553804}">
  <dimension ref="A1"/>
  <sheetViews>
    <sheetView showGridLines="0" zoomScale="160" zoomScaleNormal="160" workbookViewId="0">
      <selection activeCell="E13" sqref="E13"/>
    </sheetView>
  </sheetViews>
  <sheetFormatPr baseColWidth="10" defaultRowHeight="15.75"/>
  <cols>
    <col min="1" max="1" width="4.625" customWidth="1"/>
    <col min="2" max="2" width="21.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</vt:lpstr>
      <vt:lpstr>INDICADORES</vt:lpstr>
      <vt:lpstr>TD AANCEL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AANCEL</dc:creator>
  <cp:lastModifiedBy>CETECOM</cp:lastModifiedBy>
  <cp:lastPrinted>2024-08-26T05:39:48Z</cp:lastPrinted>
  <dcterms:created xsi:type="dcterms:W3CDTF">2021-06-17T05:31:54Z</dcterms:created>
  <dcterms:modified xsi:type="dcterms:W3CDTF">2024-09-10T23:05:47Z</dcterms:modified>
</cp:coreProperties>
</file>