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ahp-moora" sheetId="3" r:id="rId1"/>
  </sheets>
  <calcPr calcId="162913"/>
</workbook>
</file>

<file path=xl/calcChain.xml><?xml version="1.0" encoding="utf-8"?>
<calcChain xmlns="http://schemas.openxmlformats.org/spreadsheetml/2006/main">
  <c r="C50" i="3" l="1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G53" i="3" s="1"/>
  <c r="E53" i="3"/>
  <c r="F53" i="3"/>
  <c r="C54" i="3"/>
  <c r="D54" i="3"/>
  <c r="E54" i="3"/>
  <c r="F54" i="3"/>
  <c r="C55" i="3"/>
  <c r="D55" i="3"/>
  <c r="E55" i="3"/>
  <c r="F55" i="3"/>
  <c r="B51" i="3"/>
  <c r="B52" i="3"/>
  <c r="B53" i="3"/>
  <c r="B54" i="3"/>
  <c r="B55" i="3"/>
  <c r="A51" i="3"/>
  <c r="A52" i="3"/>
  <c r="A53" i="3"/>
  <c r="A54" i="3"/>
  <c r="A55" i="3"/>
  <c r="A5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C40" i="3"/>
  <c r="D40" i="3"/>
  <c r="E40" i="3"/>
  <c r="F40" i="3"/>
  <c r="A41" i="3"/>
  <c r="A42" i="3"/>
  <c r="A43" i="3"/>
  <c r="A44" i="3"/>
  <c r="A45" i="3"/>
  <c r="A40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C31" i="3"/>
  <c r="D31" i="3"/>
  <c r="E31" i="3"/>
  <c r="F31" i="3"/>
  <c r="A32" i="3"/>
  <c r="A33" i="3"/>
  <c r="A34" i="3"/>
  <c r="A35" i="3"/>
  <c r="A36" i="3"/>
  <c r="A31" i="3"/>
  <c r="G55" i="3" l="1"/>
  <c r="G54" i="3"/>
  <c r="G52" i="3"/>
  <c r="G51" i="3"/>
  <c r="B31" i="3"/>
  <c r="B40" i="3" l="1"/>
  <c r="F7" i="3" l="1"/>
  <c r="F13" i="3" s="1"/>
  <c r="E6" i="3"/>
  <c r="D6" i="3"/>
  <c r="C6" i="3"/>
  <c r="B6" i="3"/>
  <c r="F17" i="3" l="1"/>
  <c r="F16" i="3"/>
  <c r="F15" i="3"/>
  <c r="F14" i="3"/>
  <c r="D5" i="3" l="1"/>
  <c r="C5" i="3"/>
  <c r="C4" i="3"/>
  <c r="B5" i="3"/>
  <c r="B4" i="3"/>
  <c r="B3" i="3"/>
  <c r="D7" i="3" l="1"/>
  <c r="D16" i="3" s="1"/>
  <c r="E7" i="3"/>
  <c r="B7" i="3"/>
  <c r="B17" i="3" s="1"/>
  <c r="C7" i="3"/>
  <c r="C13" i="3" l="1"/>
  <c r="C17" i="3"/>
  <c r="C14" i="3"/>
  <c r="E13" i="3"/>
  <c r="E14" i="3"/>
  <c r="E15" i="3"/>
  <c r="E16" i="3"/>
  <c r="E17" i="3"/>
  <c r="C15" i="3"/>
  <c r="B16" i="3"/>
  <c r="B14" i="3"/>
  <c r="C16" i="3"/>
  <c r="B15" i="3"/>
  <c r="D13" i="3"/>
  <c r="D14" i="3"/>
  <c r="D15" i="3"/>
  <c r="D17" i="3"/>
  <c r="B13" i="3"/>
  <c r="G17" i="3" l="1"/>
  <c r="F48" i="3" s="1"/>
  <c r="G16" i="3"/>
  <c r="E48" i="3" s="1"/>
  <c r="G14" i="3"/>
  <c r="C48" i="3" s="1"/>
  <c r="G15" i="3"/>
  <c r="D48" i="3" s="1"/>
  <c r="G13" i="3"/>
  <c r="B48" i="3" s="1"/>
  <c r="B50" i="3" l="1"/>
  <c r="H14" i="3"/>
  <c r="H15" i="3"/>
  <c r="H16" i="3"/>
  <c r="H17" i="3"/>
  <c r="H13" i="3"/>
  <c r="G50" i="3" l="1"/>
  <c r="H19" i="3"/>
  <c r="H18" i="3"/>
  <c r="H55" i="3" l="1"/>
  <c r="H53" i="3"/>
  <c r="H54" i="3"/>
  <c r="H52" i="3"/>
  <c r="H51" i="3"/>
  <c r="H50" i="3"/>
  <c r="H20" i="3"/>
  <c r="I20" i="3" s="1"/>
</calcChain>
</file>

<file path=xl/sharedStrings.xml><?xml version="1.0" encoding="utf-8"?>
<sst xmlns="http://schemas.openxmlformats.org/spreadsheetml/2006/main" count="86" uniqueCount="43">
  <si>
    <t>C1</t>
  </si>
  <si>
    <t>C2</t>
  </si>
  <si>
    <t>C3</t>
  </si>
  <si>
    <t>C4</t>
  </si>
  <si>
    <t>C5</t>
  </si>
  <si>
    <t>Rank</t>
  </si>
  <si>
    <t>benefit</t>
  </si>
  <si>
    <t>Total</t>
  </si>
  <si>
    <t>Prioritas</t>
  </si>
  <si>
    <t>CM</t>
  </si>
  <si>
    <t>CI</t>
  </si>
  <si>
    <t>Ordo matriks</t>
  </si>
  <si>
    <t>Ratio index</t>
  </si>
  <si>
    <t>RI</t>
  </si>
  <si>
    <t>CR</t>
  </si>
  <si>
    <t>cost</t>
  </si>
  <si>
    <t>C01</t>
  </si>
  <si>
    <t>C02</t>
  </si>
  <si>
    <t>C03</t>
  </si>
  <si>
    <t>C04</t>
  </si>
  <si>
    <t>C05</t>
  </si>
  <si>
    <t>Bobot</t>
  </si>
  <si>
    <t>https://rumahsourcecode.com</t>
  </si>
  <si>
    <t>Atribut</t>
  </si>
  <si>
    <t>Kode</t>
  </si>
  <si>
    <t>Nama</t>
  </si>
  <si>
    <t>IPK</t>
  </si>
  <si>
    <t>Semester</t>
  </si>
  <si>
    <t>Jumlah Pendapatan Orang Tua</t>
  </si>
  <si>
    <t>Jumlah Tanggungan Orang Tua</t>
  </si>
  <si>
    <t>Status Orang Tua</t>
  </si>
  <si>
    <t>A01</t>
  </si>
  <si>
    <t>VANDI CHAMDIKA</t>
  </si>
  <si>
    <t>A02</t>
  </si>
  <si>
    <t>QONITATUL HASANAH</t>
  </si>
  <si>
    <t>A03</t>
  </si>
  <si>
    <t>INDAH FITRIA</t>
  </si>
  <si>
    <t>A04</t>
  </si>
  <si>
    <t>TOMMY PURWANTORO NUGROHO</t>
  </si>
  <si>
    <t>A05</t>
  </si>
  <si>
    <t>HENDRY SETIO PRAKOSO</t>
  </si>
  <si>
    <t>A06</t>
  </si>
  <si>
    <t>AFRI YOSELA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</si>
</sst>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1" applyBorder="1"/>
    <xf numFmtId="0" fontId="2" fillId="3" borderId="1" xfId="2" applyBorder="1"/>
    <xf numFmtId="0" fontId="0" fillId="0" borderId="1" xfId="0" applyNumberFormat="1" applyBorder="1"/>
    <xf numFmtId="0" fontId="0" fillId="0" borderId="0" xfId="0" applyNumberFormat="1"/>
    <xf numFmtId="0" fontId="3" fillId="0" borderId="0" xfId="3" applyNumberFormat="1" applyFill="1" applyBorder="1"/>
    <xf numFmtId="0" fontId="2" fillId="3" borderId="1" xfId="2" applyNumberFormat="1" applyBorder="1"/>
    <xf numFmtId="0" fontId="1" fillId="2" borderId="1" xfId="1" applyNumberFormat="1" applyBorder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mahsourcecode.com/" TargetMode="External"/><Relationship Id="rId2" Type="http://schemas.openxmlformats.org/officeDocument/2006/relationships/hyperlink" Target="https://rumahsourcecode.com/" TargetMode="External"/><Relationship Id="rId1" Type="http://schemas.openxmlformats.org/officeDocument/2006/relationships/hyperlink" Target="https://rumahsourcecod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umahsource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C50" sqref="C50"/>
    </sheetView>
  </sheetViews>
  <sheetFormatPr defaultRowHeight="14.4" x14ac:dyDescent="0.3"/>
  <cols>
    <col min="1" max="1" width="11.5546875" bestFit="1" customWidth="1"/>
    <col min="2" max="6" width="7.88671875" customWidth="1"/>
    <col min="7" max="7" width="5.88671875" customWidth="1"/>
    <col min="8" max="8" width="6.5546875" customWidth="1"/>
    <col min="10" max="22" width="6.44140625" customWidth="1"/>
    <col min="23" max="23" width="4.5546875" customWidth="1"/>
    <col min="24" max="29" width="6.44140625" customWidth="1"/>
    <col min="30" max="30" width="4.6640625" customWidth="1"/>
    <col min="31" max="36" width="6.44140625" customWidth="1"/>
    <col min="37" max="37" width="5.109375" customWidth="1"/>
    <col min="38" max="38" width="8.88671875" customWidth="1"/>
    <col min="39" max="57" width="6" customWidth="1"/>
    <col min="59" max="61" width="6.33203125" customWidth="1"/>
    <col min="62" max="62" width="6.109375" customWidth="1"/>
    <col min="63" max="63" width="5" bestFit="1" customWidth="1"/>
  </cols>
  <sheetData>
    <row r="1" spans="1:20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20" x14ac:dyDescent="0.3">
      <c r="A2" s="3" t="s">
        <v>0</v>
      </c>
      <c r="B2" s="1">
        <v>1</v>
      </c>
      <c r="C2" s="1">
        <v>2</v>
      </c>
      <c r="D2" s="1">
        <v>3</v>
      </c>
      <c r="E2" s="1">
        <v>3</v>
      </c>
      <c r="F2" s="1">
        <v>4</v>
      </c>
    </row>
    <row r="3" spans="1:20" x14ac:dyDescent="0.3">
      <c r="A3" s="3" t="s">
        <v>1</v>
      </c>
      <c r="B3" s="1">
        <f>1/C2</f>
        <v>0.5</v>
      </c>
      <c r="C3" s="1">
        <v>1</v>
      </c>
      <c r="D3" s="1">
        <v>2</v>
      </c>
      <c r="E3" s="1">
        <v>3</v>
      </c>
      <c r="F3" s="1">
        <v>3</v>
      </c>
    </row>
    <row r="4" spans="1:20" x14ac:dyDescent="0.3">
      <c r="A4" s="3" t="s">
        <v>2</v>
      </c>
      <c r="B4" s="1">
        <f>1/D2</f>
        <v>0.33333333333333331</v>
      </c>
      <c r="C4" s="1">
        <f>1/D3</f>
        <v>0.5</v>
      </c>
      <c r="D4" s="1">
        <v>1</v>
      </c>
      <c r="E4" s="1">
        <v>2</v>
      </c>
      <c r="F4" s="1">
        <v>3</v>
      </c>
    </row>
    <row r="5" spans="1:20" x14ac:dyDescent="0.3">
      <c r="A5" s="3" t="s">
        <v>3</v>
      </c>
      <c r="B5" s="1">
        <f>1/E2</f>
        <v>0.33333333333333331</v>
      </c>
      <c r="C5" s="1">
        <f>1/E3</f>
        <v>0.33333333333333331</v>
      </c>
      <c r="D5" s="1">
        <f>1/E4</f>
        <v>0.5</v>
      </c>
      <c r="E5" s="1">
        <v>1</v>
      </c>
      <c r="F5" s="1">
        <v>1</v>
      </c>
    </row>
    <row r="6" spans="1:20" x14ac:dyDescent="0.3">
      <c r="A6" s="3" t="s">
        <v>4</v>
      </c>
      <c r="B6" s="1">
        <f>1/F2</f>
        <v>0.25</v>
      </c>
      <c r="C6" s="1">
        <f>1/F3</f>
        <v>0.33333333333333331</v>
      </c>
      <c r="D6" s="1">
        <f>1/F4</f>
        <v>0.33333333333333331</v>
      </c>
      <c r="E6" s="1">
        <f>1/F5</f>
        <v>1</v>
      </c>
      <c r="F6" s="1">
        <v>1</v>
      </c>
    </row>
    <row r="7" spans="1:20" x14ac:dyDescent="0.3">
      <c r="A7" s="3" t="s">
        <v>7</v>
      </c>
      <c r="B7" s="4">
        <f>SUM(B2:B6)</f>
        <v>2.4166666666666665</v>
      </c>
      <c r="C7" s="4">
        <f>SUM(C2:C6)</f>
        <v>4.166666666666667</v>
      </c>
      <c r="D7" s="4">
        <f>SUM(D2:D6)</f>
        <v>6.833333333333333</v>
      </c>
      <c r="E7" s="4">
        <f>SUM(E2:E6)</f>
        <v>10</v>
      </c>
      <c r="F7" s="4">
        <f>SUM(F2:F6)</f>
        <v>12</v>
      </c>
    </row>
    <row r="9" spans="1:20" x14ac:dyDescent="0.3">
      <c r="A9" s="3" t="s">
        <v>11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</row>
    <row r="10" spans="1:20" x14ac:dyDescent="0.3">
      <c r="A10" s="3" t="s">
        <v>12</v>
      </c>
      <c r="B10" s="4">
        <v>0</v>
      </c>
      <c r="C10" s="4">
        <v>0</v>
      </c>
      <c r="D10" s="4">
        <v>0.57999999999999996</v>
      </c>
      <c r="E10" s="4">
        <v>0.9</v>
      </c>
      <c r="F10" s="4">
        <v>1.1200000000000001</v>
      </c>
      <c r="G10" s="4">
        <v>1.24</v>
      </c>
      <c r="H10" s="4">
        <v>1.32</v>
      </c>
      <c r="I10" s="4">
        <v>1.41</v>
      </c>
      <c r="J10" s="4">
        <v>1.46</v>
      </c>
      <c r="K10" s="4">
        <v>1.49</v>
      </c>
    </row>
    <row r="12" spans="1:20" x14ac:dyDescent="0.3">
      <c r="A12" s="3"/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8</v>
      </c>
      <c r="H12" s="3" t="s">
        <v>9</v>
      </c>
    </row>
    <row r="13" spans="1:20" x14ac:dyDescent="0.3">
      <c r="A13" s="3" t="s">
        <v>0</v>
      </c>
      <c r="B13" s="1">
        <f t="shared" ref="B13:F17" si="0">B2/B$7</f>
        <v>0.41379310344827591</v>
      </c>
      <c r="C13" s="1">
        <f t="shared" si="0"/>
        <v>0.48</v>
      </c>
      <c r="D13" s="1">
        <f t="shared" si="0"/>
        <v>0.43902439024390244</v>
      </c>
      <c r="E13" s="1">
        <f t="shared" si="0"/>
        <v>0.3</v>
      </c>
      <c r="F13" s="1">
        <f t="shared" si="0"/>
        <v>0.33333333333333331</v>
      </c>
      <c r="G13" s="1">
        <f>AVERAGE(B13:F13)</f>
        <v>0.39323016540510236</v>
      </c>
      <c r="H13" s="2">
        <f>MMULT(B2:F2,$G$13:$G$17)/G13</f>
        <v>5.1845874814280366</v>
      </c>
    </row>
    <row r="14" spans="1:20" x14ac:dyDescent="0.3">
      <c r="A14" s="3" t="s">
        <v>1</v>
      </c>
      <c r="B14" s="1">
        <f t="shared" si="0"/>
        <v>0.20689655172413796</v>
      </c>
      <c r="C14" s="1">
        <f t="shared" si="0"/>
        <v>0.24</v>
      </c>
      <c r="D14" s="1">
        <f t="shared" si="0"/>
        <v>0.29268292682926833</v>
      </c>
      <c r="E14" s="1">
        <f t="shared" si="0"/>
        <v>0.3</v>
      </c>
      <c r="F14" s="1">
        <f t="shared" si="0"/>
        <v>0.25</v>
      </c>
      <c r="G14" s="1">
        <f>AVERAGE(B14:F14)</f>
        <v>0.25791589571068124</v>
      </c>
      <c r="H14" s="2">
        <f>MMULT(B3:F3,$G$13:$G$17)/G14</f>
        <v>5.1576437032737452</v>
      </c>
      <c r="N14" t="s">
        <v>24</v>
      </c>
      <c r="O14" t="s">
        <v>25</v>
      </c>
      <c r="P14" t="s">
        <v>26</v>
      </c>
      <c r="Q14" t="s">
        <v>27</v>
      </c>
      <c r="R14" t="s">
        <v>28</v>
      </c>
      <c r="S14" t="s">
        <v>29</v>
      </c>
      <c r="T14" t="s">
        <v>30</v>
      </c>
    </row>
    <row r="15" spans="1:20" x14ac:dyDescent="0.3">
      <c r="A15" s="3" t="s">
        <v>2</v>
      </c>
      <c r="B15" s="1">
        <f t="shared" si="0"/>
        <v>0.13793103448275862</v>
      </c>
      <c r="C15" s="1">
        <f t="shared" si="0"/>
        <v>0.12</v>
      </c>
      <c r="D15" s="1">
        <f t="shared" si="0"/>
        <v>0.14634146341463417</v>
      </c>
      <c r="E15" s="1">
        <f t="shared" si="0"/>
        <v>0.2</v>
      </c>
      <c r="F15" s="1">
        <f t="shared" si="0"/>
        <v>0.25</v>
      </c>
      <c r="G15" s="1">
        <f>AVERAGE(B15:F15)</f>
        <v>0.17085449957947857</v>
      </c>
      <c r="H15" s="2">
        <f>MMULT(B4:F4,$G$13:$G$17)/G15</f>
        <v>5.0920547564586816</v>
      </c>
      <c r="N15" s="6" t="s">
        <v>31</v>
      </c>
      <c r="O15" s="6" t="s">
        <v>32</v>
      </c>
      <c r="P15">
        <v>3.65</v>
      </c>
      <c r="Q15">
        <v>6</v>
      </c>
      <c r="R15">
        <v>3000000</v>
      </c>
      <c r="S15">
        <v>2</v>
      </c>
      <c r="T15">
        <v>2</v>
      </c>
    </row>
    <row r="16" spans="1:20" x14ac:dyDescent="0.3">
      <c r="A16" s="3" t="s">
        <v>3</v>
      </c>
      <c r="B16" s="1">
        <f t="shared" si="0"/>
        <v>0.13793103448275862</v>
      </c>
      <c r="C16" s="1">
        <f t="shared" si="0"/>
        <v>7.9999999999999988E-2</v>
      </c>
      <c r="D16" s="1">
        <f t="shared" si="0"/>
        <v>7.3170731707317083E-2</v>
      </c>
      <c r="E16" s="1">
        <f t="shared" si="0"/>
        <v>0.1</v>
      </c>
      <c r="F16" s="1">
        <f t="shared" si="0"/>
        <v>8.3333333333333329E-2</v>
      </c>
      <c r="G16" s="1">
        <f>AVERAGE(B16:F16)</f>
        <v>9.4887019904681791E-2</v>
      </c>
      <c r="H16" s="2">
        <f>MMULT(B5:F5,$G$13:$G$17)/G16</f>
        <v>5.0636575647093824</v>
      </c>
      <c r="N16" s="6" t="s">
        <v>33</v>
      </c>
      <c r="O16" s="6" t="s">
        <v>34</v>
      </c>
      <c r="P16">
        <v>3.75</v>
      </c>
      <c r="Q16">
        <v>6</v>
      </c>
      <c r="R16">
        <v>3000000</v>
      </c>
      <c r="S16">
        <v>3</v>
      </c>
      <c r="T16">
        <v>2</v>
      </c>
    </row>
    <row r="17" spans="1:20" x14ac:dyDescent="0.3">
      <c r="A17" s="3" t="s">
        <v>4</v>
      </c>
      <c r="B17" s="1">
        <f t="shared" si="0"/>
        <v>0.10344827586206898</v>
      </c>
      <c r="C17" s="1">
        <f t="shared" si="0"/>
        <v>7.9999999999999988E-2</v>
      </c>
      <c r="D17" s="1">
        <f t="shared" si="0"/>
        <v>4.878048780487805E-2</v>
      </c>
      <c r="E17" s="1">
        <f t="shared" si="0"/>
        <v>0.1</v>
      </c>
      <c r="F17" s="1">
        <f t="shared" si="0"/>
        <v>8.3333333333333329E-2</v>
      </c>
      <c r="G17" s="1">
        <f>AVERAGE(B17:F17)</f>
        <v>8.3112419400056065E-2</v>
      </c>
      <c r="H17" s="2">
        <f>MMULT(B6:F6,$G$13:$G$17)/G17</f>
        <v>5.0441371912757793</v>
      </c>
      <c r="N17" s="6" t="s">
        <v>35</v>
      </c>
      <c r="O17" s="6" t="s">
        <v>36</v>
      </c>
      <c r="P17">
        <v>3.69</v>
      </c>
      <c r="Q17">
        <v>6</v>
      </c>
      <c r="R17">
        <v>1500000</v>
      </c>
      <c r="S17">
        <v>2</v>
      </c>
      <c r="T17">
        <v>2</v>
      </c>
    </row>
    <row r="18" spans="1:20" x14ac:dyDescent="0.3">
      <c r="G18" s="3" t="s">
        <v>10</v>
      </c>
      <c r="H18" s="4">
        <f>((SUM(H13:H17)/COUNT(H13:H17))-COUNT(H13:H17))/(COUNT(H13:H17)-1)</f>
        <v>2.7104034857281301E-2</v>
      </c>
      <c r="N18" s="6" t="s">
        <v>37</v>
      </c>
      <c r="O18" s="6" t="s">
        <v>38</v>
      </c>
      <c r="P18">
        <v>3.65</v>
      </c>
      <c r="Q18">
        <v>6</v>
      </c>
      <c r="R18">
        <v>3250000</v>
      </c>
      <c r="S18">
        <v>1</v>
      </c>
      <c r="T18">
        <v>2</v>
      </c>
    </row>
    <row r="19" spans="1:20" x14ac:dyDescent="0.3">
      <c r="G19" s="3" t="s">
        <v>13</v>
      </c>
      <c r="H19" s="4">
        <f>HLOOKUP(COUNT(H13:H17),$A$9:$K$10,2,1)</f>
        <v>1.1200000000000001</v>
      </c>
      <c r="N19" s="6" t="s">
        <v>39</v>
      </c>
      <c r="O19" s="6" t="s">
        <v>40</v>
      </c>
      <c r="P19">
        <v>3.6</v>
      </c>
      <c r="Q19">
        <v>6</v>
      </c>
      <c r="R19">
        <v>3500000</v>
      </c>
      <c r="S19">
        <v>2</v>
      </c>
      <c r="T19">
        <v>1</v>
      </c>
    </row>
    <row r="20" spans="1:20" x14ac:dyDescent="0.3">
      <c r="G20" s="3" t="s">
        <v>14</v>
      </c>
      <c r="H20" s="4">
        <f>H18/H19</f>
        <v>2.4200031122572588E-2</v>
      </c>
      <c r="I20" t="str">
        <f>IF(H20&lt;=0.1,"Konsisten","Tidak Konsisten")</f>
        <v>Konsisten</v>
      </c>
      <c r="N20" s="6" t="s">
        <v>41</v>
      </c>
      <c r="O20" s="6" t="s">
        <v>42</v>
      </c>
      <c r="P20">
        <v>3.88</v>
      </c>
      <c r="Q20">
        <v>6</v>
      </c>
      <c r="R20">
        <v>3000000</v>
      </c>
      <c r="S20">
        <v>2</v>
      </c>
      <c r="T20">
        <v>2</v>
      </c>
    </row>
    <row r="22" spans="1:20" x14ac:dyDescent="0.3">
      <c r="A22" s="9"/>
      <c r="B22" s="9" t="s">
        <v>16</v>
      </c>
      <c r="C22" s="9" t="s">
        <v>17</v>
      </c>
      <c r="D22" s="9" t="s">
        <v>18</v>
      </c>
      <c r="E22" s="9" t="s">
        <v>19</v>
      </c>
      <c r="F22" s="9" t="s">
        <v>20</v>
      </c>
      <c r="G22" s="6"/>
      <c r="H22" s="7" t="s">
        <v>22</v>
      </c>
      <c r="I22" s="6"/>
      <c r="J22" s="6"/>
      <c r="K22" s="6"/>
      <c r="L22" s="6"/>
      <c r="M22" s="6"/>
    </row>
    <row r="23" spans="1:20" x14ac:dyDescent="0.3">
      <c r="A23" s="9" t="s">
        <v>31</v>
      </c>
      <c r="B23" s="5">
        <v>3.65</v>
      </c>
      <c r="C23" s="5">
        <v>6</v>
      </c>
      <c r="D23" s="5">
        <v>3000000</v>
      </c>
      <c r="E23" s="5">
        <v>2</v>
      </c>
      <c r="F23" s="5">
        <v>2</v>
      </c>
      <c r="G23" s="6"/>
      <c r="H23" s="6"/>
      <c r="I23" s="6"/>
      <c r="J23" s="6"/>
      <c r="K23" s="6"/>
      <c r="L23" s="6"/>
      <c r="M23" s="6"/>
    </row>
    <row r="24" spans="1:20" x14ac:dyDescent="0.3">
      <c r="A24" s="9" t="s">
        <v>33</v>
      </c>
      <c r="B24" s="5">
        <v>3.75</v>
      </c>
      <c r="C24" s="5">
        <v>6</v>
      </c>
      <c r="D24" s="5">
        <v>3000000</v>
      </c>
      <c r="E24" s="5">
        <v>3</v>
      </c>
      <c r="F24" s="5">
        <v>2</v>
      </c>
      <c r="G24" s="6"/>
      <c r="H24" s="6"/>
      <c r="I24" s="6"/>
      <c r="J24" s="6"/>
      <c r="K24" s="6"/>
      <c r="L24" s="6"/>
      <c r="M24" s="6"/>
    </row>
    <row r="25" spans="1:20" x14ac:dyDescent="0.3">
      <c r="A25" s="9" t="s">
        <v>35</v>
      </c>
      <c r="B25" s="5">
        <v>3.69</v>
      </c>
      <c r="C25" s="5">
        <v>6</v>
      </c>
      <c r="D25" s="5">
        <v>1500000</v>
      </c>
      <c r="E25" s="5">
        <v>2</v>
      </c>
      <c r="F25" s="5">
        <v>2</v>
      </c>
      <c r="G25" s="6"/>
      <c r="H25" s="6"/>
      <c r="I25" s="6"/>
      <c r="J25" s="6"/>
      <c r="K25" s="6"/>
      <c r="L25" s="6"/>
      <c r="M25" s="6"/>
    </row>
    <row r="26" spans="1:20" x14ac:dyDescent="0.3">
      <c r="A26" s="9" t="s">
        <v>37</v>
      </c>
      <c r="B26" s="5">
        <v>3.65</v>
      </c>
      <c r="C26" s="5">
        <v>6</v>
      </c>
      <c r="D26" s="5">
        <v>3250000</v>
      </c>
      <c r="E26" s="5">
        <v>1</v>
      </c>
      <c r="F26" s="5">
        <v>2</v>
      </c>
      <c r="G26" s="6"/>
      <c r="H26" s="6"/>
      <c r="I26" s="6"/>
      <c r="J26" s="6"/>
      <c r="K26" s="6"/>
      <c r="L26" s="6"/>
      <c r="M26" s="6"/>
    </row>
    <row r="27" spans="1:20" x14ac:dyDescent="0.3">
      <c r="A27" s="9" t="s">
        <v>39</v>
      </c>
      <c r="B27" s="5">
        <v>3.6</v>
      </c>
      <c r="C27" s="5">
        <v>6</v>
      </c>
      <c r="D27" s="5">
        <v>3500000</v>
      </c>
      <c r="E27" s="5">
        <v>2</v>
      </c>
      <c r="F27" s="5">
        <v>1</v>
      </c>
      <c r="G27" s="6"/>
      <c r="H27" s="6"/>
      <c r="I27" s="6"/>
      <c r="J27" s="6"/>
      <c r="K27" s="6"/>
      <c r="L27" s="6"/>
      <c r="M27" s="6"/>
    </row>
    <row r="28" spans="1:20" x14ac:dyDescent="0.3">
      <c r="A28" s="9" t="s">
        <v>41</v>
      </c>
      <c r="B28" s="5">
        <v>3.88</v>
      </c>
      <c r="C28" s="5">
        <v>6</v>
      </c>
      <c r="D28" s="5">
        <v>3000000</v>
      </c>
      <c r="E28" s="5">
        <v>2</v>
      </c>
      <c r="F28" s="5">
        <v>2</v>
      </c>
      <c r="G28" s="6"/>
      <c r="H28" s="6"/>
      <c r="I28" s="6"/>
      <c r="J28" s="6"/>
      <c r="K28" s="6"/>
      <c r="L28" s="6"/>
      <c r="M28" s="6"/>
    </row>
    <row r="29" spans="1:20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0" x14ac:dyDescent="0.3">
      <c r="A30" s="9"/>
      <c r="B30" s="9" t="s">
        <v>16</v>
      </c>
      <c r="C30" s="9" t="s">
        <v>17</v>
      </c>
      <c r="D30" s="9" t="s">
        <v>18</v>
      </c>
      <c r="E30" s="9" t="s">
        <v>19</v>
      </c>
      <c r="F30" s="9" t="s">
        <v>20</v>
      </c>
      <c r="G30" s="6"/>
      <c r="H30" s="7" t="s">
        <v>22</v>
      </c>
      <c r="I30" s="6"/>
      <c r="J30" s="6"/>
      <c r="K30" s="6"/>
      <c r="L30" s="6"/>
      <c r="M30" s="6"/>
    </row>
    <row r="31" spans="1:20" x14ac:dyDescent="0.3">
      <c r="A31" s="9" t="str">
        <f>A23</f>
        <v>A01</v>
      </c>
      <c r="B31" s="5">
        <f>B23^2</f>
        <v>13.3225</v>
      </c>
      <c r="C31" s="5">
        <f t="shared" ref="C31:F31" si="1">C23^2</f>
        <v>36</v>
      </c>
      <c r="D31" s="5">
        <f t="shared" si="1"/>
        <v>9000000000000</v>
      </c>
      <c r="E31" s="5">
        <f t="shared" si="1"/>
        <v>4</v>
      </c>
      <c r="F31" s="5">
        <f t="shared" si="1"/>
        <v>4</v>
      </c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3">
      <c r="A32" s="9" t="str">
        <f t="shared" ref="A32:A36" si="2">A24</f>
        <v>A02</v>
      </c>
      <c r="B32" s="5">
        <f t="shared" ref="B32:F32" si="3">B24^2</f>
        <v>14.0625</v>
      </c>
      <c r="C32" s="5">
        <f t="shared" si="3"/>
        <v>36</v>
      </c>
      <c r="D32" s="5">
        <f t="shared" si="3"/>
        <v>9000000000000</v>
      </c>
      <c r="E32" s="5">
        <f t="shared" si="3"/>
        <v>9</v>
      </c>
      <c r="F32" s="5">
        <f t="shared" si="3"/>
        <v>4</v>
      </c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9" t="str">
        <f t="shared" si="2"/>
        <v>A03</v>
      </c>
      <c r="B33" s="5">
        <f t="shared" ref="B33:F33" si="4">B25^2</f>
        <v>13.616099999999999</v>
      </c>
      <c r="C33" s="5">
        <f t="shared" si="4"/>
        <v>36</v>
      </c>
      <c r="D33" s="5">
        <f t="shared" si="4"/>
        <v>2250000000000</v>
      </c>
      <c r="E33" s="5">
        <f t="shared" si="4"/>
        <v>4</v>
      </c>
      <c r="F33" s="5">
        <f t="shared" si="4"/>
        <v>4</v>
      </c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9" t="str">
        <f t="shared" si="2"/>
        <v>A04</v>
      </c>
      <c r="B34" s="5">
        <f t="shared" ref="B34:F34" si="5">B26^2</f>
        <v>13.3225</v>
      </c>
      <c r="C34" s="5">
        <f t="shared" si="5"/>
        <v>36</v>
      </c>
      <c r="D34" s="5">
        <f t="shared" si="5"/>
        <v>10562500000000</v>
      </c>
      <c r="E34" s="5">
        <f t="shared" si="5"/>
        <v>1</v>
      </c>
      <c r="F34" s="5">
        <f t="shared" si="5"/>
        <v>4</v>
      </c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9" t="str">
        <f t="shared" si="2"/>
        <v>A05</v>
      </c>
      <c r="B35" s="5">
        <f t="shared" ref="B35:F35" si="6">B27^2</f>
        <v>12.96</v>
      </c>
      <c r="C35" s="5">
        <f t="shared" si="6"/>
        <v>36</v>
      </c>
      <c r="D35" s="5">
        <f t="shared" si="6"/>
        <v>12250000000000</v>
      </c>
      <c r="E35" s="5">
        <f t="shared" si="6"/>
        <v>4</v>
      </c>
      <c r="F35" s="5">
        <f t="shared" si="6"/>
        <v>1</v>
      </c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9" t="str">
        <f t="shared" si="2"/>
        <v>A06</v>
      </c>
      <c r="B36" s="5">
        <f t="shared" ref="B36:F36" si="7">B28^2</f>
        <v>15.054399999999999</v>
      </c>
      <c r="C36" s="5">
        <f t="shared" si="7"/>
        <v>36</v>
      </c>
      <c r="D36" s="5">
        <f t="shared" si="7"/>
        <v>9000000000000</v>
      </c>
      <c r="E36" s="5">
        <f t="shared" si="7"/>
        <v>4</v>
      </c>
      <c r="F36" s="5">
        <f t="shared" si="7"/>
        <v>4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9"/>
      <c r="B39" s="9" t="s">
        <v>16</v>
      </c>
      <c r="C39" s="9" t="s">
        <v>17</v>
      </c>
      <c r="D39" s="9" t="s">
        <v>18</v>
      </c>
      <c r="E39" s="9" t="s">
        <v>19</v>
      </c>
      <c r="F39" s="9" t="s">
        <v>20</v>
      </c>
      <c r="G39" s="6"/>
      <c r="H39" s="7" t="s">
        <v>22</v>
      </c>
      <c r="I39" s="6"/>
      <c r="J39" s="6"/>
      <c r="K39" s="6"/>
      <c r="L39" s="6"/>
      <c r="M39" s="6"/>
      <c r="N39" s="6"/>
      <c r="O39" s="6"/>
    </row>
    <row r="40" spans="1:15" x14ac:dyDescent="0.3">
      <c r="A40" s="9" t="str">
        <f>A31</f>
        <v>A01</v>
      </c>
      <c r="B40" s="5">
        <f>B23/SQRT(SUM(B$31:B$36))</f>
        <v>0.40224690165969434</v>
      </c>
      <c r="C40" s="5">
        <f t="shared" ref="C40:F40" si="8">C23/SQRT(SUM(C$31:C$36))</f>
        <v>0.40824829046386302</v>
      </c>
      <c r="D40" s="5">
        <f t="shared" si="8"/>
        <v>0.41577535720514225</v>
      </c>
      <c r="E40" s="5">
        <f t="shared" si="8"/>
        <v>0.39223227027636809</v>
      </c>
      <c r="F40" s="5">
        <f t="shared" si="8"/>
        <v>0.43643578047198478</v>
      </c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9" t="str">
        <f t="shared" ref="A41:A45" si="9">A32</f>
        <v>A02</v>
      </c>
      <c r="B41" s="5">
        <f t="shared" ref="B41:F41" si="10">B24/SQRT(SUM(B$31:B$36))</f>
        <v>0.41326736471886405</v>
      </c>
      <c r="C41" s="5">
        <f t="shared" si="10"/>
        <v>0.40824829046386302</v>
      </c>
      <c r="D41" s="5">
        <f t="shared" si="10"/>
        <v>0.41577535720514225</v>
      </c>
      <c r="E41" s="5">
        <f t="shared" si="10"/>
        <v>0.58834840541455213</v>
      </c>
      <c r="F41" s="5">
        <f t="shared" si="10"/>
        <v>0.43643578047198478</v>
      </c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9" t="str">
        <f t="shared" si="9"/>
        <v>A03</v>
      </c>
      <c r="B42" s="5">
        <f t="shared" ref="B42:F42" si="11">B25/SQRT(SUM(B$31:B$36))</f>
        <v>0.40665508688336222</v>
      </c>
      <c r="C42" s="5">
        <f t="shared" si="11"/>
        <v>0.40824829046386302</v>
      </c>
      <c r="D42" s="5">
        <f t="shared" si="11"/>
        <v>0.20788767860257112</v>
      </c>
      <c r="E42" s="5">
        <f t="shared" si="11"/>
        <v>0.39223227027636809</v>
      </c>
      <c r="F42" s="5">
        <f t="shared" si="11"/>
        <v>0.43643578047198478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9" t="str">
        <f t="shared" si="9"/>
        <v>A04</v>
      </c>
      <c r="B43" s="5">
        <f t="shared" ref="B43:F43" si="12">B26/SQRT(SUM(B$31:B$36))</f>
        <v>0.40224690165969434</v>
      </c>
      <c r="C43" s="5">
        <f t="shared" si="12"/>
        <v>0.40824829046386302</v>
      </c>
      <c r="D43" s="5">
        <f t="shared" si="12"/>
        <v>0.45042330363890409</v>
      </c>
      <c r="E43" s="5">
        <f t="shared" si="12"/>
        <v>0.19611613513818404</v>
      </c>
      <c r="F43" s="5">
        <f t="shared" si="12"/>
        <v>0.43643578047198478</v>
      </c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9" t="str">
        <f t="shared" si="9"/>
        <v>A05</v>
      </c>
      <c r="B44" s="5">
        <f t="shared" ref="B44:F44" si="13">B27/SQRT(SUM(B$31:B$36))</f>
        <v>0.39673667013010949</v>
      </c>
      <c r="C44" s="5">
        <f t="shared" si="13"/>
        <v>0.40824829046386302</v>
      </c>
      <c r="D44" s="5">
        <f t="shared" si="13"/>
        <v>0.48507125007266594</v>
      </c>
      <c r="E44" s="5">
        <f t="shared" si="13"/>
        <v>0.39223227027636809</v>
      </c>
      <c r="F44" s="5">
        <f t="shared" si="13"/>
        <v>0.21821789023599239</v>
      </c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9" t="str">
        <f t="shared" si="9"/>
        <v>A06</v>
      </c>
      <c r="B45" s="5">
        <f t="shared" ref="B45:F45" si="14">B28/SQRT(SUM(B$31:B$36))</f>
        <v>0.42759396669578464</v>
      </c>
      <c r="C45" s="5">
        <f t="shared" si="14"/>
        <v>0.40824829046386302</v>
      </c>
      <c r="D45" s="5">
        <f t="shared" si="14"/>
        <v>0.41577535720514225</v>
      </c>
      <c r="E45" s="5">
        <f t="shared" si="14"/>
        <v>0.39223227027636809</v>
      </c>
      <c r="F45" s="5">
        <f t="shared" si="14"/>
        <v>0.43643578047198478</v>
      </c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9"/>
      <c r="B47" s="9" t="s">
        <v>16</v>
      </c>
      <c r="C47" s="9" t="s">
        <v>17</v>
      </c>
      <c r="D47" s="9" t="s">
        <v>18</v>
      </c>
      <c r="E47" s="9" t="s">
        <v>19</v>
      </c>
      <c r="F47" s="9" t="s">
        <v>20</v>
      </c>
      <c r="G47" s="9" t="s">
        <v>7</v>
      </c>
      <c r="H47" s="9" t="s">
        <v>5</v>
      </c>
      <c r="I47" s="6"/>
      <c r="J47" s="7" t="s">
        <v>22</v>
      </c>
      <c r="K47" s="6"/>
      <c r="L47" s="6"/>
      <c r="M47" s="6"/>
      <c r="N47" s="6"/>
      <c r="O47" s="6"/>
    </row>
    <row r="48" spans="1:15" x14ac:dyDescent="0.3">
      <c r="A48" s="9" t="s">
        <v>21</v>
      </c>
      <c r="B48" s="8">
        <f>G13</f>
        <v>0.39323016540510236</v>
      </c>
      <c r="C48" s="8">
        <f>G14</f>
        <v>0.25791589571068124</v>
      </c>
      <c r="D48" s="8">
        <f>G15</f>
        <v>0.17085449957947857</v>
      </c>
      <c r="E48" s="8">
        <f>G16</f>
        <v>9.4887019904681791E-2</v>
      </c>
      <c r="F48" s="8">
        <f>G17</f>
        <v>8.3112419400056065E-2</v>
      </c>
      <c r="G48" s="8"/>
      <c r="H48" s="8"/>
    </row>
    <row r="49" spans="1:8" x14ac:dyDescent="0.3">
      <c r="A49" s="9" t="s">
        <v>23</v>
      </c>
      <c r="B49" s="8" t="s">
        <v>6</v>
      </c>
      <c r="C49" s="8" t="s">
        <v>6</v>
      </c>
      <c r="D49" s="8" t="s">
        <v>15</v>
      </c>
      <c r="E49" s="8" t="s">
        <v>6</v>
      </c>
      <c r="F49" s="8" t="s">
        <v>6</v>
      </c>
      <c r="G49" s="8"/>
      <c r="H49" s="8"/>
    </row>
    <row r="50" spans="1:8" x14ac:dyDescent="0.3">
      <c r="A50" s="9" t="str">
        <f>A40</f>
        <v>A01</v>
      </c>
      <c r="B50" s="5">
        <f>B40*B$48*IF(B$49="benefit",1,-1)</f>
        <v>0.15817561567333155</v>
      </c>
      <c r="C50" s="5">
        <f t="shared" ref="C50:F50" si="15">C40*C$48*IF(C$49="benefit",1,-1)</f>
        <v>0.10529372350734159</v>
      </c>
      <c r="D50" s="5">
        <f t="shared" si="15"/>
        <v>-7.103709059276353E-2</v>
      </c>
      <c r="E50" s="5">
        <f t="shared" si="15"/>
        <v>3.7217751236972269E-2</v>
      </c>
      <c r="F50" s="5">
        <f t="shared" si="15"/>
        <v>3.6273233627778401E-2</v>
      </c>
      <c r="G50" s="5">
        <f>SUM(B50:F50)</f>
        <v>0.26592323345266033</v>
      </c>
      <c r="H50" s="5">
        <f>_xlfn.RANK.AVG(G50,$G$50:$G$55)</f>
        <v>4</v>
      </c>
    </row>
    <row r="51" spans="1:8" x14ac:dyDescent="0.3">
      <c r="A51" s="9" t="str">
        <f t="shared" ref="A51:A55" si="16">A41</f>
        <v>A02</v>
      </c>
      <c r="B51" s="5">
        <f t="shared" ref="B51:F55" si="17">B41*B$48*IF(B$49="benefit",1,-1)</f>
        <v>0.16250919418492968</v>
      </c>
      <c r="C51" s="5">
        <f t="shared" si="17"/>
        <v>0.10529372350734159</v>
      </c>
      <c r="D51" s="5">
        <f t="shared" si="17"/>
        <v>-7.103709059276353E-2</v>
      </c>
      <c r="E51" s="5">
        <f t="shared" si="17"/>
        <v>5.5826626855458403E-2</v>
      </c>
      <c r="F51" s="5">
        <f t="shared" si="17"/>
        <v>3.6273233627778401E-2</v>
      </c>
      <c r="G51" s="5">
        <f t="shared" ref="G51:G55" si="18">SUM(B51:F51)</f>
        <v>0.28886568758274456</v>
      </c>
      <c r="H51" s="5">
        <f t="shared" ref="H51:H55" si="19">_xlfn.RANK.AVG(G51,$G$50:$G$55)</f>
        <v>2</v>
      </c>
    </row>
    <row r="52" spans="1:8" x14ac:dyDescent="0.3">
      <c r="A52" s="9" t="str">
        <f t="shared" si="16"/>
        <v>A03</v>
      </c>
      <c r="B52" s="5">
        <f t="shared" si="17"/>
        <v>0.1599090470779708</v>
      </c>
      <c r="C52" s="5">
        <f t="shared" si="17"/>
        <v>0.10529372350734159</v>
      </c>
      <c r="D52" s="5">
        <f t="shared" si="17"/>
        <v>-3.5518545296381765E-2</v>
      </c>
      <c r="E52" s="5">
        <f t="shared" si="17"/>
        <v>3.7217751236972269E-2</v>
      </c>
      <c r="F52" s="5">
        <f t="shared" si="17"/>
        <v>3.6273233627778401E-2</v>
      </c>
      <c r="G52" s="5">
        <f t="shared" si="18"/>
        <v>0.30317521015368126</v>
      </c>
      <c r="H52" s="5">
        <f t="shared" si="19"/>
        <v>1</v>
      </c>
    </row>
    <row r="53" spans="1:8" x14ac:dyDescent="0.3">
      <c r="A53" s="9" t="str">
        <f t="shared" si="16"/>
        <v>A04</v>
      </c>
      <c r="B53" s="5">
        <f t="shared" si="17"/>
        <v>0.15817561567333155</v>
      </c>
      <c r="C53" s="5">
        <f t="shared" si="17"/>
        <v>0.10529372350734159</v>
      </c>
      <c r="D53" s="5">
        <f t="shared" si="17"/>
        <v>-7.6956848142160486E-2</v>
      </c>
      <c r="E53" s="5">
        <f t="shared" si="17"/>
        <v>1.8608875618486134E-2</v>
      </c>
      <c r="F53" s="5">
        <f t="shared" si="17"/>
        <v>3.6273233627778401E-2</v>
      </c>
      <c r="G53" s="5">
        <f t="shared" si="18"/>
        <v>0.24139460028477722</v>
      </c>
      <c r="H53" s="5">
        <f t="shared" si="19"/>
        <v>5</v>
      </c>
    </row>
    <row r="54" spans="1:8" x14ac:dyDescent="0.3">
      <c r="A54" s="9" t="str">
        <f t="shared" si="16"/>
        <v>A05</v>
      </c>
      <c r="B54" s="5">
        <f t="shared" si="17"/>
        <v>0.1560088264175325</v>
      </c>
      <c r="C54" s="5">
        <f t="shared" si="17"/>
        <v>0.10529372350734159</v>
      </c>
      <c r="D54" s="5">
        <f t="shared" si="17"/>
        <v>-8.2876605691557442E-2</v>
      </c>
      <c r="E54" s="5">
        <f t="shared" si="17"/>
        <v>3.7217751236972269E-2</v>
      </c>
      <c r="F54" s="5">
        <f t="shared" si="17"/>
        <v>1.81366168138892E-2</v>
      </c>
      <c r="G54" s="5">
        <f t="shared" si="18"/>
        <v>0.23378031228417814</v>
      </c>
      <c r="H54" s="5">
        <f t="shared" si="19"/>
        <v>6</v>
      </c>
    </row>
    <row r="55" spans="1:8" x14ac:dyDescent="0.3">
      <c r="A55" s="9" t="str">
        <f t="shared" si="16"/>
        <v>A06</v>
      </c>
      <c r="B55" s="5">
        <f t="shared" si="17"/>
        <v>0.16814284625000722</v>
      </c>
      <c r="C55" s="5">
        <f t="shared" si="17"/>
        <v>0.10529372350734159</v>
      </c>
      <c r="D55" s="5">
        <f t="shared" si="17"/>
        <v>-7.103709059276353E-2</v>
      </c>
      <c r="E55" s="5">
        <f t="shared" si="17"/>
        <v>3.7217751236972269E-2</v>
      </c>
      <c r="F55" s="5">
        <f t="shared" si="17"/>
        <v>3.6273233627778401E-2</v>
      </c>
      <c r="G55" s="5">
        <f t="shared" si="18"/>
        <v>0.27589046402933592</v>
      </c>
      <c r="H55" s="5">
        <f t="shared" si="19"/>
        <v>3</v>
      </c>
    </row>
  </sheetData>
  <hyperlinks>
    <hyperlink ref="H30" r:id="rId1"/>
    <hyperlink ref="H39" r:id="rId2"/>
    <hyperlink ref="J47" r:id="rId3"/>
    <hyperlink ref="H22" r:id="rId4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ahp-moora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2020-05-13T23:27:35Z</dcterms:modified>
</cp:coreProperties>
</file>