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3.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Volumes/Markus2/MyDATA/Antarctica/BLOWSEA/DATA/SNOW/data/"/>
    </mc:Choice>
  </mc:AlternateContent>
  <xr:revisionPtr revIDLastSave="0" documentId="13_ncr:1_{292890A3-A436-7B46-BBA8-86191A83EBA8}" xr6:coauthVersionLast="46" xr6:coauthVersionMax="46" xr10:uidLastSave="{00000000-0000-0000-0000-000000000000}"/>
  <bookViews>
    <workbookView xWindow="0" yWindow="0" windowWidth="30720" windowHeight="19200" tabRatio="636" activeTab="2" xr2:uid="{00000000-000D-0000-FFFF-FFFF00000000}"/>
  </bookViews>
  <sheets>
    <sheet name="SNOW-stats-table" sheetId="31" r:id="rId1"/>
    <sheet name="SNOW-stats" sheetId="30" r:id="rId2"/>
    <sheet name="SNOW-results" sheetId="29" r:id="rId3"/>
    <sheet name="DOI data Chemistry" sheetId="34" r:id="rId4"/>
    <sheet name="DOI data Sp" sheetId="33" r:id="rId5"/>
    <sheet name="DOI MetaData Sp" sheetId="32" r:id="rId6"/>
    <sheet name=" _log" sheetId="24" r:id="rId7"/>
    <sheet name="_step2" sheetId="14" r:id="rId8"/>
    <sheet name="_step1" sheetId="13" r:id="rId9"/>
    <sheet name="_IC_results" sheetId="10" r:id="rId10"/>
    <sheet name="_IC_comp" sheetId="1" r:id="rId11"/>
    <sheet name="_salinity" sheetId="23" r:id="rId12"/>
    <sheet name="_analized-Dec-2016" sheetId="27" r:id="rId13"/>
    <sheet name="scrap_sheet" sheetId="28" r:id="rId14"/>
  </sheets>
  <definedNames>
    <definedName name="_xlnm.Print_Area" localSheetId="12">'_analized-Dec-2016'!$C$52:$H$61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8" i="34" l="1"/>
  <c r="G187" i="34"/>
  <c r="Z324" i="29" l="1"/>
  <c r="Z319" i="29"/>
  <c r="Z318" i="29"/>
  <c r="Z306" i="29"/>
  <c r="Z305" i="29"/>
  <c r="Z304" i="29"/>
  <c r="Z303" i="29"/>
  <c r="Z302" i="29"/>
  <c r="Z301" i="29"/>
  <c r="Z289" i="29"/>
  <c r="Z288" i="29"/>
  <c r="Z287" i="29"/>
  <c r="Z286" i="29"/>
  <c r="Z285" i="29"/>
  <c r="Z284" i="29"/>
  <c r="Z248" i="29"/>
  <c r="Z247" i="29"/>
  <c r="Z246" i="29"/>
  <c r="Z242" i="29"/>
  <c r="Z241" i="29"/>
  <c r="Z240" i="29"/>
  <c r="Z214" i="29"/>
  <c r="Z213" i="29"/>
  <c r="Z212" i="29"/>
  <c r="Z211" i="29"/>
  <c r="Z210" i="29"/>
  <c r="Z209" i="29"/>
  <c r="Z198" i="29"/>
  <c r="Z197" i="29"/>
  <c r="Z196" i="29"/>
  <c r="Z195" i="29"/>
  <c r="Z194" i="29"/>
  <c r="Z193" i="29"/>
  <c r="Z175" i="29"/>
  <c r="Z174" i="29"/>
  <c r="Z173" i="29"/>
  <c r="Z172" i="29"/>
  <c r="Z171" i="29"/>
  <c r="Z170" i="29"/>
  <c r="Z160" i="29"/>
  <c r="Z149" i="29"/>
  <c r="Z148" i="29"/>
  <c r="Z147" i="29"/>
  <c r="Z146" i="29"/>
  <c r="Z145" i="29"/>
  <c r="Z144" i="29"/>
  <c r="Z134" i="29"/>
  <c r="Z133" i="29"/>
  <c r="Z132" i="29"/>
  <c r="Z120" i="29"/>
  <c r="Z119" i="29"/>
  <c r="Z118" i="29"/>
  <c r="Z117" i="29"/>
  <c r="Z109" i="29"/>
  <c r="Z106" i="29"/>
  <c r="Z105" i="29"/>
  <c r="Z104" i="29"/>
  <c r="Z103" i="29"/>
  <c r="Z102" i="29"/>
  <c r="Z100" i="29"/>
  <c r="Z99" i="29"/>
  <c r="Z91" i="29"/>
  <c r="Z77" i="29"/>
  <c r="Z76" i="29"/>
  <c r="Z75" i="29"/>
  <c r="Z74" i="29"/>
  <c r="Z73" i="29"/>
  <c r="Z72" i="29"/>
  <c r="Z71" i="29"/>
  <c r="Z55" i="29"/>
  <c r="Z52" i="29"/>
  <c r="Z51" i="29"/>
  <c r="Z50" i="29"/>
  <c r="Z49" i="29"/>
  <c r="Z48" i="29"/>
  <c r="Z47" i="29"/>
  <c r="Z46" i="29"/>
  <c r="Z39" i="29"/>
  <c r="Z36" i="29"/>
  <c r="Z35" i="29"/>
  <c r="Z34" i="29"/>
  <c r="Z33" i="29"/>
  <c r="Z32" i="29"/>
  <c r="Z23" i="29"/>
  <c r="Z22" i="29"/>
  <c r="Z5" i="29"/>
  <c r="Z335" i="29" s="1"/>
  <c r="Y254" i="30"/>
  <c r="Y237" i="30"/>
  <c r="Y221" i="30"/>
  <c r="Y168" i="30"/>
  <c r="Y167" i="30"/>
  <c r="Y166" i="30"/>
  <c r="Y151" i="30"/>
  <c r="Y150" i="30"/>
  <c r="Y135" i="30"/>
  <c r="Y134" i="30"/>
  <c r="Y109" i="30"/>
  <c r="Y108" i="30"/>
  <c r="Y83" i="30"/>
  <c r="Y82" i="30"/>
  <c r="Y57" i="30"/>
  <c r="Y56" i="30"/>
  <c r="Y35" i="30"/>
  <c r="Y34" i="30"/>
  <c r="Y13" i="30"/>
  <c r="Y12" i="30"/>
  <c r="Y301" i="30"/>
  <c r="Y299" i="30"/>
  <c r="Y280" i="30"/>
  <c r="Y279" i="30"/>
  <c r="Y278" i="30"/>
  <c r="Y5" i="30"/>
  <c r="Y253" i="30" s="1"/>
  <c r="W5" i="30"/>
  <c r="W265" i="30" s="1"/>
  <c r="Y222" i="30" l="1"/>
  <c r="Y239" i="30"/>
  <c r="Y255" i="30"/>
  <c r="Y240" i="30"/>
  <c r="Y256" i="30"/>
  <c r="Z320" i="29"/>
  <c r="Y257" i="30"/>
  <c r="Z321" i="29"/>
  <c r="Y136" i="30"/>
  <c r="Y37" i="30"/>
  <c r="Y38" i="30"/>
  <c r="Z322" i="29"/>
  <c r="Y85" i="30"/>
  <c r="Y225" i="30"/>
  <c r="Y23" i="30"/>
  <c r="Y259" i="30"/>
  <c r="Y71" i="30"/>
  <c r="Z176" i="29"/>
  <c r="Z199" i="29"/>
  <c r="Z215" i="29"/>
  <c r="Z274" i="29"/>
  <c r="Z290" i="29"/>
  <c r="Z307" i="29"/>
  <c r="Z325" i="29"/>
  <c r="Y59" i="30"/>
  <c r="Y112" i="30"/>
  <c r="Y113" i="30"/>
  <c r="Y266" i="30"/>
  <c r="Y227" i="30"/>
  <c r="Y285" i="30"/>
  <c r="Y25" i="30"/>
  <c r="Y72" i="30"/>
  <c r="Y89" i="30"/>
  <c r="Y115" i="30"/>
  <c r="Y141" i="30"/>
  <c r="Y157" i="30"/>
  <c r="Y185" i="30"/>
  <c r="Y228" i="30"/>
  <c r="Y245" i="30"/>
  <c r="Y261" i="30"/>
  <c r="Z37" i="29"/>
  <c r="Z53" i="29"/>
  <c r="Z78" i="29"/>
  <c r="Z107" i="29"/>
  <c r="Z135" i="29"/>
  <c r="Z161" i="29"/>
  <c r="Z180" i="29"/>
  <c r="Z200" i="29"/>
  <c r="Z216" i="29"/>
  <c r="Z275" i="29"/>
  <c r="Z291" i="29"/>
  <c r="Z308" i="29"/>
  <c r="Z326" i="29"/>
  <c r="Y303" i="30"/>
  <c r="Y15" i="30"/>
  <c r="Y40" i="30"/>
  <c r="Y260" i="30"/>
  <c r="Y267" i="30"/>
  <c r="Y309" i="30"/>
  <c r="Y41" i="30"/>
  <c r="Y268" i="30"/>
  <c r="Y286" i="30"/>
  <c r="Y311" i="30"/>
  <c r="Y26" i="30"/>
  <c r="Y42" i="30"/>
  <c r="Y73" i="30"/>
  <c r="Y90" i="30"/>
  <c r="Y116" i="30"/>
  <c r="Y142" i="30"/>
  <c r="Y158" i="30"/>
  <c r="Y186" i="30"/>
  <c r="Y229" i="30"/>
  <c r="Y246" i="30"/>
  <c r="Y262" i="30"/>
  <c r="Z38" i="29"/>
  <c r="Z54" i="29"/>
  <c r="Z90" i="29"/>
  <c r="Z108" i="29"/>
  <c r="Z136" i="29"/>
  <c r="Z162" i="29"/>
  <c r="Z182" i="29"/>
  <c r="Z201" i="29"/>
  <c r="Z217" i="29"/>
  <c r="Z276" i="29"/>
  <c r="Z293" i="29"/>
  <c r="Z309" i="29"/>
  <c r="Z327" i="29"/>
  <c r="Y152" i="30"/>
  <c r="Y111" i="30"/>
  <c r="Y61" i="30"/>
  <c r="Y230" i="30"/>
  <c r="Z137" i="29"/>
  <c r="Z163" i="29"/>
  <c r="Z186" i="29"/>
  <c r="Z202" i="29"/>
  <c r="Z218" i="29"/>
  <c r="Z277" i="29"/>
  <c r="Z294" i="29"/>
  <c r="Z310" i="29"/>
  <c r="Z329" i="29"/>
  <c r="Y223" i="30"/>
  <c r="Y281" i="30"/>
  <c r="Y39" i="30"/>
  <c r="Y139" i="30"/>
  <c r="Y226" i="30"/>
  <c r="Y313" i="30"/>
  <c r="Y43" i="30"/>
  <c r="Y91" i="30"/>
  <c r="Y143" i="30"/>
  <c r="Y159" i="30"/>
  <c r="Y187" i="30"/>
  <c r="Y264" i="30"/>
  <c r="Y289" i="30"/>
  <c r="Y144" i="30"/>
  <c r="Z56" i="29"/>
  <c r="Z203" i="29"/>
  <c r="Z219" i="29"/>
  <c r="Z278" i="29"/>
  <c r="Z295" i="29"/>
  <c r="Z311" i="29"/>
  <c r="Z330" i="29"/>
  <c r="Y110" i="30"/>
  <c r="Y153" i="30"/>
  <c r="Y305" i="30"/>
  <c r="Y154" i="30"/>
  <c r="Y283" i="30"/>
  <c r="Y114" i="30"/>
  <c r="Y244" i="30"/>
  <c r="Y314" i="30"/>
  <c r="Y118" i="30"/>
  <c r="Y248" i="30"/>
  <c r="Z92" i="29"/>
  <c r="Y45" i="30"/>
  <c r="Y77" i="30"/>
  <c r="Y93" i="30"/>
  <c r="Y119" i="30"/>
  <c r="Y145" i="30"/>
  <c r="Y161" i="30"/>
  <c r="Y189" i="30"/>
  <c r="Y232" i="30"/>
  <c r="Y249" i="30"/>
  <c r="Z17" i="29"/>
  <c r="Z41" i="29"/>
  <c r="Z57" i="29"/>
  <c r="Z94" i="29"/>
  <c r="Z112" i="29"/>
  <c r="Z139" i="29"/>
  <c r="Z165" i="29"/>
  <c r="Z188" i="29"/>
  <c r="Z204" i="29"/>
  <c r="Z220" i="29"/>
  <c r="Z279" i="29"/>
  <c r="Z296" i="29"/>
  <c r="Z312" i="29"/>
  <c r="Z331" i="29"/>
  <c r="Y84" i="30"/>
  <c r="Y241" i="30"/>
  <c r="Y282" i="30"/>
  <c r="Y138" i="30"/>
  <c r="Y265" i="30"/>
  <c r="Y308" i="30"/>
  <c r="Y140" i="30"/>
  <c r="Y44" i="30"/>
  <c r="Y188" i="30"/>
  <c r="Z164" i="29"/>
  <c r="Y290" i="30"/>
  <c r="Y272" i="30"/>
  <c r="Y292" i="30"/>
  <c r="Y320" i="30"/>
  <c r="Y30" i="30"/>
  <c r="Y46" i="30"/>
  <c r="Y78" i="30"/>
  <c r="Y94" i="30"/>
  <c r="Y120" i="30"/>
  <c r="Y146" i="30"/>
  <c r="Y162" i="30"/>
  <c r="Y190" i="30"/>
  <c r="Y233" i="30"/>
  <c r="Y250" i="30"/>
  <c r="Z18" i="29"/>
  <c r="Z42" i="29"/>
  <c r="Z58" i="29"/>
  <c r="Z95" i="29"/>
  <c r="Z113" i="29"/>
  <c r="Z140" i="29"/>
  <c r="Z166" i="29"/>
  <c r="Z189" i="29"/>
  <c r="Z205" i="29"/>
  <c r="Z236" i="29"/>
  <c r="Z280" i="29"/>
  <c r="Z297" i="29"/>
  <c r="Z313" i="29"/>
  <c r="Z332" i="29"/>
  <c r="Y14" i="30"/>
  <c r="Y224" i="30"/>
  <c r="Y60" i="30"/>
  <c r="Y258" i="30"/>
  <c r="Y87" i="30"/>
  <c r="Y243" i="30"/>
  <c r="Y24" i="30"/>
  <c r="Y269" i="30"/>
  <c r="Y27" i="30"/>
  <c r="Y75" i="30"/>
  <c r="Y117" i="30"/>
  <c r="Y247" i="30"/>
  <c r="Y270" i="30"/>
  <c r="Z138" i="29"/>
  <c r="Y29" i="30"/>
  <c r="Y273" i="30"/>
  <c r="Y295" i="30"/>
  <c r="Y321" i="30"/>
  <c r="Y31" i="30"/>
  <c r="Y47" i="30"/>
  <c r="Y79" i="30"/>
  <c r="Y95" i="30"/>
  <c r="Y121" i="30"/>
  <c r="Y147" i="30"/>
  <c r="Y163" i="30"/>
  <c r="Y194" i="30"/>
  <c r="Y234" i="30"/>
  <c r="Y251" i="30"/>
  <c r="Z19" i="29"/>
  <c r="Z43" i="29"/>
  <c r="Z59" i="29"/>
  <c r="Z96" i="29"/>
  <c r="Z114" i="29"/>
  <c r="Z141" i="29"/>
  <c r="Z167" i="29"/>
  <c r="Z190" i="29"/>
  <c r="Z206" i="29"/>
  <c r="Z237" i="29"/>
  <c r="Z281" i="29"/>
  <c r="Z298" i="29"/>
  <c r="Z314" i="29"/>
  <c r="Z333" i="29"/>
  <c r="Y36" i="30"/>
  <c r="Y169" i="30"/>
  <c r="Y22" i="30"/>
  <c r="Y170" i="30"/>
  <c r="Y307" i="30"/>
  <c r="Y171" i="30"/>
  <c r="Y284" i="30"/>
  <c r="Y156" i="30"/>
  <c r="Y76" i="30"/>
  <c r="Y231" i="30"/>
  <c r="Z187" i="29"/>
  <c r="Y271" i="30"/>
  <c r="Y274" i="30"/>
  <c r="Y297" i="30"/>
  <c r="Y10" i="30"/>
  <c r="Y32" i="30"/>
  <c r="Y48" i="30"/>
  <c r="Y80" i="30"/>
  <c r="Y96" i="30"/>
  <c r="Y122" i="30"/>
  <c r="Y148" i="30"/>
  <c r="Y164" i="30"/>
  <c r="Y195" i="30"/>
  <c r="Y235" i="30"/>
  <c r="Y252" i="30"/>
  <c r="Z20" i="29"/>
  <c r="Z44" i="29"/>
  <c r="Z60" i="29"/>
  <c r="Z97" i="29"/>
  <c r="Z115" i="29"/>
  <c r="Z142" i="29"/>
  <c r="Z168" i="29"/>
  <c r="Z191" i="29"/>
  <c r="Z207" i="29"/>
  <c r="Z238" i="29"/>
  <c r="Z282" i="29"/>
  <c r="Z299" i="29"/>
  <c r="Z315" i="29"/>
  <c r="Z334" i="29"/>
  <c r="Y58" i="30"/>
  <c r="Y304" i="30"/>
  <c r="Y137" i="30"/>
  <c r="Y86" i="30"/>
  <c r="Y242" i="30"/>
  <c r="Y155" i="30"/>
  <c r="Y88" i="30"/>
  <c r="Y184" i="30"/>
  <c r="Y287" i="30"/>
  <c r="Y28" i="30"/>
  <c r="Y92" i="30"/>
  <c r="Y160" i="30"/>
  <c r="Z40" i="29"/>
  <c r="Z110" i="29"/>
  <c r="Y319" i="30"/>
  <c r="Y277" i="30"/>
  <c r="Y298" i="30"/>
  <c r="Y11" i="30"/>
  <c r="Y33" i="30"/>
  <c r="Y55" i="30"/>
  <c r="Y81" i="30"/>
  <c r="Y107" i="30"/>
  <c r="Y133" i="30"/>
  <c r="Y149" i="30"/>
  <c r="Y165" i="30"/>
  <c r="Y220" i="30"/>
  <c r="Y236" i="30"/>
  <c r="Z21" i="29"/>
  <c r="Z45" i="29"/>
  <c r="Z61" i="29"/>
  <c r="Z98" i="29"/>
  <c r="Z116" i="29"/>
  <c r="Z143" i="29"/>
  <c r="Z169" i="29"/>
  <c r="Z192" i="29"/>
  <c r="Z208" i="29"/>
  <c r="Z239" i="29"/>
  <c r="Z283" i="29"/>
  <c r="Z300" i="29"/>
  <c r="Z317" i="29"/>
  <c r="W5" i="29"/>
  <c r="W90" i="29" s="1"/>
  <c r="X5" i="30"/>
  <c r="X22" i="30" s="1"/>
  <c r="X23" i="30"/>
  <c r="X25" i="30"/>
  <c r="X26" i="30"/>
  <c r="X32" i="30"/>
  <c r="X82" i="30"/>
  <c r="X83" i="30"/>
  <c r="X89" i="30"/>
  <c r="X90" i="30"/>
  <c r="X143" i="30"/>
  <c r="X144" i="30"/>
  <c r="X150" i="30"/>
  <c r="X152" i="30"/>
  <c r="X153" i="30"/>
  <c r="X225" i="30"/>
  <c r="X230" i="30"/>
  <c r="X231" i="30"/>
  <c r="X232" i="30"/>
  <c r="X233" i="30"/>
  <c r="X260" i="30"/>
  <c r="X268" i="30"/>
  <c r="X270" i="30"/>
  <c r="X271" i="30"/>
  <c r="X272" i="30"/>
  <c r="X279" i="30"/>
  <c r="X313" i="30"/>
  <c r="X314" i="30"/>
  <c r="X319" i="30"/>
  <c r="X320" i="30"/>
  <c r="V5" i="30"/>
  <c r="X73" i="30" l="1"/>
  <c r="X303" i="30"/>
  <c r="X258" i="30"/>
  <c r="X189" i="30"/>
  <c r="X135" i="30"/>
  <c r="X72" i="30"/>
  <c r="X136" i="30"/>
  <c r="X224" i="30"/>
  <c r="X142" i="30"/>
  <c r="X222" i="30"/>
  <c r="X188" i="30"/>
  <c r="X187" i="30"/>
  <c r="X55" i="30"/>
  <c r="X305" i="30"/>
  <c r="X75" i="30"/>
  <c r="X259" i="30"/>
  <c r="X134" i="30"/>
  <c r="X292" i="30"/>
  <c r="X251" i="30"/>
  <c r="X168" i="30"/>
  <c r="X43" i="30"/>
  <c r="X257" i="30"/>
  <c r="X118" i="30"/>
  <c r="X290" i="30"/>
  <c r="X289" i="30"/>
  <c r="X249" i="30"/>
  <c r="X115" i="30"/>
  <c r="X287" i="30"/>
  <c r="X248" i="30"/>
  <c r="X167" i="30"/>
  <c r="X109" i="30"/>
  <c r="X42" i="30"/>
  <c r="X304" i="30"/>
  <c r="X252" i="30"/>
  <c r="X169" i="30"/>
  <c r="X161" i="30"/>
  <c r="X57" i="30"/>
  <c r="X56" i="30"/>
  <c r="X117" i="30"/>
  <c r="X282" i="30"/>
  <c r="X108" i="30"/>
  <c r="X281" i="30"/>
  <c r="X160" i="30"/>
  <c r="X107" i="30"/>
  <c r="X35" i="30"/>
  <c r="X81" i="30"/>
  <c r="X301" i="30"/>
  <c r="X242" i="30"/>
  <c r="X41" i="30"/>
  <c r="X241" i="30"/>
  <c r="X280" i="30"/>
  <c r="X240" i="30"/>
  <c r="X159" i="30"/>
  <c r="X91" i="30"/>
  <c r="X33" i="30"/>
  <c r="X239" i="30"/>
  <c r="X221" i="30"/>
  <c r="X186" i="30"/>
  <c r="X166" i="30"/>
  <c r="X158" i="30"/>
  <c r="X149" i="30"/>
  <c r="X141" i="30"/>
  <c r="X133" i="30"/>
  <c r="X114" i="30"/>
  <c r="X96" i="30"/>
  <c r="X88" i="30"/>
  <c r="X80" i="30"/>
  <c r="X71" i="30"/>
  <c r="X48" i="30"/>
  <c r="X40" i="30"/>
  <c r="X31" i="30"/>
  <c r="X15" i="30"/>
  <c r="X311" i="30"/>
  <c r="X299" i="30"/>
  <c r="X286" i="30"/>
  <c r="X278" i="30"/>
  <c r="X267" i="30"/>
  <c r="X256" i="30"/>
  <c r="X247" i="30"/>
  <c r="X237" i="30"/>
  <c r="X229" i="30"/>
  <c r="X220" i="30"/>
  <c r="X185" i="30"/>
  <c r="X165" i="30"/>
  <c r="X157" i="30"/>
  <c r="X148" i="30"/>
  <c r="X140" i="30"/>
  <c r="X122" i="30"/>
  <c r="X113" i="30"/>
  <c r="X95" i="30"/>
  <c r="X87" i="30"/>
  <c r="X79" i="30"/>
  <c r="X61" i="30"/>
  <c r="X47" i="30"/>
  <c r="X39" i="30"/>
  <c r="X30" i="30"/>
  <c r="X14" i="30"/>
  <c r="X309" i="30"/>
  <c r="X298" i="30"/>
  <c r="X285" i="30"/>
  <c r="X277" i="30"/>
  <c r="X264" i="30"/>
  <c r="X255" i="30"/>
  <c r="X246" i="30"/>
  <c r="X236" i="30"/>
  <c r="X228" i="30"/>
  <c r="X195" i="30"/>
  <c r="X184" i="30"/>
  <c r="X164" i="30"/>
  <c r="X156" i="30"/>
  <c r="X147" i="30"/>
  <c r="X139" i="30"/>
  <c r="X121" i="30"/>
  <c r="X112" i="30"/>
  <c r="X94" i="30"/>
  <c r="X86" i="30"/>
  <c r="X78" i="30"/>
  <c r="X60" i="30"/>
  <c r="X46" i="30"/>
  <c r="X38" i="30"/>
  <c r="X29" i="30"/>
  <c r="X13" i="30"/>
  <c r="X308" i="30"/>
  <c r="X297" i="30"/>
  <c r="X284" i="30"/>
  <c r="X274" i="30"/>
  <c r="X262" i="30"/>
  <c r="X254" i="30"/>
  <c r="X245" i="30"/>
  <c r="X235" i="30"/>
  <c r="X227" i="30"/>
  <c r="X194" i="30"/>
  <c r="X171" i="30"/>
  <c r="X163" i="30"/>
  <c r="X155" i="30"/>
  <c r="X146" i="30"/>
  <c r="X138" i="30"/>
  <c r="X120" i="30"/>
  <c r="X111" i="30"/>
  <c r="X93" i="30"/>
  <c r="X85" i="30"/>
  <c r="X77" i="30"/>
  <c r="X59" i="30"/>
  <c r="X45" i="30"/>
  <c r="X37" i="30"/>
  <c r="X28" i="30"/>
  <c r="X12" i="30"/>
  <c r="X321" i="30"/>
  <c r="X307" i="30"/>
  <c r="X295" i="30"/>
  <c r="X283" i="30"/>
  <c r="X273" i="30"/>
  <c r="X261" i="30"/>
  <c r="X253" i="30"/>
  <c r="X243" i="30"/>
  <c r="X234" i="30"/>
  <c r="X226" i="30"/>
  <c r="X190" i="30"/>
  <c r="X170" i="30"/>
  <c r="X162" i="30"/>
  <c r="X154" i="30"/>
  <c r="X145" i="30"/>
  <c r="X137" i="30"/>
  <c r="X119" i="30"/>
  <c r="X110" i="30"/>
  <c r="X92" i="30"/>
  <c r="X84" i="30"/>
  <c r="X76" i="30"/>
  <c r="X58" i="30"/>
  <c r="X44" i="30"/>
  <c r="X36" i="30"/>
  <c r="X27" i="30"/>
  <c r="X11" i="30"/>
  <c r="X24" i="30"/>
  <c r="X10" i="30"/>
  <c r="V22" i="30"/>
  <c r="P43" i="28"/>
  <c r="P46" i="28"/>
  <c r="P49" i="28"/>
  <c r="P55" i="28"/>
  <c r="P59" i="28"/>
  <c r="P62" i="28"/>
  <c r="K55" i="28"/>
  <c r="K59" i="28"/>
  <c r="K52" i="28"/>
  <c r="K49" i="28"/>
  <c r="K46" i="28"/>
  <c r="K43" i="28"/>
  <c r="I59" i="28"/>
  <c r="I55" i="28"/>
  <c r="I52" i="28"/>
  <c r="I49" i="28"/>
  <c r="I46" i="28"/>
  <c r="I43" i="28"/>
  <c r="J37" i="28"/>
  <c r="I37" i="28"/>
  <c r="I36" i="28"/>
  <c r="N37" i="28"/>
  <c r="N16" i="28"/>
  <c r="I16" i="28"/>
  <c r="N25" i="28"/>
  <c r="J25" i="28"/>
  <c r="I25" i="28"/>
  <c r="I24" i="28"/>
  <c r="I15" i="28"/>
  <c r="J16" i="28"/>
  <c r="N15" i="28"/>
  <c r="N24" i="28"/>
  <c r="N36" i="28"/>
  <c r="J36" i="28"/>
  <c r="J24" i="28"/>
  <c r="J15" i="28"/>
  <c r="B36" i="28"/>
  <c r="E1" i="28"/>
  <c r="F1" i="28" s="1"/>
  <c r="G1" i="28" s="1"/>
  <c r="H1" i="28" s="1"/>
  <c r="C31" i="31"/>
  <c r="C30" i="31"/>
  <c r="C29" i="31"/>
  <c r="B31" i="31"/>
  <c r="B30" i="31"/>
  <c r="B29" i="31"/>
  <c r="G1" i="29"/>
  <c r="H1" i="29" s="1"/>
  <c r="I1" i="29" s="1"/>
  <c r="J1" i="29" s="1"/>
  <c r="K1" i="29" s="1"/>
  <c r="L1" i="29" s="1"/>
  <c r="M1" i="29" s="1"/>
  <c r="N1" i="29" s="1"/>
  <c r="O1" i="29" s="1"/>
  <c r="P1" i="29" s="1"/>
  <c r="Q1" i="29" s="1"/>
  <c r="R1" i="29" s="1"/>
  <c r="S1" i="29" s="1"/>
  <c r="T1" i="29" s="1"/>
  <c r="U1" i="29" s="1"/>
  <c r="V1" i="29" s="1"/>
  <c r="W1" i="29" s="1"/>
  <c r="X5" i="29"/>
  <c r="X337" i="29" s="1"/>
  <c r="X314" i="29"/>
  <c r="X313" i="29"/>
  <c r="X306" i="29"/>
  <c r="X294" i="29"/>
  <c r="X285" i="29"/>
  <c r="X247" i="29"/>
  <c r="X241" i="29"/>
  <c r="X236" i="29"/>
  <c r="X206" i="29"/>
  <c r="X205" i="29"/>
  <c r="X202" i="29"/>
  <c r="X187" i="29"/>
  <c r="X186" i="29"/>
  <c r="X175" i="29"/>
  <c r="X163" i="29"/>
  <c r="X149" i="29"/>
  <c r="X138" i="29"/>
  <c r="X137" i="29"/>
  <c r="X133" i="29"/>
  <c r="X132" i="29"/>
  <c r="X110" i="29"/>
  <c r="X109" i="29"/>
  <c r="X105" i="29"/>
  <c r="X92" i="29"/>
  <c r="X91" i="29"/>
  <c r="X76" i="29"/>
  <c r="X75" i="29"/>
  <c r="X57" i="29"/>
  <c r="X43" i="29"/>
  <c r="X42" i="29"/>
  <c r="X41" i="29"/>
  <c r="X40" i="29"/>
  <c r="X32" i="29"/>
  <c r="X23" i="29"/>
  <c r="W321" i="30"/>
  <c r="W320" i="30"/>
  <c r="W319" i="30"/>
  <c r="W314" i="30"/>
  <c r="W313" i="30"/>
  <c r="W311" i="30"/>
  <c r="W309" i="30"/>
  <c r="W308" i="30"/>
  <c r="W307" i="30"/>
  <c r="W305" i="30"/>
  <c r="W304" i="30"/>
  <c r="W303" i="30"/>
  <c r="W301" i="30"/>
  <c r="W299" i="30"/>
  <c r="W298" i="30"/>
  <c r="W297" i="30"/>
  <c r="W295" i="30"/>
  <c r="W292" i="30"/>
  <c r="W290" i="30"/>
  <c r="W289" i="30"/>
  <c r="W287" i="30"/>
  <c r="W286" i="30"/>
  <c r="W285" i="30"/>
  <c r="W284" i="30"/>
  <c r="W283" i="30"/>
  <c r="W282" i="30"/>
  <c r="W281" i="30"/>
  <c r="W280" i="30"/>
  <c r="W279" i="30"/>
  <c r="W278" i="30"/>
  <c r="W277" i="30"/>
  <c r="W274" i="30"/>
  <c r="W273" i="30"/>
  <c r="W272" i="30"/>
  <c r="W271" i="30"/>
  <c r="W270" i="30"/>
  <c r="W269" i="30"/>
  <c r="W268" i="30"/>
  <c r="W267" i="30"/>
  <c r="W266" i="30"/>
  <c r="W264" i="30"/>
  <c r="W262" i="30"/>
  <c r="W261" i="30"/>
  <c r="W260" i="30"/>
  <c r="W259" i="30"/>
  <c r="W258" i="30"/>
  <c r="W257" i="30"/>
  <c r="W256" i="30"/>
  <c r="W255" i="30"/>
  <c r="W254" i="30"/>
  <c r="W253" i="30"/>
  <c r="W252" i="30"/>
  <c r="W251" i="30"/>
  <c r="W250" i="30"/>
  <c r="W249" i="30"/>
  <c r="W248" i="30"/>
  <c r="W247" i="30"/>
  <c r="W246" i="30"/>
  <c r="W245" i="30"/>
  <c r="W244" i="30"/>
  <c r="W243" i="30"/>
  <c r="W242" i="30"/>
  <c r="W241" i="30"/>
  <c r="W240" i="30"/>
  <c r="W239" i="30"/>
  <c r="W237" i="30"/>
  <c r="W236" i="30"/>
  <c r="W235" i="30"/>
  <c r="W234" i="30"/>
  <c r="W233" i="30"/>
  <c r="W232" i="30"/>
  <c r="W231" i="30"/>
  <c r="W230" i="30"/>
  <c r="W229" i="30"/>
  <c r="W228" i="30"/>
  <c r="W227" i="30"/>
  <c r="W226" i="30"/>
  <c r="W225" i="30"/>
  <c r="W224" i="30"/>
  <c r="W223" i="30"/>
  <c r="W222" i="30"/>
  <c r="W221" i="30"/>
  <c r="W220" i="30"/>
  <c r="W195" i="30"/>
  <c r="W194" i="30"/>
  <c r="W190" i="30"/>
  <c r="W189" i="30"/>
  <c r="W188" i="30"/>
  <c r="W187" i="30"/>
  <c r="W186" i="30"/>
  <c r="W185" i="30"/>
  <c r="W184" i="30"/>
  <c r="W171" i="30"/>
  <c r="W170" i="30"/>
  <c r="W169" i="30"/>
  <c r="W168" i="30"/>
  <c r="W167" i="30"/>
  <c r="W166" i="30"/>
  <c r="W165" i="30"/>
  <c r="W164" i="30"/>
  <c r="W163" i="30"/>
  <c r="W162" i="30"/>
  <c r="W161" i="30"/>
  <c r="W160" i="30"/>
  <c r="W159" i="30"/>
  <c r="W158" i="30"/>
  <c r="W157" i="30"/>
  <c r="W156" i="30"/>
  <c r="W155" i="30"/>
  <c r="W154" i="30"/>
  <c r="W153" i="30"/>
  <c r="W152" i="30"/>
  <c r="W151" i="30"/>
  <c r="W150" i="30"/>
  <c r="W149" i="30"/>
  <c r="W148" i="30"/>
  <c r="W147" i="30"/>
  <c r="W146" i="30"/>
  <c r="W145" i="30"/>
  <c r="W144" i="30"/>
  <c r="W143" i="30"/>
  <c r="W142" i="30"/>
  <c r="W141" i="30"/>
  <c r="W140" i="30"/>
  <c r="W139" i="30"/>
  <c r="W138" i="30"/>
  <c r="W137" i="30"/>
  <c r="W136" i="30"/>
  <c r="W135" i="30"/>
  <c r="W134" i="30"/>
  <c r="W133" i="30"/>
  <c r="W122" i="30"/>
  <c r="W121" i="30"/>
  <c r="W120" i="30"/>
  <c r="W119" i="30"/>
  <c r="W118" i="30"/>
  <c r="W117" i="30"/>
  <c r="W116" i="30"/>
  <c r="W115" i="30"/>
  <c r="W114" i="30"/>
  <c r="W113" i="30"/>
  <c r="W112" i="30"/>
  <c r="W111" i="30"/>
  <c r="W110" i="30"/>
  <c r="W109" i="30"/>
  <c r="W108" i="30"/>
  <c r="W107" i="30"/>
  <c r="W96" i="30"/>
  <c r="W95" i="30"/>
  <c r="W94" i="30"/>
  <c r="W93" i="30"/>
  <c r="W92" i="30"/>
  <c r="W91" i="30"/>
  <c r="W90" i="30"/>
  <c r="W89" i="30"/>
  <c r="W88" i="30"/>
  <c r="W87" i="30"/>
  <c r="W86" i="30"/>
  <c r="W85" i="30"/>
  <c r="W84" i="30"/>
  <c r="W83" i="30"/>
  <c r="W82" i="30"/>
  <c r="W81" i="30"/>
  <c r="W80" i="30"/>
  <c r="W79" i="30"/>
  <c r="W78" i="30"/>
  <c r="W77" i="30"/>
  <c r="W76" i="30"/>
  <c r="W75" i="30"/>
  <c r="W73" i="30"/>
  <c r="W72" i="30"/>
  <c r="W71" i="30"/>
  <c r="W61" i="30"/>
  <c r="W60" i="30"/>
  <c r="W59" i="30"/>
  <c r="W58" i="30"/>
  <c r="W57" i="30"/>
  <c r="W56" i="30"/>
  <c r="W55" i="30"/>
  <c r="W48" i="30"/>
  <c r="W47" i="30"/>
  <c r="W46" i="30"/>
  <c r="W45" i="30"/>
  <c r="W44" i="30"/>
  <c r="W43" i="30"/>
  <c r="W42" i="30"/>
  <c r="W41" i="30"/>
  <c r="W40" i="30"/>
  <c r="W39" i="30"/>
  <c r="W38" i="30"/>
  <c r="W37" i="30"/>
  <c r="W36" i="30"/>
  <c r="W35" i="30"/>
  <c r="W34" i="30"/>
  <c r="W33" i="30"/>
  <c r="W32" i="30"/>
  <c r="W31" i="30"/>
  <c r="W30" i="30"/>
  <c r="W29" i="30"/>
  <c r="W28" i="30"/>
  <c r="W27" i="30"/>
  <c r="W26" i="30"/>
  <c r="W25" i="30"/>
  <c r="W24" i="30"/>
  <c r="W23" i="30"/>
  <c r="W22" i="30"/>
  <c r="W15" i="30"/>
  <c r="W14" i="30"/>
  <c r="W13" i="30"/>
  <c r="W12" i="30"/>
  <c r="W11" i="30"/>
  <c r="W10" i="30"/>
  <c r="V10" i="30"/>
  <c r="F1" i="30"/>
  <c r="G1" i="30" s="1"/>
  <c r="H1" i="30" s="1"/>
  <c r="I1" i="30" s="1"/>
  <c r="J1" i="30" s="1"/>
  <c r="K1" i="30" s="1"/>
  <c r="L1" i="30" s="1"/>
  <c r="M1" i="30" s="1"/>
  <c r="N1" i="30" s="1"/>
  <c r="O1" i="30" s="1"/>
  <c r="P1" i="30" s="1"/>
  <c r="Q1" i="30" s="1"/>
  <c r="R1" i="30" s="1"/>
  <c r="S1" i="30" s="1"/>
  <c r="T1" i="30" s="1"/>
  <c r="U1" i="30" s="1"/>
  <c r="V1" i="30" s="1"/>
  <c r="B42" i="31"/>
  <c r="G17" i="29"/>
  <c r="H219" i="33"/>
  <c r="G219" i="33"/>
  <c r="G196" i="33"/>
  <c r="A40" i="32"/>
  <c r="A3" i="32"/>
  <c r="A4" i="32" s="1"/>
  <c r="A5" i="32" s="1"/>
  <c r="A6" i="32" s="1"/>
  <c r="A7" i="32" s="1"/>
  <c r="A8" i="32" s="1"/>
  <c r="A9" i="32" s="1"/>
  <c r="A10" i="32" s="1"/>
  <c r="A11" i="32" s="1"/>
  <c r="A12" i="32" s="1"/>
  <c r="A13" i="32" s="1"/>
  <c r="A14" i="32" s="1"/>
  <c r="A15" i="32" s="1"/>
  <c r="A16" i="32" s="1"/>
  <c r="A17" i="32" s="1"/>
  <c r="A18" i="32" s="1"/>
  <c r="N189" i="31"/>
  <c r="M189" i="31"/>
  <c r="L189" i="31"/>
  <c r="N188" i="31"/>
  <c r="M188" i="31"/>
  <c r="L188" i="31"/>
  <c r="N184" i="31"/>
  <c r="M184" i="31"/>
  <c r="L184" i="31"/>
  <c r="N183" i="31"/>
  <c r="M183" i="31"/>
  <c r="L183" i="31"/>
  <c r="N182" i="31"/>
  <c r="M182" i="31"/>
  <c r="L182" i="31"/>
  <c r="N181" i="31"/>
  <c r="M181" i="31"/>
  <c r="L181" i="31"/>
  <c r="N179" i="31"/>
  <c r="M179" i="31"/>
  <c r="L179" i="31"/>
  <c r="N178" i="31"/>
  <c r="M178" i="31"/>
  <c r="L178" i="31"/>
  <c r="N177" i="31"/>
  <c r="M177" i="31"/>
  <c r="L177" i="31"/>
  <c r="N176" i="31"/>
  <c r="M176" i="31"/>
  <c r="L176" i="31"/>
  <c r="M175" i="31"/>
  <c r="L175" i="31"/>
  <c r="M174" i="31"/>
  <c r="L174" i="31"/>
  <c r="C172" i="31"/>
  <c r="D172" i="31"/>
  <c r="E172" i="31"/>
  <c r="F172" i="31"/>
  <c r="G172" i="31" s="1"/>
  <c r="H172" i="31" s="1"/>
  <c r="I172" i="31" s="1"/>
  <c r="J172" i="31" s="1"/>
  <c r="K172" i="31" s="1"/>
  <c r="L172" i="31" s="1"/>
  <c r="M172" i="31" s="1"/>
  <c r="N172" i="31" s="1"/>
  <c r="R165" i="31"/>
  <c r="Q165" i="31"/>
  <c r="P165" i="31"/>
  <c r="R163" i="31"/>
  <c r="Q163" i="31"/>
  <c r="P163" i="31"/>
  <c r="R162" i="31"/>
  <c r="Q162" i="31"/>
  <c r="P162" i="31"/>
  <c r="R160" i="31"/>
  <c r="Q160" i="31"/>
  <c r="P160" i="31"/>
  <c r="R159" i="31"/>
  <c r="Q159" i="31"/>
  <c r="P159" i="31"/>
  <c r="R158" i="31"/>
  <c r="Q158" i="31"/>
  <c r="P158" i="31"/>
  <c r="R157" i="31"/>
  <c r="Q157" i="31"/>
  <c r="P157" i="31"/>
  <c r="R155" i="31"/>
  <c r="Q155" i="31"/>
  <c r="P155" i="31"/>
  <c r="R154" i="31"/>
  <c r="Q154" i="31"/>
  <c r="P154" i="31"/>
  <c r="R153" i="31"/>
  <c r="Q153" i="31"/>
  <c r="P153" i="31"/>
  <c r="R152" i="31"/>
  <c r="Q152" i="31"/>
  <c r="P152" i="31"/>
  <c r="Q151" i="31"/>
  <c r="P151" i="31"/>
  <c r="Q150" i="31"/>
  <c r="P150" i="31"/>
  <c r="J73" i="31"/>
  <c r="H73" i="31"/>
  <c r="E73" i="31"/>
  <c r="D73" i="31"/>
  <c r="C73" i="31"/>
  <c r="B73" i="31"/>
  <c r="J72" i="31"/>
  <c r="H72" i="31"/>
  <c r="E72" i="31"/>
  <c r="D72" i="31"/>
  <c r="C72" i="31"/>
  <c r="B72" i="31"/>
  <c r="J71" i="31"/>
  <c r="H71" i="31"/>
  <c r="E71" i="31"/>
  <c r="D71" i="31"/>
  <c r="C71" i="31"/>
  <c r="B71" i="31"/>
  <c r="K42" i="31"/>
  <c r="F253" i="30"/>
  <c r="K44" i="31"/>
  <c r="I44" i="31"/>
  <c r="F44" i="31"/>
  <c r="E44" i="31"/>
  <c r="D44" i="31"/>
  <c r="B44" i="31"/>
  <c r="K43" i="31"/>
  <c r="I43" i="31"/>
  <c r="F43" i="31"/>
  <c r="E43" i="31"/>
  <c r="D43" i="31"/>
  <c r="B43" i="31"/>
  <c r="I42" i="31"/>
  <c r="F42" i="31"/>
  <c r="E42" i="31"/>
  <c r="D42" i="31"/>
  <c r="D27" i="31"/>
  <c r="C4" i="31"/>
  <c r="C5" i="31"/>
  <c r="C6" i="31"/>
  <c r="C7" i="31" s="1"/>
  <c r="C8" i="31" s="1"/>
  <c r="C9" i="31" s="1"/>
  <c r="C10" i="31" s="1"/>
  <c r="C11" i="31" s="1"/>
  <c r="C12" i="31" s="1"/>
  <c r="C13" i="31" s="1"/>
  <c r="C14" i="31" s="1"/>
  <c r="C15" i="31" s="1"/>
  <c r="C16" i="31" s="1"/>
  <c r="C17" i="31" s="1"/>
  <c r="C18" i="31" s="1"/>
  <c r="C19" i="31" s="1"/>
  <c r="C20" i="31" s="1"/>
  <c r="C21" i="31" s="1"/>
  <c r="C22" i="31" s="1"/>
  <c r="C23" i="31" s="1"/>
  <c r="C24" i="31" s="1"/>
  <c r="C25" i="31" s="1"/>
  <c r="C26" i="31" s="1"/>
  <c r="A343" i="29"/>
  <c r="F274" i="30"/>
  <c r="F273" i="30"/>
  <c r="F272" i="30"/>
  <c r="F271" i="30"/>
  <c r="F270" i="30"/>
  <c r="F269" i="30"/>
  <c r="F268" i="30"/>
  <c r="F267" i="30"/>
  <c r="F266" i="30"/>
  <c r="F265" i="30"/>
  <c r="F264" i="30"/>
  <c r="F263" i="30"/>
  <c r="F262" i="30"/>
  <c r="F261" i="30"/>
  <c r="F260" i="30"/>
  <c r="F259" i="30"/>
  <c r="F258" i="30"/>
  <c r="F257" i="30"/>
  <c r="G335" i="29"/>
  <c r="G334" i="29"/>
  <c r="G333" i="29"/>
  <c r="G332" i="29"/>
  <c r="G331" i="29"/>
  <c r="G330" i="29"/>
  <c r="G329" i="29"/>
  <c r="G328" i="29"/>
  <c r="G327" i="29"/>
  <c r="G326" i="29"/>
  <c r="G325" i="29"/>
  <c r="G324" i="29"/>
  <c r="G323" i="29"/>
  <c r="G322" i="29"/>
  <c r="G321" i="29"/>
  <c r="G320" i="29"/>
  <c r="G319" i="29"/>
  <c r="G318" i="29"/>
  <c r="G317" i="29"/>
  <c r="G256" i="30"/>
  <c r="F256" i="30" s="1"/>
  <c r="G255" i="30"/>
  <c r="F255" i="30" s="1"/>
  <c r="G312" i="29"/>
  <c r="H315" i="29"/>
  <c r="G315" i="29" s="1"/>
  <c r="H314" i="29"/>
  <c r="G314" i="29" s="1"/>
  <c r="V274" i="30"/>
  <c r="V273" i="30"/>
  <c r="V272" i="30"/>
  <c r="V271" i="30"/>
  <c r="V270" i="30"/>
  <c r="V269" i="30"/>
  <c r="V268" i="30"/>
  <c r="V267" i="30"/>
  <c r="V266" i="30"/>
  <c r="V265" i="30"/>
  <c r="V264" i="30"/>
  <c r="V262" i="30"/>
  <c r="V261" i="30"/>
  <c r="V260" i="30"/>
  <c r="V259" i="30"/>
  <c r="V258" i="30"/>
  <c r="V257" i="30"/>
  <c r="V256" i="30"/>
  <c r="V255" i="30"/>
  <c r="V254" i="30"/>
  <c r="V253" i="30"/>
  <c r="V314" i="30"/>
  <c r="F314" i="30"/>
  <c r="V252" i="30"/>
  <c r="F252" i="30"/>
  <c r="V251" i="30"/>
  <c r="F251" i="30"/>
  <c r="V250" i="30"/>
  <c r="F250" i="30"/>
  <c r="V249" i="30"/>
  <c r="F249" i="30"/>
  <c r="V248" i="30"/>
  <c r="F248" i="30"/>
  <c r="V247" i="30"/>
  <c r="F247" i="30"/>
  <c r="V246" i="30"/>
  <c r="F246" i="30"/>
  <c r="V245" i="30"/>
  <c r="F245" i="30"/>
  <c r="V244" i="30"/>
  <c r="F244" i="30"/>
  <c r="V243" i="30"/>
  <c r="F243" i="30"/>
  <c r="V242" i="30"/>
  <c r="F242" i="30"/>
  <c r="V241" i="30"/>
  <c r="F241" i="30"/>
  <c r="V240" i="30"/>
  <c r="F240" i="30"/>
  <c r="V321" i="30"/>
  <c r="V320" i="30"/>
  <c r="V319" i="30"/>
  <c r="V313" i="30"/>
  <c r="F313" i="30"/>
  <c r="V239" i="30"/>
  <c r="F239" i="30"/>
  <c r="F238" i="30"/>
  <c r="V237" i="30"/>
  <c r="F237" i="30"/>
  <c r="V236" i="30"/>
  <c r="F236" i="30"/>
  <c r="V235" i="30"/>
  <c r="F235" i="30"/>
  <c r="V234" i="30"/>
  <c r="F234" i="30"/>
  <c r="V233" i="30"/>
  <c r="F233" i="30"/>
  <c r="V232" i="30"/>
  <c r="F232" i="30"/>
  <c r="V231" i="30"/>
  <c r="F231" i="30"/>
  <c r="V230" i="30"/>
  <c r="F230" i="30"/>
  <c r="V229" i="30"/>
  <c r="F229" i="30"/>
  <c r="V228" i="30"/>
  <c r="F228" i="30"/>
  <c r="V227" i="30"/>
  <c r="F227" i="30"/>
  <c r="V226" i="30"/>
  <c r="F226" i="30"/>
  <c r="V225" i="30"/>
  <c r="F225" i="30"/>
  <c r="V224" i="30"/>
  <c r="F224" i="30"/>
  <c r="V223" i="30"/>
  <c r="F223" i="30"/>
  <c r="V222" i="30"/>
  <c r="F222" i="30"/>
  <c r="V221" i="30"/>
  <c r="F221" i="30"/>
  <c r="V220" i="30"/>
  <c r="F220" i="30"/>
  <c r="F312" i="30"/>
  <c r="F219" i="30"/>
  <c r="F218" i="30"/>
  <c r="F217" i="30"/>
  <c r="F216" i="30"/>
  <c r="F215" i="30"/>
  <c r="F214" i="30"/>
  <c r="F213" i="30"/>
  <c r="F212" i="30"/>
  <c r="F211" i="30"/>
  <c r="F210" i="30"/>
  <c r="F209" i="30"/>
  <c r="F208" i="30"/>
  <c r="F207" i="30"/>
  <c r="F206" i="30"/>
  <c r="F205" i="30"/>
  <c r="F204" i="30"/>
  <c r="F203" i="30"/>
  <c r="F202" i="30"/>
  <c r="F201" i="30"/>
  <c r="F200" i="30"/>
  <c r="F199" i="30"/>
  <c r="F198" i="30"/>
  <c r="F197" i="30"/>
  <c r="F196" i="30"/>
  <c r="V311" i="30"/>
  <c r="F311" i="30"/>
  <c r="V195" i="30"/>
  <c r="F195" i="30"/>
  <c r="V194" i="30"/>
  <c r="F194" i="30"/>
  <c r="F193" i="30"/>
  <c r="F192" i="30"/>
  <c r="F191" i="30"/>
  <c r="V190" i="30"/>
  <c r="F190" i="30"/>
  <c r="V189" i="30"/>
  <c r="F189" i="30"/>
  <c r="V188" i="30"/>
  <c r="F188" i="30"/>
  <c r="V187" i="30"/>
  <c r="F187" i="30"/>
  <c r="V186" i="30"/>
  <c r="F186" i="30"/>
  <c r="V185" i="30"/>
  <c r="F185" i="30"/>
  <c r="V184" i="30"/>
  <c r="F184" i="30"/>
  <c r="F310" i="30"/>
  <c r="F183" i="30"/>
  <c r="F182" i="30"/>
  <c r="F181" i="30"/>
  <c r="F180" i="30"/>
  <c r="F179" i="30"/>
  <c r="F178" i="30"/>
  <c r="F177" i="30"/>
  <c r="F176" i="30"/>
  <c r="F175" i="30"/>
  <c r="F174" i="30"/>
  <c r="F173" i="30"/>
  <c r="F172" i="30"/>
  <c r="V292" i="30"/>
  <c r="V309" i="30"/>
  <c r="F309" i="30"/>
  <c r="V171" i="30"/>
  <c r="F171" i="30"/>
  <c r="V170" i="30"/>
  <c r="F170" i="30"/>
  <c r="V169" i="30"/>
  <c r="F169" i="30"/>
  <c r="V168" i="30"/>
  <c r="F168" i="30"/>
  <c r="V167" i="30"/>
  <c r="F167" i="30"/>
  <c r="V166" i="30"/>
  <c r="F166" i="30"/>
  <c r="V165" i="30"/>
  <c r="F165" i="30"/>
  <c r="V164" i="30"/>
  <c r="F164" i="30"/>
  <c r="V163" i="30"/>
  <c r="F163" i="30"/>
  <c r="V162" i="30"/>
  <c r="F162" i="30"/>
  <c r="V161" i="30"/>
  <c r="F161" i="30"/>
  <c r="V160" i="30"/>
  <c r="F160" i="30"/>
  <c r="V159" i="30"/>
  <c r="F159" i="30"/>
  <c r="V158" i="30"/>
  <c r="F158" i="30"/>
  <c r="V157" i="30"/>
  <c r="F157" i="30"/>
  <c r="V156" i="30"/>
  <c r="F156" i="30"/>
  <c r="V155" i="30"/>
  <c r="F155" i="30"/>
  <c r="V154" i="30"/>
  <c r="F154" i="30"/>
  <c r="V153" i="30"/>
  <c r="F153" i="30"/>
  <c r="V152" i="30"/>
  <c r="F152" i="30"/>
  <c r="V151" i="30"/>
  <c r="F151" i="30"/>
  <c r="V150" i="30"/>
  <c r="F150" i="30"/>
  <c r="V149" i="30"/>
  <c r="F149" i="30"/>
  <c r="V148" i="30"/>
  <c r="F148" i="30"/>
  <c r="V147" i="30"/>
  <c r="F147" i="30"/>
  <c r="V146" i="30"/>
  <c r="F146" i="30"/>
  <c r="V145" i="30"/>
  <c r="F145" i="30"/>
  <c r="V144" i="30"/>
  <c r="F144" i="30"/>
  <c r="V143" i="30"/>
  <c r="F143" i="30"/>
  <c r="V142" i="30"/>
  <c r="F142" i="30"/>
  <c r="V141" i="30"/>
  <c r="F141" i="30"/>
  <c r="V140" i="30"/>
  <c r="F140" i="30"/>
  <c r="V139" i="30"/>
  <c r="F139" i="30"/>
  <c r="V290" i="30"/>
  <c r="V289" i="30"/>
  <c r="V287" i="30"/>
  <c r="V286" i="30"/>
  <c r="V285" i="30"/>
  <c r="V284" i="30"/>
  <c r="V283" i="30"/>
  <c r="V282" i="30"/>
  <c r="V281" i="30"/>
  <c r="V280" i="30"/>
  <c r="V279" i="30"/>
  <c r="V278" i="30"/>
  <c r="V277" i="30"/>
  <c r="V138" i="30"/>
  <c r="F138" i="30"/>
  <c r="V137" i="30"/>
  <c r="F137" i="30"/>
  <c r="V136" i="30"/>
  <c r="F136" i="30"/>
  <c r="V135" i="30"/>
  <c r="F135" i="30"/>
  <c r="V134" i="30"/>
  <c r="F134" i="30"/>
  <c r="V133" i="30"/>
  <c r="F133" i="30"/>
  <c r="F132" i="30"/>
  <c r="F131" i="30"/>
  <c r="F130" i="30"/>
  <c r="F129" i="30"/>
  <c r="F128" i="30"/>
  <c r="F127" i="30"/>
  <c r="F126" i="30"/>
  <c r="F125" i="30"/>
  <c r="F124" i="30"/>
  <c r="F123" i="30"/>
  <c r="V308" i="30"/>
  <c r="F308" i="30"/>
  <c r="V122" i="30"/>
  <c r="F122" i="30"/>
  <c r="V121" i="30"/>
  <c r="F121" i="30"/>
  <c r="V120" i="30"/>
  <c r="F120" i="30"/>
  <c r="V119" i="30"/>
  <c r="F119" i="30"/>
  <c r="V118" i="30"/>
  <c r="F118" i="30"/>
  <c r="V307" i="30"/>
  <c r="F307" i="30"/>
  <c r="V117" i="30"/>
  <c r="F117" i="30"/>
  <c r="V116" i="30"/>
  <c r="F116" i="30"/>
  <c r="V115" i="30"/>
  <c r="F115" i="30"/>
  <c r="V114" i="30"/>
  <c r="F114" i="30"/>
  <c r="V113" i="30"/>
  <c r="F113" i="30"/>
  <c r="V112" i="30"/>
  <c r="F112" i="30"/>
  <c r="V111" i="30"/>
  <c r="F111" i="30"/>
  <c r="V110" i="30"/>
  <c r="F110" i="30"/>
  <c r="V109" i="30"/>
  <c r="F109" i="30"/>
  <c r="V108" i="30"/>
  <c r="F108" i="30"/>
  <c r="V107" i="30"/>
  <c r="F107" i="30"/>
  <c r="F306" i="30"/>
  <c r="F106" i="30"/>
  <c r="F105" i="30"/>
  <c r="F104" i="30"/>
  <c r="F103" i="30"/>
  <c r="F102" i="30"/>
  <c r="F101" i="30"/>
  <c r="F100" i="30"/>
  <c r="F99" i="30"/>
  <c r="F98" i="30"/>
  <c r="F97" i="30"/>
  <c r="V305" i="30"/>
  <c r="F305" i="30"/>
  <c r="V96" i="30"/>
  <c r="F96" i="30"/>
  <c r="V95" i="30"/>
  <c r="F95" i="30"/>
  <c r="V94" i="30"/>
  <c r="F94" i="30"/>
  <c r="V93" i="30"/>
  <c r="F93" i="30"/>
  <c r="V92" i="30"/>
  <c r="F92" i="30"/>
  <c r="V91" i="30"/>
  <c r="F91" i="30"/>
  <c r="V90" i="30"/>
  <c r="F90" i="30"/>
  <c r="V89" i="30"/>
  <c r="F89" i="30"/>
  <c r="V88" i="30"/>
  <c r="V304" i="30"/>
  <c r="F304" i="30"/>
  <c r="V87" i="30"/>
  <c r="F87" i="30"/>
  <c r="V86" i="30"/>
  <c r="F86" i="30"/>
  <c r="V85" i="30"/>
  <c r="F85" i="30"/>
  <c r="V84" i="30"/>
  <c r="F84" i="30"/>
  <c r="V83" i="30"/>
  <c r="F83" i="30"/>
  <c r="V82" i="30"/>
  <c r="F82" i="30"/>
  <c r="V81" i="30"/>
  <c r="F81" i="30"/>
  <c r="V303" i="30"/>
  <c r="V80" i="30"/>
  <c r="F80" i="30"/>
  <c r="V79" i="30"/>
  <c r="F79" i="30"/>
  <c r="V78" i="30"/>
  <c r="F78" i="30"/>
  <c r="V77" i="30"/>
  <c r="F77" i="30"/>
  <c r="V76" i="30"/>
  <c r="F76" i="30"/>
  <c r="V75" i="30"/>
  <c r="F75" i="30"/>
  <c r="F74" i="30"/>
  <c r="V73" i="30"/>
  <c r="F73" i="30"/>
  <c r="V72" i="30"/>
  <c r="F72" i="30"/>
  <c r="V71" i="30"/>
  <c r="F71" i="30"/>
  <c r="F302" i="30"/>
  <c r="F70" i="30"/>
  <c r="F69" i="30"/>
  <c r="F68" i="30"/>
  <c r="F67" i="30"/>
  <c r="F66" i="30"/>
  <c r="F65" i="30"/>
  <c r="F64" i="30"/>
  <c r="F63" i="30"/>
  <c r="F62" i="30"/>
  <c r="V301" i="30"/>
  <c r="F301" i="30"/>
  <c r="V61" i="30"/>
  <c r="F61" i="30"/>
  <c r="V60" i="30"/>
  <c r="F60" i="30"/>
  <c r="V59" i="30"/>
  <c r="F59" i="30"/>
  <c r="V58" i="30"/>
  <c r="F58" i="30"/>
  <c r="V57" i="30"/>
  <c r="F57" i="30"/>
  <c r="V56" i="30"/>
  <c r="F56" i="30"/>
  <c r="V55" i="30"/>
  <c r="F55" i="30"/>
  <c r="F300" i="30"/>
  <c r="F54" i="30"/>
  <c r="F53" i="30"/>
  <c r="F52" i="30"/>
  <c r="F51" i="30"/>
  <c r="F50" i="30"/>
  <c r="F49" i="30"/>
  <c r="V299" i="30"/>
  <c r="F299" i="30"/>
  <c r="V48" i="30"/>
  <c r="F48" i="30"/>
  <c r="V47" i="30"/>
  <c r="F47" i="30"/>
  <c r="V46" i="30"/>
  <c r="F46" i="30"/>
  <c r="V45" i="30"/>
  <c r="F45" i="30"/>
  <c r="V44" i="30"/>
  <c r="F44" i="30"/>
  <c r="V43" i="30"/>
  <c r="F43" i="30"/>
  <c r="V42" i="30"/>
  <c r="F42" i="30"/>
  <c r="V41" i="30"/>
  <c r="F41" i="30"/>
  <c r="V40" i="30"/>
  <c r="F40" i="30"/>
  <c r="V39" i="30"/>
  <c r="F39" i="30"/>
  <c r="V298" i="30"/>
  <c r="F298" i="30"/>
  <c r="V38" i="30"/>
  <c r="F38" i="30"/>
  <c r="V37" i="30"/>
  <c r="F37" i="30"/>
  <c r="V36" i="30"/>
  <c r="F36" i="30"/>
  <c r="V35" i="30"/>
  <c r="F35" i="30"/>
  <c r="V34" i="30"/>
  <c r="F34" i="30"/>
  <c r="V33" i="30"/>
  <c r="F33" i="30"/>
  <c r="V32" i="30"/>
  <c r="F32" i="30"/>
  <c r="V297" i="30"/>
  <c r="F297" i="30"/>
  <c r="V31" i="30"/>
  <c r="F31" i="30"/>
  <c r="V30" i="30"/>
  <c r="F30" i="30"/>
  <c r="V29" i="30"/>
  <c r="F29" i="30"/>
  <c r="V28" i="30"/>
  <c r="F28" i="30"/>
  <c r="V27" i="30"/>
  <c r="F27" i="30"/>
  <c r="V26" i="30"/>
  <c r="F26" i="30"/>
  <c r="V25" i="30"/>
  <c r="F25" i="30"/>
  <c r="V24" i="30"/>
  <c r="F24" i="30"/>
  <c r="V23" i="30"/>
  <c r="F23" i="30"/>
  <c r="F22" i="30"/>
  <c r="F296" i="30"/>
  <c r="F21" i="30"/>
  <c r="F20" i="30"/>
  <c r="F19" i="30"/>
  <c r="F18" i="30"/>
  <c r="F17" i="30"/>
  <c r="F16" i="30"/>
  <c r="V295" i="30"/>
  <c r="F295" i="30"/>
  <c r="V15" i="30"/>
  <c r="F15" i="30"/>
  <c r="V14" i="30"/>
  <c r="F14" i="30"/>
  <c r="V13" i="30"/>
  <c r="F13" i="30"/>
  <c r="V12" i="30"/>
  <c r="F12" i="30"/>
  <c r="V11" i="30"/>
  <c r="F11" i="30"/>
  <c r="F10" i="30"/>
  <c r="Y5" i="29"/>
  <c r="Y333" i="29" s="1"/>
  <c r="W329" i="29"/>
  <c r="W334" i="29"/>
  <c r="W332" i="29"/>
  <c r="W326" i="29"/>
  <c r="W325" i="29"/>
  <c r="W320" i="29"/>
  <c r="W315" i="29"/>
  <c r="W311" i="29"/>
  <c r="G311" i="29"/>
  <c r="W310" i="29"/>
  <c r="G310" i="29"/>
  <c r="G309" i="29"/>
  <c r="W308" i="29"/>
  <c r="G308" i="29"/>
  <c r="W307" i="29"/>
  <c r="G307" i="29"/>
  <c r="G306" i="29"/>
  <c r="G305" i="29"/>
  <c r="G304" i="29"/>
  <c r="W303" i="29"/>
  <c r="G303" i="29"/>
  <c r="G302" i="29"/>
  <c r="G301" i="29"/>
  <c r="W300" i="29"/>
  <c r="G300" i="29"/>
  <c r="G299" i="29"/>
  <c r="G298" i="29"/>
  <c r="W297" i="29"/>
  <c r="G294" i="29"/>
  <c r="G293" i="29"/>
  <c r="G292" i="29"/>
  <c r="G291" i="29"/>
  <c r="W290" i="29"/>
  <c r="G290" i="29"/>
  <c r="W289" i="29"/>
  <c r="G289" i="29"/>
  <c r="G288" i="29"/>
  <c r="G287" i="29"/>
  <c r="G286" i="29"/>
  <c r="W285" i="29"/>
  <c r="G285" i="29"/>
  <c r="G284" i="29"/>
  <c r="G283" i="29"/>
  <c r="W282" i="29"/>
  <c r="G282" i="29"/>
  <c r="W281" i="29"/>
  <c r="G281" i="29"/>
  <c r="G280" i="29"/>
  <c r="G279" i="29"/>
  <c r="G278" i="29"/>
  <c r="G277" i="29"/>
  <c r="G276" i="29"/>
  <c r="G275" i="29"/>
  <c r="W274" i="29"/>
  <c r="G274" i="29"/>
  <c r="G273" i="29"/>
  <c r="G272" i="29"/>
  <c r="G271" i="29"/>
  <c r="G270" i="29"/>
  <c r="G269" i="29"/>
  <c r="G268" i="29"/>
  <c r="G267" i="29"/>
  <c r="G266" i="29"/>
  <c r="G265" i="29"/>
  <c r="G264" i="29"/>
  <c r="G263" i="29"/>
  <c r="G262" i="29"/>
  <c r="G261" i="29"/>
  <c r="G260" i="29"/>
  <c r="G259" i="29"/>
  <c r="G258" i="29"/>
  <c r="G257" i="29"/>
  <c r="G256" i="29"/>
  <c r="G255" i="29"/>
  <c r="G254" i="29"/>
  <c r="G253" i="29"/>
  <c r="G252" i="29"/>
  <c r="G251" i="29"/>
  <c r="G250" i="29"/>
  <c r="G249" i="29"/>
  <c r="W248" i="29"/>
  <c r="G248" i="29"/>
  <c r="G247" i="29"/>
  <c r="G246" i="29"/>
  <c r="G245" i="29"/>
  <c r="G244" i="29"/>
  <c r="G243" i="29"/>
  <c r="Y242" i="29"/>
  <c r="W242" i="29"/>
  <c r="G242" i="29"/>
  <c r="G241" i="29"/>
  <c r="G240" i="29"/>
  <c r="W239" i="29"/>
  <c r="G239" i="29"/>
  <c r="W238" i="29"/>
  <c r="G238" i="29"/>
  <c r="G237" i="29"/>
  <c r="G236" i="29"/>
  <c r="G235" i="29"/>
  <c r="G234" i="29"/>
  <c r="G233" i="29"/>
  <c r="G232" i="29"/>
  <c r="G231" i="29"/>
  <c r="G230" i="29"/>
  <c r="G229" i="29"/>
  <c r="G228" i="29"/>
  <c r="G227" i="29"/>
  <c r="G226" i="29"/>
  <c r="G225" i="29"/>
  <c r="G224" i="29"/>
  <c r="G223" i="29"/>
  <c r="W219" i="29"/>
  <c r="G219" i="29"/>
  <c r="G218" i="29"/>
  <c r="G217" i="29"/>
  <c r="G216" i="29"/>
  <c r="Y215" i="29"/>
  <c r="W215" i="29"/>
  <c r="G215" i="29"/>
  <c r="G214" i="29"/>
  <c r="G213" i="29"/>
  <c r="W212" i="29"/>
  <c r="G212" i="29"/>
  <c r="Y211" i="29"/>
  <c r="W211" i="29"/>
  <c r="G211" i="29"/>
  <c r="G210" i="29"/>
  <c r="G209" i="29"/>
  <c r="Y208" i="29"/>
  <c r="G208" i="29"/>
  <c r="Y207" i="29"/>
  <c r="W207" i="29"/>
  <c r="G207" i="29"/>
  <c r="G206" i="29"/>
  <c r="G205" i="29"/>
  <c r="W204" i="29"/>
  <c r="G204" i="29"/>
  <c r="W203" i="29"/>
  <c r="G203" i="29"/>
  <c r="G202" i="29"/>
  <c r="G201" i="29"/>
  <c r="G200" i="29"/>
  <c r="Y199" i="29"/>
  <c r="W199" i="29"/>
  <c r="G199" i="29"/>
  <c r="G198" i="29"/>
  <c r="G197" i="29"/>
  <c r="W196" i="29"/>
  <c r="G196" i="29"/>
  <c r="G195" i="29"/>
  <c r="G194" i="29"/>
  <c r="W193" i="29"/>
  <c r="G193" i="29"/>
  <c r="Y192" i="29"/>
  <c r="W192" i="29"/>
  <c r="G192" i="29"/>
  <c r="Y191" i="29"/>
  <c r="G191" i="29"/>
  <c r="G190" i="29"/>
  <c r="G189" i="29"/>
  <c r="W188" i="29"/>
  <c r="G188" i="29"/>
  <c r="Y187" i="29"/>
  <c r="W187" i="29"/>
  <c r="G187" i="29"/>
  <c r="G186" i="29"/>
  <c r="W182" i="29"/>
  <c r="W180" i="29"/>
  <c r="W174" i="29"/>
  <c r="W173" i="29"/>
  <c r="W170" i="29"/>
  <c r="W169" i="29"/>
  <c r="Y167" i="29"/>
  <c r="Y166" i="29"/>
  <c r="W166" i="29"/>
  <c r="W165" i="29"/>
  <c r="G165" i="29"/>
  <c r="G164" i="29"/>
  <c r="Y163" i="29"/>
  <c r="W163" i="29"/>
  <c r="G163" i="29"/>
  <c r="W162" i="29"/>
  <c r="G162" i="29"/>
  <c r="G161" i="29"/>
  <c r="Y160" i="29"/>
  <c r="G160" i="29"/>
  <c r="G159" i="29"/>
  <c r="G158" i="29"/>
  <c r="G157" i="29"/>
  <c r="G156" i="29"/>
  <c r="G155" i="29"/>
  <c r="G154" i="29"/>
  <c r="G153" i="29"/>
  <c r="G152" i="29"/>
  <c r="G151" i="29"/>
  <c r="G150" i="29"/>
  <c r="G149" i="29"/>
  <c r="G148" i="29"/>
  <c r="G147" i="29"/>
  <c r="Y146" i="29"/>
  <c r="W146" i="29"/>
  <c r="G146" i="29"/>
  <c r="W145" i="29"/>
  <c r="G145" i="29"/>
  <c r="G144" i="29"/>
  <c r="Y143" i="29"/>
  <c r="W143" i="29"/>
  <c r="G143" i="29"/>
  <c r="W142" i="29"/>
  <c r="G142" i="29"/>
  <c r="G141" i="29"/>
  <c r="W140" i="29"/>
  <c r="G140" i="29"/>
  <c r="W139" i="29"/>
  <c r="G139" i="29"/>
  <c r="G138" i="29"/>
  <c r="G137" i="29"/>
  <c r="G136" i="29"/>
  <c r="W135" i="29"/>
  <c r="G135" i="29"/>
  <c r="Y134" i="29"/>
  <c r="W134" i="29"/>
  <c r="G134" i="29"/>
  <c r="W133" i="29"/>
  <c r="G133" i="29"/>
  <c r="Y132" i="29"/>
  <c r="W132" i="29"/>
  <c r="G132" i="29"/>
  <c r="G131" i="29"/>
  <c r="G130" i="29"/>
  <c r="G129" i="29"/>
  <c r="G128" i="29"/>
  <c r="G127" i="29"/>
  <c r="G126" i="29"/>
  <c r="G125" i="29"/>
  <c r="G124" i="29"/>
  <c r="G123" i="29"/>
  <c r="G122" i="29"/>
  <c r="G121" i="29"/>
  <c r="G120" i="29"/>
  <c r="Y119" i="29"/>
  <c r="G119" i="29"/>
  <c r="Y118" i="29"/>
  <c r="G118" i="29"/>
  <c r="W117" i="29"/>
  <c r="G117" i="29"/>
  <c r="Y116" i="29"/>
  <c r="W116" i="29"/>
  <c r="G116" i="29"/>
  <c r="Y115" i="29"/>
  <c r="W115" i="29"/>
  <c r="G115" i="29"/>
  <c r="W114" i="29"/>
  <c r="G114" i="29"/>
  <c r="Y113" i="29"/>
  <c r="W113" i="29"/>
  <c r="G113" i="29"/>
  <c r="G112" i="29"/>
  <c r="W109" i="29"/>
  <c r="G109" i="29"/>
  <c r="G108" i="29"/>
  <c r="G107" i="29"/>
  <c r="G106" i="29"/>
  <c r="Y105" i="29"/>
  <c r="W105" i="29"/>
  <c r="G105" i="29"/>
  <c r="Y104" i="29"/>
  <c r="W104" i="29"/>
  <c r="G104" i="29"/>
  <c r="W103" i="29"/>
  <c r="G103" i="29"/>
  <c r="Y102" i="29"/>
  <c r="W102" i="29"/>
  <c r="G102" i="29"/>
  <c r="W100" i="29"/>
  <c r="W99" i="29"/>
  <c r="G99" i="29"/>
  <c r="Y98" i="29"/>
  <c r="W98" i="29"/>
  <c r="G98" i="29"/>
  <c r="W97" i="29"/>
  <c r="G97" i="29"/>
  <c r="W96" i="29"/>
  <c r="G96" i="29"/>
  <c r="Y95" i="29"/>
  <c r="W95" i="29"/>
  <c r="G95" i="29"/>
  <c r="W94" i="29"/>
  <c r="G94" i="29"/>
  <c r="G93" i="29"/>
  <c r="W92" i="29"/>
  <c r="G92" i="29"/>
  <c r="W91" i="29"/>
  <c r="G91" i="29"/>
  <c r="G90" i="29"/>
  <c r="G88" i="29"/>
  <c r="G87" i="29"/>
  <c r="G86" i="29"/>
  <c r="G85" i="29"/>
  <c r="G84" i="29"/>
  <c r="G83" i="29"/>
  <c r="G82" i="29"/>
  <c r="G81" i="29"/>
  <c r="G80" i="29"/>
  <c r="G79" i="29"/>
  <c r="W78" i="29"/>
  <c r="G78" i="29"/>
  <c r="W77" i="29"/>
  <c r="G77" i="29"/>
  <c r="Y76" i="29"/>
  <c r="W76" i="29"/>
  <c r="G76" i="29"/>
  <c r="W75" i="29"/>
  <c r="G75" i="29"/>
  <c r="W74" i="29"/>
  <c r="G74" i="29"/>
  <c r="Y73" i="29"/>
  <c r="W73" i="29"/>
  <c r="G73" i="29"/>
  <c r="W72" i="29"/>
  <c r="G72" i="29"/>
  <c r="Y71" i="29"/>
  <c r="W71" i="29"/>
  <c r="G71" i="29"/>
  <c r="G70" i="29"/>
  <c r="G69" i="29"/>
  <c r="G68" i="29"/>
  <c r="G67" i="29"/>
  <c r="G66" i="29"/>
  <c r="G65" i="29"/>
  <c r="G64" i="29"/>
  <c r="Y61" i="29"/>
  <c r="W61" i="29"/>
  <c r="G61" i="29"/>
  <c r="W60" i="29"/>
  <c r="G60" i="29"/>
  <c r="W59" i="29"/>
  <c r="G59" i="29"/>
  <c r="Y58" i="29"/>
  <c r="W58" i="29"/>
  <c r="G58" i="29"/>
  <c r="W57" i="29"/>
  <c r="G57" i="29"/>
  <c r="Y56" i="29"/>
  <c r="W56" i="29"/>
  <c r="G56" i="29"/>
  <c r="W55" i="29"/>
  <c r="G55" i="29"/>
  <c r="W54" i="29"/>
  <c r="G54" i="29"/>
  <c r="Y53" i="29"/>
  <c r="W53" i="29"/>
  <c r="G53" i="29"/>
  <c r="W52" i="29"/>
  <c r="G52" i="29"/>
  <c r="Y51" i="29"/>
  <c r="W51" i="29"/>
  <c r="G51" i="29"/>
  <c r="Y50" i="29"/>
  <c r="W50" i="29"/>
  <c r="G50" i="29"/>
  <c r="W49" i="29"/>
  <c r="G49" i="29"/>
  <c r="Y48" i="29"/>
  <c r="W48" i="29"/>
  <c r="G48" i="29"/>
  <c r="W47" i="29"/>
  <c r="G47" i="29"/>
  <c r="Y46" i="29"/>
  <c r="W46" i="29"/>
  <c r="G46" i="29"/>
  <c r="W45" i="29"/>
  <c r="G45" i="29"/>
  <c r="W44" i="29"/>
  <c r="G44" i="29"/>
  <c r="Y43" i="29"/>
  <c r="W43" i="29"/>
  <c r="G43" i="29"/>
  <c r="Y42" i="29"/>
  <c r="W42" i="29"/>
  <c r="G42" i="29"/>
  <c r="W41" i="29"/>
  <c r="G41" i="29"/>
  <c r="W40" i="29"/>
  <c r="G40" i="29"/>
  <c r="Y39" i="29"/>
  <c r="W39" i="29"/>
  <c r="G39" i="29"/>
  <c r="W38" i="29"/>
  <c r="G38" i="29"/>
  <c r="Y37" i="29"/>
  <c r="W37" i="29"/>
  <c r="G37" i="29"/>
  <c r="W36" i="29"/>
  <c r="G36" i="29"/>
  <c r="Y35" i="29"/>
  <c r="W35" i="29"/>
  <c r="G35" i="29"/>
  <c r="W34" i="29"/>
  <c r="G34" i="29"/>
  <c r="W33" i="29"/>
  <c r="G33" i="29"/>
  <c r="Y32" i="29"/>
  <c r="W32" i="29"/>
  <c r="G32" i="29"/>
  <c r="G30" i="29"/>
  <c r="G29" i="29"/>
  <c r="G28" i="29"/>
  <c r="G27" i="29"/>
  <c r="G26" i="29"/>
  <c r="G25" i="29"/>
  <c r="G24" i="29"/>
  <c r="Y23" i="29"/>
  <c r="W23" i="29"/>
  <c r="G23" i="29"/>
  <c r="W22" i="29"/>
  <c r="G22" i="29"/>
  <c r="Y21" i="29"/>
  <c r="W21" i="29"/>
  <c r="G21" i="29"/>
  <c r="Y20" i="29"/>
  <c r="W20" i="29"/>
  <c r="G20" i="29"/>
  <c r="W19" i="29"/>
  <c r="G19" i="29"/>
  <c r="Y18" i="29"/>
  <c r="W18" i="29"/>
  <c r="G18" i="29"/>
  <c r="W17" i="29"/>
  <c r="H59" i="27"/>
  <c r="H61" i="27"/>
  <c r="H60" i="27"/>
  <c r="G54" i="27"/>
  <c r="G56" i="27"/>
  <c r="G55" i="27"/>
  <c r="A5" i="27"/>
  <c r="A6" i="27"/>
  <c r="A7" i="27"/>
  <c r="A8" i="27"/>
  <c r="A9" i="27"/>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L338" i="24"/>
  <c r="K338" i="24"/>
  <c r="L268" i="24"/>
  <c r="K268" i="24"/>
  <c r="K244" i="24"/>
  <c r="K215" i="24"/>
  <c r="L5" i="24"/>
  <c r="C256" i="23"/>
  <c r="B256" i="23"/>
  <c r="B250" i="23"/>
  <c r="C227" i="23"/>
  <c r="B227" i="23"/>
  <c r="B188" i="23"/>
  <c r="O314" i="13"/>
  <c r="N314" i="13"/>
  <c r="M314" i="13"/>
  <c r="L314" i="13"/>
  <c r="Z100" i="10"/>
  <c r="Z92" i="10"/>
  <c r="Z72" i="10"/>
  <c r="Z70" i="10"/>
  <c r="Z34" i="10"/>
  <c r="H4" i="1"/>
  <c r="E8" i="1"/>
  <c r="E9" i="1"/>
  <c r="E10" i="1"/>
  <c r="E11" i="1"/>
  <c r="E12" i="1"/>
  <c r="E13" i="1"/>
  <c r="E16" i="1"/>
  <c r="E17" i="1"/>
  <c r="E18" i="1"/>
  <c r="E19" i="1"/>
  <c r="E20" i="1"/>
  <c r="E21" i="1"/>
  <c r="E66" i="1"/>
  <c r="E67" i="1"/>
  <c r="E68" i="1"/>
  <c r="E69" i="1"/>
  <c r="E70" i="1"/>
  <c r="E71" i="1"/>
  <c r="E72" i="1"/>
  <c r="E73" i="1"/>
  <c r="E131" i="1"/>
  <c r="E132" i="1"/>
  <c r="E133" i="1"/>
  <c r="E134" i="1"/>
  <c r="E135" i="1"/>
  <c r="E136" i="1"/>
  <c r="E137" i="1"/>
  <c r="E138" i="1"/>
  <c r="E139" i="1"/>
  <c r="E140" i="1"/>
  <c r="E141" i="1"/>
  <c r="E142" i="1"/>
  <c r="G174" i="1"/>
  <c r="H174"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G232"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5" i="1"/>
  <c r="G265" i="1"/>
  <c r="E266" i="1"/>
  <c r="E267" i="1"/>
  <c r="E268" i="1"/>
  <c r="E269" i="1"/>
  <c r="E270" i="1"/>
  <c r="E271" i="1"/>
  <c r="E272" i="1"/>
  <c r="E273" i="1"/>
  <c r="E274" i="1"/>
  <c r="E275" i="1"/>
  <c r="E276" i="1"/>
  <c r="E277" i="1"/>
  <c r="E278" i="1"/>
  <c r="E279" i="1"/>
  <c r="E280" i="1"/>
  <c r="E281" i="1"/>
  <c r="E282" i="1"/>
  <c r="E283" i="1"/>
  <c r="E284" i="1"/>
  <c r="E285" i="1"/>
  <c r="E286" i="1"/>
  <c r="E287" i="1"/>
  <c r="E288" i="1"/>
  <c r="E289" i="1"/>
  <c r="G289" i="1"/>
  <c r="H289" i="1"/>
  <c r="E291" i="1"/>
  <c r="E292" i="1"/>
  <c r="E293" i="1"/>
  <c r="E294" i="1"/>
  <c r="E295" i="1"/>
  <c r="E296" i="1"/>
  <c r="E297" i="1"/>
  <c r="E298" i="1"/>
  <c r="E299" i="1"/>
  <c r="E300" i="1"/>
  <c r="E301" i="1"/>
  <c r="E302" i="1"/>
  <c r="E303" i="1"/>
  <c r="E304" i="1"/>
  <c r="E305" i="1"/>
  <c r="E306" i="1"/>
  <c r="E307" i="1"/>
  <c r="E308" i="1"/>
  <c r="E309" i="1"/>
  <c r="E310"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43" i="1"/>
  <c r="E344" i="1"/>
  <c r="E345" i="1"/>
  <c r="E346" i="1"/>
  <c r="E347" i="1"/>
  <c r="E348" i="1"/>
  <c r="E349" i="1"/>
  <c r="E350" i="1"/>
  <c r="E351" i="1"/>
  <c r="E352" i="1"/>
  <c r="E353" i="1"/>
  <c r="E354" i="1"/>
  <c r="E355" i="1"/>
  <c r="E356" i="1"/>
  <c r="AE363" i="1"/>
  <c r="G365" i="1"/>
  <c r="H365" i="1"/>
  <c r="E367" i="1"/>
  <c r="E368" i="1"/>
  <c r="E369" i="1"/>
  <c r="E370" i="1"/>
  <c r="E371" i="1"/>
  <c r="E372" i="1"/>
  <c r="E373" i="1"/>
  <c r="E374" i="1"/>
  <c r="E375" i="1"/>
  <c r="E376" i="1"/>
  <c r="E377" i="1"/>
  <c r="E378" i="1"/>
  <c r="E379" i="1"/>
  <c r="E380" i="1"/>
  <c r="E381" i="1"/>
  <c r="E382" i="1"/>
  <c r="E383" i="1"/>
  <c r="E384" i="1"/>
  <c r="E385" i="1"/>
  <c r="AA388" i="1"/>
  <c r="Y238" i="29" l="1"/>
  <c r="Y176" i="29"/>
  <c r="Y147" i="29"/>
  <c r="X55" i="29"/>
  <c r="X164" i="29"/>
  <c r="X332" i="29"/>
  <c r="Y108" i="29"/>
  <c r="X56" i="29"/>
  <c r="X174" i="29"/>
  <c r="X338" i="29"/>
  <c r="Y34" i="29"/>
  <c r="Y40" i="29"/>
  <c r="Y59" i="29"/>
  <c r="Y78" i="29"/>
  <c r="Y92" i="29"/>
  <c r="Y194" i="29"/>
  <c r="Y204" i="29"/>
  <c r="Y320" i="29"/>
  <c r="Y278" i="29"/>
  <c r="Y282" i="29"/>
  <c r="Y293" i="29"/>
  <c r="Y54" i="29"/>
  <c r="Y74" i="29"/>
  <c r="Y90" i="29"/>
  <c r="Y96" i="29"/>
  <c r="Y109" i="29"/>
  <c r="Y120" i="29"/>
  <c r="Y136" i="29"/>
  <c r="Y140" i="29"/>
  <c r="Y144" i="29"/>
  <c r="Y161" i="29"/>
  <c r="Y164" i="29"/>
  <c r="Y180" i="29"/>
  <c r="Y201" i="29"/>
  <c r="Y218" i="29"/>
  <c r="Y279" i="29"/>
  <c r="Y289" i="29"/>
  <c r="Y311" i="29"/>
  <c r="Y329" i="29"/>
  <c r="Y19" i="29"/>
  <c r="Y38" i="29"/>
  <c r="Y49" i="29"/>
  <c r="Y57" i="29"/>
  <c r="Y77" i="29"/>
  <c r="Y99" i="29"/>
  <c r="Y103" i="29"/>
  <c r="Y106" i="29"/>
  <c r="Y110" i="29"/>
  <c r="Y114" i="29"/>
  <c r="Y133" i="29"/>
  <c r="Y148" i="29"/>
  <c r="Y170" i="29"/>
  <c r="Y197" i="29"/>
  <c r="Y205" i="29"/>
  <c r="Y214" i="29"/>
  <c r="Y241" i="29"/>
  <c r="Y246" i="29"/>
  <c r="Y274" i="29"/>
  <c r="Y297" i="29"/>
  <c r="Y313" i="29"/>
  <c r="Y22" i="29"/>
  <c r="Y33" i="29"/>
  <c r="Y41" i="29"/>
  <c r="Y52" i="29"/>
  <c r="Y60" i="29"/>
  <c r="Y72" i="29"/>
  <c r="Y94" i="29"/>
  <c r="Y117" i="29"/>
  <c r="Y137" i="29"/>
  <c r="Y171" i="29"/>
  <c r="Y190" i="29"/>
  <c r="Y193" i="29"/>
  <c r="Y202" i="29"/>
  <c r="Y17" i="29"/>
  <c r="Y36" i="29"/>
  <c r="Y44" i="29"/>
  <c r="Y47" i="29"/>
  <c r="Y55" i="29"/>
  <c r="Y75" i="29"/>
  <c r="Y91" i="29"/>
  <c r="Y97" i="29"/>
  <c r="Y100" i="29"/>
  <c r="Y107" i="29"/>
  <c r="Y112" i="29"/>
  <c r="Y162" i="29"/>
  <c r="Y165" i="29"/>
  <c r="Y172" i="29"/>
  <c r="Y247" i="29"/>
  <c r="Y298" i="29"/>
  <c r="Y309" i="29"/>
  <c r="Y319" i="29"/>
  <c r="X51" i="29"/>
  <c r="X104" i="29"/>
  <c r="X148" i="29"/>
  <c r="X198" i="29"/>
  <c r="X289" i="29"/>
  <c r="Y285" i="29"/>
  <c r="Y301" i="29"/>
  <c r="Y305" i="29"/>
  <c r="Y312" i="29"/>
  <c r="Y331" i="29"/>
  <c r="X237" i="29"/>
  <c r="X288" i="29"/>
  <c r="X310" i="29"/>
  <c r="X333" i="29"/>
  <c r="Y275" i="29"/>
  <c r="Y286" i="29"/>
  <c r="Y306" i="29"/>
  <c r="Y314" i="29"/>
  <c r="Y321" i="29"/>
  <c r="Y332" i="29"/>
  <c r="Y138" i="29"/>
  <c r="Y168" i="29"/>
  <c r="Y173" i="29"/>
  <c r="Y182" i="29"/>
  <c r="Y188" i="29"/>
  <c r="Y195" i="29"/>
  <c r="Y209" i="29"/>
  <c r="Y212" i="29"/>
  <c r="Y219" i="29"/>
  <c r="Y236" i="29"/>
  <c r="Y239" i="29"/>
  <c r="Y280" i="29"/>
  <c r="Y283" i="29"/>
  <c r="Y294" i="29"/>
  <c r="Y299" i="29"/>
  <c r="Y322" i="29"/>
  <c r="X33" i="29"/>
  <c r="X47" i="29"/>
  <c r="X58" i="29"/>
  <c r="X95" i="29"/>
  <c r="X113" i="29"/>
  <c r="X140" i="29"/>
  <c r="X166" i="29"/>
  <c r="X189" i="29"/>
  <c r="X210" i="29"/>
  <c r="X248" i="29"/>
  <c r="X297" i="29"/>
  <c r="X319" i="29"/>
  <c r="Y206" i="29"/>
  <c r="Y216" i="29"/>
  <c r="Y220" i="29"/>
  <c r="Y248" i="29"/>
  <c r="Y276" i="29"/>
  <c r="Y287" i="29"/>
  <c r="Y290" i="29"/>
  <c r="Y295" i="29"/>
  <c r="Y303" i="29"/>
  <c r="Y310" i="29"/>
  <c r="Y315" i="29"/>
  <c r="Y324" i="29"/>
  <c r="Y334" i="29"/>
  <c r="X34" i="29"/>
  <c r="X48" i="29"/>
  <c r="X59" i="29"/>
  <c r="X96" i="29"/>
  <c r="X114" i="29"/>
  <c r="X141" i="29"/>
  <c r="X167" i="29"/>
  <c r="X190" i="29"/>
  <c r="X213" i="29"/>
  <c r="X277" i="29"/>
  <c r="X298" i="29"/>
  <c r="X322" i="29"/>
  <c r="Y135" i="29"/>
  <c r="Y142" i="29"/>
  <c r="Y145" i="29"/>
  <c r="Y169" i="29"/>
  <c r="Y174" i="29"/>
  <c r="Y186" i="29"/>
  <c r="Y189" i="29"/>
  <c r="Y203" i="29"/>
  <c r="Y210" i="29"/>
  <c r="Y213" i="29"/>
  <c r="Y237" i="29"/>
  <c r="Y240" i="29"/>
  <c r="Y284" i="29"/>
  <c r="Y296" i="29"/>
  <c r="Y307" i="29"/>
  <c r="Y317" i="29"/>
  <c r="X35" i="29"/>
  <c r="X49" i="29"/>
  <c r="X72" i="29"/>
  <c r="X100" i="29"/>
  <c r="X118" i="29"/>
  <c r="X145" i="29"/>
  <c r="X171" i="29"/>
  <c r="X194" i="29"/>
  <c r="X214" i="29"/>
  <c r="X280" i="29"/>
  <c r="X302" i="29"/>
  <c r="X324" i="29"/>
  <c r="Y139" i="29"/>
  <c r="Y149" i="29"/>
  <c r="Y175" i="29"/>
  <c r="Y196" i="29"/>
  <c r="Y200" i="29"/>
  <c r="Y217" i="29"/>
  <c r="Y281" i="29"/>
  <c r="Y288" i="29"/>
  <c r="Y291" i="29"/>
  <c r="Y300" i="29"/>
  <c r="Y304" i="29"/>
  <c r="Y318" i="29"/>
  <c r="Y335" i="29"/>
  <c r="X39" i="29"/>
  <c r="X50" i="29"/>
  <c r="X73" i="29"/>
  <c r="X102" i="29"/>
  <c r="X119" i="29"/>
  <c r="X146" i="29"/>
  <c r="X172" i="29"/>
  <c r="X197" i="29"/>
  <c r="X218" i="29"/>
  <c r="X281" i="29"/>
  <c r="X305" i="29"/>
  <c r="X329" i="29"/>
  <c r="W195" i="29"/>
  <c r="W206" i="29"/>
  <c r="W214" i="29"/>
  <c r="W241" i="29"/>
  <c r="W284" i="29"/>
  <c r="W296" i="29"/>
  <c r="W299" i="29"/>
  <c r="W314" i="29"/>
  <c r="W319" i="29"/>
  <c r="W324" i="29"/>
  <c r="W330" i="29"/>
  <c r="X195" i="29"/>
  <c r="X203" i="29"/>
  <c r="X211" i="29"/>
  <c r="X219" i="29"/>
  <c r="X242" i="29"/>
  <c r="X278" i="29"/>
  <c r="X286" i="29"/>
  <c r="X295" i="29"/>
  <c r="X303" i="29"/>
  <c r="X311" i="29"/>
  <c r="X320" i="29"/>
  <c r="X330" i="29"/>
  <c r="X339" i="29"/>
  <c r="W107" i="29"/>
  <c r="W110" i="29"/>
  <c r="W119" i="29"/>
  <c r="W137" i="29"/>
  <c r="W148" i="29"/>
  <c r="W160" i="29"/>
  <c r="W190" i="29"/>
  <c r="W198" i="29"/>
  <c r="W201" i="29"/>
  <c r="W209" i="29"/>
  <c r="W217" i="29"/>
  <c r="W220" i="29"/>
  <c r="W236" i="29"/>
  <c r="W246" i="29"/>
  <c r="W276" i="29"/>
  <c r="W279" i="29"/>
  <c r="W287" i="29"/>
  <c r="W293" i="29"/>
  <c r="W302" i="29"/>
  <c r="W305" i="29"/>
  <c r="W331" i="29"/>
  <c r="W335" i="29"/>
  <c r="X74" i="29"/>
  <c r="X94" i="29"/>
  <c r="X103" i="29"/>
  <c r="X112" i="29"/>
  <c r="X120" i="29"/>
  <c r="X139" i="29"/>
  <c r="X147" i="29"/>
  <c r="X165" i="29"/>
  <c r="X173" i="29"/>
  <c r="X188" i="29"/>
  <c r="X196" i="29"/>
  <c r="X204" i="29"/>
  <c r="X212" i="29"/>
  <c r="X220" i="29"/>
  <c r="X246" i="29"/>
  <c r="X279" i="29"/>
  <c r="X287" i="29"/>
  <c r="X296" i="29"/>
  <c r="X304" i="29"/>
  <c r="X312" i="29"/>
  <c r="X321" i="29"/>
  <c r="X331" i="29"/>
  <c r="X340" i="29"/>
  <c r="W108" i="29"/>
  <c r="W112" i="29"/>
  <c r="W120" i="29"/>
  <c r="W138" i="29"/>
  <c r="W149" i="29"/>
  <c r="W161" i="29"/>
  <c r="W167" i="29"/>
  <c r="W171" i="29"/>
  <c r="W175" i="29"/>
  <c r="W191" i="29"/>
  <c r="W202" i="29"/>
  <c r="W210" i="29"/>
  <c r="W218" i="29"/>
  <c r="W237" i="29"/>
  <c r="W247" i="29"/>
  <c r="W277" i="29"/>
  <c r="W280" i="29"/>
  <c r="W288" i="29"/>
  <c r="W294" i="29"/>
  <c r="W306" i="29"/>
  <c r="W309" i="29"/>
  <c r="W312" i="29"/>
  <c r="W317" i="29"/>
  <c r="W321" i="29"/>
  <c r="W327" i="29"/>
  <c r="X36" i="29"/>
  <c r="X44" i="29"/>
  <c r="X52" i="29"/>
  <c r="X60" i="29"/>
  <c r="X77" i="29"/>
  <c r="X97" i="29"/>
  <c r="X106" i="29"/>
  <c r="X115" i="29"/>
  <c r="X134" i="29"/>
  <c r="X142" i="29"/>
  <c r="X160" i="29"/>
  <c r="X168" i="29"/>
  <c r="X176" i="29"/>
  <c r="X191" i="29"/>
  <c r="X199" i="29"/>
  <c r="X207" i="29"/>
  <c r="X215" i="29"/>
  <c r="X238" i="29"/>
  <c r="X274" i="29"/>
  <c r="X282" i="29"/>
  <c r="X290" i="29"/>
  <c r="X299" i="29"/>
  <c r="X307" i="29"/>
  <c r="X315" i="29"/>
  <c r="X325" i="29"/>
  <c r="X334" i="29"/>
  <c r="W141" i="29"/>
  <c r="W144" i="29"/>
  <c r="W164" i="29"/>
  <c r="W186" i="29"/>
  <c r="W194" i="29"/>
  <c r="W205" i="29"/>
  <c r="W213" i="29"/>
  <c r="W240" i="29"/>
  <c r="W283" i="29"/>
  <c r="W291" i="29"/>
  <c r="W298" i="29"/>
  <c r="Y327" i="29"/>
  <c r="W333" i="29"/>
  <c r="X37" i="29"/>
  <c r="X45" i="29"/>
  <c r="X53" i="29"/>
  <c r="X61" i="29"/>
  <c r="X78" i="29"/>
  <c r="X98" i="29"/>
  <c r="X107" i="29"/>
  <c r="X116" i="29"/>
  <c r="X135" i="29"/>
  <c r="X143" i="29"/>
  <c r="X161" i="29"/>
  <c r="X169" i="29"/>
  <c r="X180" i="29"/>
  <c r="X192" i="29"/>
  <c r="X200" i="29"/>
  <c r="X208" i="29"/>
  <c r="X216" i="29"/>
  <c r="X239" i="29"/>
  <c r="X275" i="29"/>
  <c r="X283" i="29"/>
  <c r="X291" i="29"/>
  <c r="X300" i="29"/>
  <c r="X308" i="29"/>
  <c r="X317" i="29"/>
  <c r="X326" i="29"/>
  <c r="X335" i="29"/>
  <c r="W106" i="29"/>
  <c r="W118" i="29"/>
  <c r="W136" i="29"/>
  <c r="W147" i="29"/>
  <c r="W168" i="29"/>
  <c r="W172" i="29"/>
  <c r="W176" i="29"/>
  <c r="W189" i="29"/>
  <c r="W197" i="29"/>
  <c r="W200" i="29"/>
  <c r="W208" i="29"/>
  <c r="W216" i="29"/>
  <c r="W275" i="29"/>
  <c r="W278" i="29"/>
  <c r="W286" i="29"/>
  <c r="W295" i="29"/>
  <c r="W301" i="29"/>
  <c r="W304" i="29"/>
  <c r="W313" i="29"/>
  <c r="W318" i="29"/>
  <c r="W322" i="29"/>
  <c r="X22" i="29"/>
  <c r="X38" i="29"/>
  <c r="X46" i="29"/>
  <c r="X54" i="29"/>
  <c r="X71" i="29"/>
  <c r="X90" i="29"/>
  <c r="X99" i="29"/>
  <c r="X108" i="29"/>
  <c r="X117" i="29"/>
  <c r="X136" i="29"/>
  <c r="X144" i="29"/>
  <c r="X162" i="29"/>
  <c r="X170" i="29"/>
  <c r="X182" i="29"/>
  <c r="X193" i="29"/>
  <c r="X201" i="29"/>
  <c r="X209" i="29"/>
  <c r="X217" i="29"/>
  <c r="X240" i="29"/>
  <c r="X276" i="29"/>
  <c r="X284" i="29"/>
  <c r="X293" i="29"/>
  <c r="X301" i="29"/>
  <c r="X309" i="29"/>
  <c r="X318" i="29"/>
  <c r="X32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5AE9951-F16B-B146-B883-DBAF7B23DBBA}">
      <text>
        <r>
          <rPr>
            <b/>
            <sz val="10"/>
            <color rgb="FF000000"/>
            <rFont val="Tahoma"/>
            <family val="2"/>
          </rPr>
          <t>Microsoft Office User:</t>
        </r>
        <r>
          <rPr>
            <sz val="10"/>
            <color rgb="FF000000"/>
            <rFont val="Tahoma"/>
            <family val="2"/>
          </rPr>
          <t xml:space="preserve">
</t>
        </r>
        <r>
          <rPr>
            <sz val="10"/>
            <color rgb="FF000000"/>
            <rFont val="Tahoma"/>
            <family val="2"/>
          </rPr>
          <t xml:space="preserve">Updated April 2018 for BLOWSEA manuscript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Markus Frey</author>
  </authors>
  <commentList>
    <comment ref="C1" authorId="0" shapeId="0" xr:uid="{00000000-0006-0000-0500-000001000000}">
      <text>
        <r>
          <rPr>
            <b/>
            <sz val="9"/>
            <color rgb="FF000000"/>
            <rFont val="Arial"/>
            <family val="2"/>
          </rPr>
          <t>Markus Frey:</t>
        </r>
        <r>
          <rPr>
            <sz val="9"/>
            <color rgb="FF000000"/>
            <rFont val="Arial"/>
            <family val="2"/>
          </rPr>
          <t xml:space="preserve">
</t>
        </r>
        <r>
          <rPr>
            <sz val="9"/>
            <color rgb="FF000000"/>
            <rFont val="Arial"/>
            <family val="2"/>
          </rPr>
          <t>from May_2014.xls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Markus Frey</author>
  </authors>
  <commentList>
    <comment ref="B1" authorId="0" shapeId="0" xr:uid="{00000000-0006-0000-0600-000001000000}">
      <text>
        <r>
          <rPr>
            <b/>
            <sz val="9"/>
            <color rgb="FF000000"/>
            <rFont val="Arial"/>
            <family val="2"/>
          </rPr>
          <t>Markus Frey:</t>
        </r>
        <r>
          <rPr>
            <sz val="9"/>
            <color rgb="FF000000"/>
            <rFont val="Arial"/>
            <family val="2"/>
          </rPr>
          <t xml:space="preserve">
</t>
        </r>
        <r>
          <rPr>
            <sz val="9"/>
            <color rgb="FF000000"/>
            <rFont val="Arial"/>
            <family val="2"/>
          </rPr>
          <t>from May_2014.xls</t>
        </r>
      </text>
    </comment>
  </commentList>
</comments>
</file>

<file path=xl/sharedStrings.xml><?xml version="1.0" encoding="utf-8"?>
<sst xmlns="http://schemas.openxmlformats.org/spreadsheetml/2006/main" count="14466" uniqueCount="1800">
  <si>
    <t>No</t>
  </si>
  <si>
    <t>Station</t>
  </si>
  <si>
    <t>top, cm</t>
  </si>
  <si>
    <t>bot, cm</t>
  </si>
  <si>
    <t>mid, cm</t>
  </si>
  <si>
    <t>ID-salinity</t>
  </si>
  <si>
    <t>Salinity, ‰</t>
  </si>
  <si>
    <t>T, ºC</t>
  </si>
  <si>
    <t>ID-IC</t>
  </si>
  <si>
    <t>no3</t>
  </si>
  <si>
    <t>cl</t>
  </si>
  <si>
    <t>br</t>
  </si>
  <si>
    <t>so4</t>
  </si>
  <si>
    <t>dil factor</t>
  </si>
  <si>
    <t>na</t>
  </si>
  <si>
    <t>NOTES</t>
  </si>
  <si>
    <t>ID-ICPMS</t>
  </si>
  <si>
    <r>
      <t>IO</t>
    </r>
    <r>
      <rPr>
        <b/>
        <vertAlign val="subscript"/>
        <sz val="10"/>
        <rFont val="Arial"/>
        <family val="2"/>
      </rPr>
      <t>3</t>
    </r>
    <r>
      <rPr>
        <b/>
        <vertAlign val="superscript"/>
        <sz val="10"/>
        <rFont val="Arial"/>
        <family val="2"/>
      </rPr>
      <t>-</t>
    </r>
  </si>
  <si>
    <r>
      <t>I</t>
    </r>
    <r>
      <rPr>
        <b/>
        <vertAlign val="superscript"/>
        <sz val="10"/>
        <rFont val="Arial"/>
        <family val="2"/>
      </rPr>
      <t>-</t>
    </r>
  </si>
  <si>
    <t>Br</t>
  </si>
  <si>
    <t>Mummy 1</t>
  </si>
  <si>
    <t>PS81/0486-1</t>
  </si>
  <si>
    <t>PanCake 17/6</t>
  </si>
  <si>
    <t>Mummy 2</t>
  </si>
  <si>
    <t>PS81/0488-2</t>
  </si>
  <si>
    <t>FF 18/6</t>
  </si>
  <si>
    <t>calculated value</t>
  </si>
  <si>
    <t>Mummy 3</t>
  </si>
  <si>
    <t>PS81/0489-2</t>
  </si>
  <si>
    <t>FF 19/6 B.</t>
  </si>
  <si>
    <t>Younger (?) &amp; large FF, &lt;50% surface coverage</t>
  </si>
  <si>
    <t>FF 19/6 A.</t>
  </si>
  <si>
    <t>older, large &amp; fluffy FF; 100% surface coverage</t>
  </si>
  <si>
    <t>IST1-10h</t>
  </si>
  <si>
    <t>PS81/0493-2</t>
  </si>
  <si>
    <t>Pit 1</t>
  </si>
  <si>
    <r>
      <t>Pit 1</t>
    </r>
    <r>
      <rPr>
        <sz val="10"/>
        <rFont val="Arial"/>
        <family val="2"/>
      </rPr>
      <t>, ~15cm snow depth, wind then less, slight blowing snow at 20:00h</t>
    </r>
  </si>
  <si>
    <t>C13</t>
  </si>
  <si>
    <t>P008</t>
  </si>
  <si>
    <t>NaN</t>
  </si>
  <si>
    <t>-</t>
  </si>
  <si>
    <t>C20</t>
  </si>
  <si>
    <t>P005</t>
  </si>
  <si>
    <t>C19</t>
  </si>
  <si>
    <t>P001</t>
  </si>
  <si>
    <t>C15</t>
  </si>
  <si>
    <t>P003</t>
  </si>
  <si>
    <t>C14</t>
  </si>
  <si>
    <t>P004</t>
  </si>
  <si>
    <t>C18</t>
  </si>
  <si>
    <t>P002</t>
  </si>
  <si>
    <t>50% sample lost of C18</t>
  </si>
  <si>
    <t>C07</t>
  </si>
  <si>
    <t>P007</t>
  </si>
  <si>
    <t>ice surface at bottom of pit</t>
  </si>
  <si>
    <t>Pit 2</t>
  </si>
  <si>
    <r>
      <t>Pit 2</t>
    </r>
    <r>
      <rPr>
        <sz val="10"/>
        <rFont val="Arial"/>
        <family val="2"/>
      </rPr>
      <t>, 10m away,  ~21cm snow depth, slope of small sastrugi</t>
    </r>
  </si>
  <si>
    <t>C01</t>
  </si>
  <si>
    <t>C11</t>
  </si>
  <si>
    <t>C16</t>
  </si>
  <si>
    <t>C05</t>
  </si>
  <si>
    <t>C03</t>
  </si>
  <si>
    <t>C17</t>
  </si>
  <si>
    <t>C02</t>
  </si>
  <si>
    <t>ice surface at bottom of pit; heterogeneous ice surface topography +/-10cm</t>
  </si>
  <si>
    <t>IST2-10h</t>
  </si>
  <si>
    <t>PS81/0496-1</t>
  </si>
  <si>
    <t>Pit1</t>
  </si>
  <si>
    <r>
      <t>Pit 1</t>
    </r>
    <r>
      <rPr>
        <sz val="10"/>
        <color indexed="8"/>
        <rFont val="Arial"/>
        <family val="2"/>
      </rPr>
      <t>, ~38cm snow depth, at 24/06/13 13:13 h, drifting sow</t>
    </r>
  </si>
  <si>
    <t>A5</t>
  </si>
  <si>
    <t>P042</t>
  </si>
  <si>
    <t>A7</t>
  </si>
  <si>
    <t>P059</t>
  </si>
  <si>
    <t>A2</t>
  </si>
  <si>
    <t>P039</t>
  </si>
  <si>
    <t>C8</t>
  </si>
  <si>
    <t>P037</t>
  </si>
  <si>
    <t>C21</t>
  </si>
  <si>
    <t>P043</t>
  </si>
  <si>
    <t>n.a.</t>
  </si>
  <si>
    <t>C12</t>
  </si>
  <si>
    <t>P041</t>
  </si>
  <si>
    <t>C6</t>
  </si>
  <si>
    <t>P044</t>
  </si>
  <si>
    <t>C10</t>
  </si>
  <si>
    <t>P038</t>
  </si>
  <si>
    <t>C9</t>
  </si>
  <si>
    <t>P040</t>
  </si>
  <si>
    <t>C4</t>
  </si>
  <si>
    <t>P006</t>
  </si>
  <si>
    <t>A6</t>
  </si>
  <si>
    <t>P050</t>
  </si>
  <si>
    <t>Pit2</t>
  </si>
  <si>
    <r>
      <t>Pit 2</t>
    </r>
    <r>
      <rPr>
        <sz val="10"/>
        <color indexed="8"/>
        <rFont val="Arial"/>
        <family val="2"/>
      </rPr>
      <t>, ~19cm snow depth, 10m upwind from Pit1</t>
    </r>
  </si>
  <si>
    <t>A18</t>
  </si>
  <si>
    <t>P060</t>
  </si>
  <si>
    <t>A11</t>
  </si>
  <si>
    <t>P052</t>
  </si>
  <si>
    <t>A4</t>
  </si>
  <si>
    <t>P054</t>
  </si>
  <si>
    <t>A9</t>
  </si>
  <si>
    <t>P049</t>
  </si>
  <si>
    <t>A20</t>
  </si>
  <si>
    <t>P051</t>
  </si>
  <si>
    <t>A1</t>
  </si>
  <si>
    <t>P048</t>
  </si>
  <si>
    <t>A3</t>
  </si>
  <si>
    <t>P047</t>
  </si>
  <si>
    <t>A12</t>
  </si>
  <si>
    <t>P036</t>
  </si>
  <si>
    <t xml:space="preserve"> ice surface at bottom of pit; check ID of A12!!!</t>
  </si>
  <si>
    <t>Pit3</t>
  </si>
  <si>
    <r>
      <t>Pit 3</t>
    </r>
    <r>
      <rPr>
        <sz val="10"/>
        <color indexed="8"/>
        <rFont val="Arial"/>
        <family val="2"/>
      </rPr>
      <t>, ~41cm snow depth, 100m upwind from Pit1; heterogeneous ice surface topography +/-10cm, ice lenses</t>
    </r>
  </si>
  <si>
    <t>B17</t>
  </si>
  <si>
    <t>P009</t>
  </si>
  <si>
    <t>drifting snow, wind gusts leading to Blowing Snow</t>
  </si>
  <si>
    <t>A17</t>
  </si>
  <si>
    <t>P010</t>
  </si>
  <si>
    <t>A10</t>
  </si>
  <si>
    <t>P046</t>
  </si>
  <si>
    <t>A14</t>
  </si>
  <si>
    <t>P057</t>
  </si>
  <si>
    <t>A21</t>
  </si>
  <si>
    <t>P045</t>
  </si>
  <si>
    <t>A19</t>
  </si>
  <si>
    <t>P058</t>
  </si>
  <si>
    <t>A15</t>
  </si>
  <si>
    <t>P055</t>
  </si>
  <si>
    <t>A8</t>
  </si>
  <si>
    <t>P035</t>
  </si>
  <si>
    <t>A16</t>
  </si>
  <si>
    <t>P056</t>
  </si>
  <si>
    <t>A13</t>
  </si>
  <si>
    <t>P053</t>
  </si>
  <si>
    <t>B14</t>
  </si>
  <si>
    <t>P011</t>
  </si>
  <si>
    <t>Blowing Snow Crow's Nest 24/06/13 21:00 hrs</t>
  </si>
  <si>
    <t>2h station</t>
  </si>
  <si>
    <t>PS81/0497-1</t>
  </si>
  <si>
    <t>Pit1a</t>
  </si>
  <si>
    <r>
      <t>Pit 1</t>
    </r>
    <r>
      <rPr>
        <sz val="10"/>
        <color indexed="8"/>
        <rFont val="Arial"/>
        <family val="2"/>
      </rPr>
      <t>, ~15cm snow depth, sampled at 12:40 h, drifting snow, overcast</t>
    </r>
  </si>
  <si>
    <t>wet, slushy snow</t>
  </si>
  <si>
    <t>Pit1b</t>
  </si>
  <si>
    <t>P024</t>
  </si>
  <si>
    <t>P017</t>
  </si>
  <si>
    <t>P022</t>
  </si>
  <si>
    <t>P023</t>
  </si>
  <si>
    <t>P015</t>
  </si>
  <si>
    <t>P019</t>
  </si>
  <si>
    <t>P016</t>
  </si>
  <si>
    <t>P021</t>
  </si>
  <si>
    <t>slushy ice at bottom</t>
  </si>
  <si>
    <r>
      <t>Pit 2</t>
    </r>
    <r>
      <rPr>
        <sz val="10"/>
        <color indexed="8"/>
        <rFont val="Arial"/>
        <family val="2"/>
      </rPr>
      <t>, ~22cm snow depth, 2m away from Pit1</t>
    </r>
  </si>
  <si>
    <t>wind crust</t>
  </si>
  <si>
    <t>was wrongly identified as C12</t>
  </si>
  <si>
    <t>IST3-2d</t>
  </si>
  <si>
    <t>PS81/0500-5</t>
  </si>
  <si>
    <r>
      <t>Pit 1</t>
    </r>
    <r>
      <rPr>
        <sz val="10"/>
        <color indexed="8"/>
        <rFont val="Arial"/>
        <family val="2"/>
      </rPr>
      <t>, ~28cm snow depth + 8.5cm wet slush/water, sampled at 3/7/13 15:40 h, drifting snow, overcast</t>
    </r>
  </si>
  <si>
    <t>C1</t>
  </si>
  <si>
    <t>P101</t>
  </si>
  <si>
    <t>warm floe, flooded (negative freeboard)</t>
  </si>
  <si>
    <t>P107</t>
  </si>
  <si>
    <t>P100</t>
  </si>
  <si>
    <t>P108</t>
  </si>
  <si>
    <t>P133</t>
  </si>
  <si>
    <t>P110</t>
  </si>
  <si>
    <t>P158</t>
  </si>
  <si>
    <t>P106</t>
  </si>
  <si>
    <t>C7</t>
  </si>
  <si>
    <t>P131</t>
  </si>
  <si>
    <t>P102</t>
  </si>
  <si>
    <t>P140</t>
  </si>
  <si>
    <t>P111</t>
  </si>
  <si>
    <t>P129</t>
  </si>
  <si>
    <t>P109</t>
  </si>
  <si>
    <t>P132</t>
  </si>
  <si>
    <t>P139</t>
  </si>
  <si>
    <t>P141</t>
  </si>
  <si>
    <t>P105</t>
  </si>
  <si>
    <t>P130</t>
  </si>
  <si>
    <t>P104</t>
  </si>
  <si>
    <t>P103</t>
  </si>
  <si>
    <t>brine slush</t>
  </si>
  <si>
    <t>P114</t>
  </si>
  <si>
    <t>IST4-10h</t>
  </si>
  <si>
    <t>PS81/0503-2</t>
  </si>
  <si>
    <r>
      <t>Pit 1</t>
    </r>
    <r>
      <rPr>
        <sz val="10"/>
        <color indexed="8"/>
        <rFont val="Arial"/>
        <family val="2"/>
      </rPr>
      <t>, ~18cm snow depth, sampled at 8/7/13 16:34 h</t>
    </r>
  </si>
  <si>
    <t>P147</t>
  </si>
  <si>
    <t>P135</t>
  </si>
  <si>
    <t>P146</t>
  </si>
  <si>
    <t>P125</t>
  </si>
  <si>
    <t>P148</t>
  </si>
  <si>
    <t>P127</t>
  </si>
  <si>
    <t>P150</t>
  </si>
  <si>
    <t>P126</t>
  </si>
  <si>
    <t>P137</t>
  </si>
  <si>
    <t>P136</t>
  </si>
  <si>
    <t>P151</t>
  </si>
  <si>
    <t>P143</t>
  </si>
  <si>
    <t>P134</t>
  </si>
  <si>
    <t>P149</t>
  </si>
  <si>
    <t>P144</t>
  </si>
  <si>
    <t>sea ice surface</t>
  </si>
  <si>
    <t>P145</t>
  </si>
  <si>
    <t>BLOW 1</t>
  </si>
  <si>
    <t>P128</t>
  </si>
  <si>
    <r>
      <t>BLOW EXP. I</t>
    </r>
    <r>
      <rPr>
        <sz val="10"/>
        <rFont val="Arial"/>
        <family val="2"/>
      </rPr>
      <t xml:space="preserve"> surface scrapes near Pit 1 site</t>
    </r>
  </si>
  <si>
    <t>P142</t>
  </si>
  <si>
    <t>IST5-4d</t>
  </si>
  <si>
    <t>PS81/0506-1</t>
  </si>
  <si>
    <r>
      <t>Pit 1</t>
    </r>
    <r>
      <rPr>
        <sz val="10"/>
        <color indexed="8"/>
        <rFont val="Arial"/>
        <family val="2"/>
      </rPr>
      <t>, ~19cm snow depth (0- 10.5cm snow, 10.5-19cm snow/ice)</t>
    </r>
  </si>
  <si>
    <t>P152</t>
  </si>
  <si>
    <t>P171</t>
  </si>
  <si>
    <t>P154</t>
  </si>
  <si>
    <t>P162</t>
  </si>
  <si>
    <t>P153</t>
  </si>
  <si>
    <t>P166</t>
  </si>
  <si>
    <t>P155</t>
  </si>
  <si>
    <t>P165</t>
  </si>
  <si>
    <t>P163</t>
  </si>
  <si>
    <t>P159</t>
  </si>
  <si>
    <t>P164</t>
  </si>
  <si>
    <t>P160</t>
  </si>
  <si>
    <t>P176</t>
  </si>
  <si>
    <t>P156</t>
  </si>
  <si>
    <t>P177</t>
  </si>
  <si>
    <t>P161</t>
  </si>
  <si>
    <t>Wet &amp; soft ice</t>
  </si>
  <si>
    <t>P157</t>
  </si>
  <si>
    <t>Pit2a</t>
  </si>
  <si>
    <r>
      <t>Pit 2</t>
    </r>
    <r>
      <rPr>
        <sz val="10"/>
        <color indexed="8"/>
        <rFont val="Arial"/>
        <family val="2"/>
      </rPr>
      <t>, ~23cm snow depth (3m from Pit 1)</t>
    </r>
  </si>
  <si>
    <t>C2</t>
  </si>
  <si>
    <t>Pit2b</t>
  </si>
  <si>
    <t>P119</t>
  </si>
  <si>
    <t>P026</t>
  </si>
  <si>
    <t>P115</t>
  </si>
  <si>
    <t>P012</t>
  </si>
  <si>
    <t>P113</t>
  </si>
  <si>
    <t>P013</t>
  </si>
  <si>
    <t>P175</t>
  </si>
  <si>
    <t>P124</t>
  </si>
  <si>
    <t>P173</t>
  </si>
  <si>
    <t>P123</t>
  </si>
  <si>
    <t>P174</t>
  </si>
  <si>
    <t>P014</t>
  </si>
  <si>
    <t>P170</t>
  </si>
  <si>
    <t>P117</t>
  </si>
  <si>
    <t>P112</t>
  </si>
  <si>
    <t>P118</t>
  </si>
  <si>
    <t>P168</t>
  </si>
  <si>
    <t>P168 partially lost</t>
  </si>
  <si>
    <t>P121</t>
  </si>
  <si>
    <t>P116</t>
  </si>
  <si>
    <t>P122</t>
  </si>
  <si>
    <t>P172</t>
  </si>
  <si>
    <t>P120</t>
  </si>
  <si>
    <t>P167</t>
  </si>
  <si>
    <t>P169</t>
  </si>
  <si>
    <r>
      <t>Pit 3</t>
    </r>
    <r>
      <rPr>
        <sz val="10"/>
        <color indexed="8"/>
        <rFont val="Arial"/>
        <family val="2"/>
      </rPr>
      <t>, ~16.5cm snow depth (Pit on other side of ice ridge)</t>
    </r>
  </si>
  <si>
    <t>P032</t>
  </si>
  <si>
    <t>P034</t>
  </si>
  <si>
    <t>P029</t>
  </si>
  <si>
    <t>P030</t>
  </si>
  <si>
    <t>C5</t>
  </si>
  <si>
    <t>P028</t>
  </si>
  <si>
    <t>P033</t>
  </si>
  <si>
    <t>P020</t>
  </si>
  <si>
    <t>P031</t>
  </si>
  <si>
    <t>P018</t>
  </si>
  <si>
    <t>P027</t>
  </si>
  <si>
    <t>C3</t>
  </si>
  <si>
    <t>P025</t>
  </si>
  <si>
    <r>
      <t>BLOW EXP. 1,</t>
    </r>
    <r>
      <rPr>
        <sz val="10"/>
        <rFont val="Arial"/>
        <family val="2"/>
      </rPr>
      <t xml:space="preserve"> snow depth ~20cm</t>
    </r>
  </si>
  <si>
    <t>BLOW 2A</t>
  </si>
  <si>
    <r>
      <t>BLOW EXP. 2A</t>
    </r>
    <r>
      <rPr>
        <sz val="10"/>
        <rFont val="Arial"/>
        <family val="2"/>
      </rPr>
      <t xml:space="preserve"> at Pit 1 site; ~12cm snow depth</t>
    </r>
  </si>
  <si>
    <t>surface snow</t>
  </si>
  <si>
    <t>sugary texture</t>
  </si>
  <si>
    <t>deepest snow layer on sea ice, sugary texture</t>
  </si>
  <si>
    <t>BLOW 2B</t>
  </si>
  <si>
    <r>
      <t>BLOW EXP.</t>
    </r>
    <r>
      <rPr>
        <sz val="10"/>
        <rFont val="Arial"/>
        <family val="2"/>
      </rPr>
      <t xml:space="preserve"> </t>
    </r>
    <r>
      <rPr>
        <b/>
        <sz val="10"/>
        <rFont val="Arial"/>
        <family val="2"/>
      </rPr>
      <t>2B</t>
    </r>
    <r>
      <rPr>
        <sz val="10"/>
        <rFont val="Arial"/>
        <family val="2"/>
      </rPr>
      <t xml:space="preserve"> from Pit 1 site 35m towards ridge (5m from ridge); ~23cm snow depth</t>
    </r>
  </si>
  <si>
    <t>Top 0.5cm snow detach at max blow</t>
  </si>
  <si>
    <t>BLOW 3A</t>
  </si>
  <si>
    <r>
      <t>BLOW EXP.</t>
    </r>
    <r>
      <rPr>
        <sz val="10"/>
        <rFont val="Arial"/>
        <family val="2"/>
      </rPr>
      <t xml:space="preserve"> </t>
    </r>
    <r>
      <rPr>
        <b/>
        <sz val="10"/>
        <rFont val="Arial"/>
        <family val="2"/>
      </rPr>
      <t>3A</t>
    </r>
    <r>
      <rPr>
        <sz val="10"/>
        <rFont val="Arial"/>
        <family val="2"/>
      </rPr>
      <t xml:space="preserve"> 20m from masts, towards the ridge; Total snow depth 9.5cm, Bottom 3cm is snow ice</t>
    </r>
  </si>
  <si>
    <t>P182</t>
  </si>
  <si>
    <t>P189</t>
  </si>
  <si>
    <t>P183</t>
  </si>
  <si>
    <t>P202</t>
  </si>
  <si>
    <t>P180</t>
  </si>
  <si>
    <t>Very sugary snow consistency, large crystals</t>
  </si>
  <si>
    <t>P203</t>
  </si>
  <si>
    <t>BLOW 3B</t>
  </si>
  <si>
    <r>
      <t>BLOW EXP.</t>
    </r>
    <r>
      <rPr>
        <sz val="10"/>
        <rFont val="Arial"/>
        <family val="2"/>
      </rPr>
      <t xml:space="preserve"> </t>
    </r>
    <r>
      <rPr>
        <b/>
        <sz val="10"/>
        <rFont val="Arial"/>
        <family val="2"/>
      </rPr>
      <t xml:space="preserve">3B, </t>
    </r>
    <r>
      <rPr>
        <sz val="10"/>
        <rFont val="Arial"/>
        <family val="2"/>
      </rPr>
      <t>5m away from site of EXP 3A; snow depth 17cm</t>
    </r>
  </si>
  <si>
    <t>P179</t>
  </si>
  <si>
    <t>P187</t>
  </si>
  <si>
    <t>P181</t>
  </si>
  <si>
    <t>P188</t>
  </si>
  <si>
    <t>P178</t>
  </si>
  <si>
    <t>P204</t>
  </si>
  <si>
    <t>DRIFT</t>
  </si>
  <si>
    <t>Surface snow drift SPLs (open flasks inserted into snow facing into the wind)</t>
  </si>
  <si>
    <t>P184</t>
  </si>
  <si>
    <t>P200</t>
  </si>
  <si>
    <t>P198</t>
  </si>
  <si>
    <t>P201</t>
  </si>
  <si>
    <t>P185</t>
  </si>
  <si>
    <t>P195</t>
  </si>
  <si>
    <t>P190</t>
  </si>
  <si>
    <t>P199</t>
  </si>
  <si>
    <t>P186</t>
  </si>
  <si>
    <t>P196</t>
  </si>
  <si>
    <t>P194</t>
  </si>
  <si>
    <t>P197</t>
  </si>
  <si>
    <t>P205</t>
  </si>
  <si>
    <t>P211</t>
  </si>
  <si>
    <t>P210</t>
  </si>
  <si>
    <t>P220</t>
  </si>
  <si>
    <t>P209</t>
  </si>
  <si>
    <t>P221</t>
  </si>
  <si>
    <t>P212</t>
  </si>
  <si>
    <t>P222</t>
  </si>
  <si>
    <t>Rocket 1</t>
  </si>
  <si>
    <t>Rocket trap SPL at 17cm</t>
  </si>
  <si>
    <t>inlet height changed during BS event</t>
  </si>
  <si>
    <t>P191</t>
  </si>
  <si>
    <t>P193</t>
  </si>
  <si>
    <t>P218</t>
  </si>
  <si>
    <t>P219</t>
  </si>
  <si>
    <t>Rocket 2</t>
  </si>
  <si>
    <t>Rocket trap SPL at 71cm</t>
  </si>
  <si>
    <t>M1</t>
  </si>
  <si>
    <t>Rocket trap SPL</t>
  </si>
  <si>
    <t>IST6-10h</t>
  </si>
  <si>
    <t>PS81/0515-1</t>
  </si>
  <si>
    <r>
      <t>Pit 1</t>
    </r>
    <r>
      <rPr>
        <sz val="10"/>
        <color indexed="8"/>
        <rFont val="Arial"/>
        <family val="2"/>
      </rPr>
      <t>, 86cm snow depth; 10m from masts</t>
    </r>
  </si>
  <si>
    <t xml:space="preserve"> A7</t>
  </si>
  <si>
    <t xml:space="preserve"> P245</t>
  </si>
  <si>
    <t xml:space="preserve"> P278</t>
  </si>
  <si>
    <t xml:space="preserve"> A13</t>
  </si>
  <si>
    <t xml:space="preserve"> P241</t>
  </si>
  <si>
    <t xml:space="preserve"> P274</t>
  </si>
  <si>
    <t xml:space="preserve"> C15</t>
  </si>
  <si>
    <t xml:space="preserve"> P230</t>
  </si>
  <si>
    <t xml:space="preserve"> P273</t>
  </si>
  <si>
    <t xml:space="preserve"> B17</t>
  </si>
  <si>
    <t xml:space="preserve"> P239</t>
  </si>
  <si>
    <t xml:space="preserve"> P272</t>
  </si>
  <si>
    <t xml:space="preserve"> A15</t>
  </si>
  <si>
    <t xml:space="preserve"> P240</t>
  </si>
  <si>
    <t xml:space="preserve"> P256</t>
  </si>
  <si>
    <t xml:space="preserve"> A2</t>
  </si>
  <si>
    <t xml:space="preserve"> P235</t>
  </si>
  <si>
    <t xml:space="preserve"> P257</t>
  </si>
  <si>
    <t xml:space="preserve"> C21</t>
  </si>
  <si>
    <t xml:space="preserve"> P237</t>
  </si>
  <si>
    <t xml:space="preserve"> P260</t>
  </si>
  <si>
    <t xml:space="preserve"> C1</t>
  </si>
  <si>
    <t xml:space="preserve"> P238</t>
  </si>
  <si>
    <t xml:space="preserve"> P259</t>
  </si>
  <si>
    <t xml:space="preserve"> C17</t>
  </si>
  <si>
    <t xml:space="preserve"> P233</t>
  </si>
  <si>
    <t xml:space="preserve"> P263</t>
  </si>
  <si>
    <t xml:space="preserve"> C14</t>
  </si>
  <si>
    <t xml:space="preserve"> P231</t>
  </si>
  <si>
    <t xml:space="preserve"> P262</t>
  </si>
  <si>
    <t xml:space="preserve"> unlabelled</t>
  </si>
  <si>
    <t xml:space="preserve"> P236</t>
  </si>
  <si>
    <t xml:space="preserve"> P258</t>
  </si>
  <si>
    <t xml:space="preserve"> C8</t>
  </si>
  <si>
    <t xml:space="preserve"> P250</t>
  </si>
  <si>
    <t xml:space="preserve"> P297</t>
  </si>
  <si>
    <t xml:space="preserve"> A4</t>
  </si>
  <si>
    <t xml:space="preserve"> P254</t>
  </si>
  <si>
    <t>P254 (partially lost)</t>
  </si>
  <si>
    <t xml:space="preserve"> P302</t>
  </si>
  <si>
    <t xml:space="preserve"> C12</t>
  </si>
  <si>
    <t xml:space="preserve"> P252</t>
  </si>
  <si>
    <t xml:space="preserve"> P294</t>
  </si>
  <si>
    <t xml:space="preserve"> C11</t>
  </si>
  <si>
    <t xml:space="preserve"> P244</t>
  </si>
  <si>
    <t xml:space="preserve"> P296</t>
  </si>
  <si>
    <t xml:space="preserve"> C9</t>
  </si>
  <si>
    <t xml:space="preserve"> P253</t>
  </si>
  <si>
    <t xml:space="preserve"> P293</t>
  </si>
  <si>
    <t xml:space="preserve"> A3</t>
  </si>
  <si>
    <t xml:space="preserve"> P251</t>
  </si>
  <si>
    <t xml:space="preserve"> P292</t>
  </si>
  <si>
    <t xml:space="preserve"> C2</t>
  </si>
  <si>
    <t xml:space="preserve"> P243</t>
  </si>
  <si>
    <t xml:space="preserve"> P291</t>
  </si>
  <si>
    <t xml:space="preserve"> A16</t>
  </si>
  <si>
    <t xml:space="preserve"> P242</t>
  </si>
  <si>
    <t xml:space="preserve"> P277</t>
  </si>
  <si>
    <t xml:space="preserve"> A5</t>
  </si>
  <si>
    <t xml:space="preserve"> P247</t>
  </si>
  <si>
    <t xml:space="preserve"> P275</t>
  </si>
  <si>
    <t xml:space="preserve"> C16</t>
  </si>
  <si>
    <t xml:space="preserve"> P248</t>
  </si>
  <si>
    <t xml:space="preserve"> P216</t>
  </si>
  <si>
    <t xml:space="preserve"> M1</t>
  </si>
  <si>
    <t xml:space="preserve"> P246</t>
  </si>
  <si>
    <t xml:space="preserve"> P279</t>
  </si>
  <si>
    <t xml:space="preserve"> A9</t>
  </si>
  <si>
    <t xml:space="preserve"> P261</t>
  </si>
  <si>
    <t xml:space="preserve"> P281</t>
  </si>
  <si>
    <t xml:space="preserve"> A21</t>
  </si>
  <si>
    <t xml:space="preserve"> P264</t>
  </si>
  <si>
    <t xml:space="preserve"> P289</t>
  </si>
  <si>
    <t xml:space="preserve"> A20</t>
  </si>
  <si>
    <t xml:space="preserve"> P265</t>
  </si>
  <si>
    <t xml:space="preserve"> P280</t>
  </si>
  <si>
    <t xml:space="preserve"> C10</t>
  </si>
  <si>
    <t xml:space="preserve"> P267</t>
  </si>
  <si>
    <t xml:space="preserve"> P282</t>
  </si>
  <si>
    <t xml:space="preserve"> C20</t>
  </si>
  <si>
    <t xml:space="preserve"> P266</t>
  </si>
  <si>
    <t xml:space="preserve"> P287</t>
  </si>
  <si>
    <t xml:space="preserve"> A10</t>
  </si>
  <si>
    <t xml:space="preserve"> P268</t>
  </si>
  <si>
    <t xml:space="preserve"> P295</t>
  </si>
  <si>
    <t xml:space="preserve"> A19</t>
  </si>
  <si>
    <t xml:space="preserve"> P269</t>
  </si>
  <si>
    <t xml:space="preserve"> P299</t>
  </si>
  <si>
    <t xml:space="preserve"> C6</t>
  </si>
  <si>
    <t xml:space="preserve"> P270</t>
  </si>
  <si>
    <t xml:space="preserve"> P303</t>
  </si>
  <si>
    <t xml:space="preserve"> C19</t>
  </si>
  <si>
    <t xml:space="preserve"> P271</t>
  </si>
  <si>
    <t xml:space="preserve"> P301</t>
  </si>
  <si>
    <t xml:space="preserve"> A8</t>
  </si>
  <si>
    <t xml:space="preserve"> P255</t>
  </si>
  <si>
    <t xml:space="preserve"> P298</t>
  </si>
  <si>
    <t xml:space="preserve"> C5</t>
  </si>
  <si>
    <t xml:space="preserve"> P249</t>
  </si>
  <si>
    <t xml:space="preserve"> C5 snow-ice, bottom set off by 5cm due to sugary snow</t>
  </si>
  <si>
    <t xml:space="preserve"> P300</t>
  </si>
  <si>
    <t>B13</t>
  </si>
  <si>
    <t>P232</t>
  </si>
  <si>
    <t>P234</t>
  </si>
  <si>
    <t>BS</t>
  </si>
  <si>
    <t>B5</t>
  </si>
  <si>
    <t>P207</t>
  </si>
  <si>
    <t>blowing snow sample: Samples taken by placing flask at snow level to trap blowing snow</t>
  </si>
  <si>
    <t>P213</t>
  </si>
  <si>
    <t>B18</t>
  </si>
  <si>
    <t>B16</t>
  </si>
  <si>
    <t>Samples taken by holding funnel next to rocket trap: Bottom rocket trap height</t>
  </si>
  <si>
    <t>B19</t>
  </si>
  <si>
    <t>Samples taken by holding funnel next to rocket trap: Middle rocket trap height</t>
  </si>
  <si>
    <t>IST7-4d</t>
  </si>
  <si>
    <t>PS81/0517-2</t>
  </si>
  <si>
    <t>Pit 1a</t>
  </si>
  <si>
    <r>
      <t>Pit 1</t>
    </r>
    <r>
      <rPr>
        <sz val="10"/>
        <color indexed="8"/>
        <rFont val="Arial"/>
        <family val="2"/>
      </rPr>
      <t>, 28cm snow depth; 15m from masts</t>
    </r>
  </si>
  <si>
    <t xml:space="preserve"> B15</t>
  </si>
  <si>
    <t xml:space="preserve"> B12</t>
  </si>
  <si>
    <t xml:space="preserve"> A6</t>
  </si>
  <si>
    <t xml:space="preserve"> B11</t>
  </si>
  <si>
    <t xml:space="preserve"> A1</t>
  </si>
  <si>
    <t xml:space="preserve"> B21</t>
  </si>
  <si>
    <t xml:space="preserve"> A14</t>
  </si>
  <si>
    <t xml:space="preserve"> C4</t>
  </si>
  <si>
    <t>B20</t>
  </si>
  <si>
    <t>B8</t>
  </si>
  <si>
    <t>B2</t>
  </si>
  <si>
    <t>Pit 1b</t>
  </si>
  <si>
    <t xml:space="preserve"> P329</t>
  </si>
  <si>
    <t xml:space="preserve"> P284</t>
  </si>
  <si>
    <t xml:space="preserve"> P330</t>
  </si>
  <si>
    <t xml:space="preserve"> P285</t>
  </si>
  <si>
    <t xml:space="preserve"> P331</t>
  </si>
  <si>
    <t xml:space="preserve"> P339</t>
  </si>
  <si>
    <t xml:space="preserve"> P342</t>
  </si>
  <si>
    <t xml:space="preserve"> P334</t>
  </si>
  <si>
    <t xml:space="preserve"> P341</t>
  </si>
  <si>
    <t xml:space="preserve"> P336</t>
  </si>
  <si>
    <t xml:space="preserve"> P326</t>
  </si>
  <si>
    <t xml:space="preserve"> P338</t>
  </si>
  <si>
    <t xml:space="preserve"> P327</t>
  </si>
  <si>
    <t xml:space="preserve"> P335</t>
  </si>
  <si>
    <t xml:space="preserve"> P325</t>
  </si>
  <si>
    <t xml:space="preserve"> P337</t>
  </si>
  <si>
    <t xml:space="preserve"> P324</t>
  </si>
  <si>
    <t xml:space="preserve"> P332</t>
  </si>
  <si>
    <t>P323</t>
  </si>
  <si>
    <t xml:space="preserve"> P340</t>
  </si>
  <si>
    <t>P321</t>
  </si>
  <si>
    <t xml:space="preserve"> P333</t>
  </si>
  <si>
    <t>P328</t>
  </si>
  <si>
    <t>P290</t>
  </si>
  <si>
    <t>P320</t>
  </si>
  <si>
    <t>P322</t>
  </si>
  <si>
    <r>
      <t>Pit 2</t>
    </r>
    <r>
      <rPr>
        <sz val="10"/>
        <color indexed="8"/>
        <rFont val="Arial"/>
        <family val="2"/>
      </rPr>
      <t>, 58cm snow depth (bottom 0.5cm slushy brine); next to Stephan's Pit #2</t>
    </r>
  </si>
  <si>
    <t>C6 x2</t>
  </si>
  <si>
    <t xml:space="preserve"> B7</t>
  </si>
  <si>
    <t xml:space="preserve"> B3</t>
  </si>
  <si>
    <t xml:space="preserve"> P224</t>
  </si>
  <si>
    <t xml:space="preserve"> (note P bottle muddled in with salinity bottles)</t>
  </si>
  <si>
    <t xml:space="preserve"> B13</t>
  </si>
  <si>
    <t xml:space="preserve"> B19</t>
  </si>
  <si>
    <t xml:space="preserve"> B6</t>
  </si>
  <si>
    <t xml:space="preserve"> B9</t>
  </si>
  <si>
    <t xml:space="preserve"> B5</t>
  </si>
  <si>
    <t>low value: possibly due to sampler re-placed; do not use</t>
  </si>
  <si>
    <t xml:space="preserve"> B10</t>
  </si>
  <si>
    <t>sea ice surface; C1 x3</t>
  </si>
  <si>
    <t xml:space="preserve"> P229</t>
  </si>
  <si>
    <t xml:space="preserve"> P223</t>
  </si>
  <si>
    <t xml:space="preserve"> P215</t>
  </si>
  <si>
    <t xml:space="preserve"> P225</t>
  </si>
  <si>
    <t xml:space="preserve"> P228</t>
  </si>
  <si>
    <t xml:space="preserve"> P226</t>
  </si>
  <si>
    <t xml:space="preserve"> P214</t>
  </si>
  <si>
    <t xml:space="preserve"> P206</t>
  </si>
  <si>
    <t xml:space="preserve"> P361</t>
  </si>
  <si>
    <t>depths 30-58 taken 5cm from depths 0-25</t>
  </si>
  <si>
    <t xml:space="preserve"> P349</t>
  </si>
  <si>
    <t xml:space="preserve"> P365</t>
  </si>
  <si>
    <t xml:space="preserve"> P343</t>
  </si>
  <si>
    <t xml:space="preserve"> P364</t>
  </si>
  <si>
    <t xml:space="preserve"> P351</t>
  </si>
  <si>
    <t xml:space="preserve"> P344</t>
  </si>
  <si>
    <t xml:space="preserve"> P345</t>
  </si>
  <si>
    <t xml:space="preserve"> P346</t>
  </si>
  <si>
    <t xml:space="preserve"> P227</t>
  </si>
  <si>
    <t>P288</t>
  </si>
  <si>
    <t>Pit2c</t>
  </si>
  <si>
    <t xml:space="preserve"> P356</t>
  </si>
  <si>
    <t>P350 (extra sample)</t>
  </si>
  <si>
    <t>P350</t>
  </si>
  <si>
    <t xml:space="preserve"> P357</t>
  </si>
  <si>
    <t xml:space="preserve"> P358</t>
  </si>
  <si>
    <t xml:space="preserve"> P355</t>
  </si>
  <si>
    <t xml:space="preserve"> P348</t>
  </si>
  <si>
    <t xml:space="preserve"> P359</t>
  </si>
  <si>
    <t>P363</t>
  </si>
  <si>
    <t>P347</t>
  </si>
  <si>
    <t xml:space="preserve"> P360</t>
  </si>
  <si>
    <t>P362</t>
  </si>
  <si>
    <t>P217 is wasted bottle</t>
  </si>
  <si>
    <t>P366</t>
  </si>
  <si>
    <t xml:space="preserve"> P373</t>
  </si>
  <si>
    <t xml:space="preserve"> P370</t>
  </si>
  <si>
    <t xml:space="preserve"> P371</t>
  </si>
  <si>
    <t xml:space="preserve"> P372</t>
  </si>
  <si>
    <t xml:space="preserve"> P368</t>
  </si>
  <si>
    <t xml:space="preserve"> P367</t>
  </si>
  <si>
    <t xml:space="preserve"> P369</t>
  </si>
  <si>
    <t xml:space="preserve"> P366</t>
  </si>
  <si>
    <t xml:space="preserve"> P352</t>
  </si>
  <si>
    <t xml:space="preserve"> P353</t>
  </si>
  <si>
    <t xml:space="preserve"> P354</t>
  </si>
  <si>
    <t xml:space="preserve"> P376</t>
  </si>
  <si>
    <t>P283</t>
  </si>
  <si>
    <t>FF 31/7</t>
  </si>
  <si>
    <t>Frostflower samples at Gerhards site</t>
  </si>
  <si>
    <t>P374</t>
  </si>
  <si>
    <t>P380</t>
  </si>
  <si>
    <t>P377</t>
  </si>
  <si>
    <t>P382</t>
  </si>
  <si>
    <t>P379</t>
  </si>
  <si>
    <t>P375</t>
  </si>
  <si>
    <r>
      <t>Pit 3</t>
    </r>
    <r>
      <rPr>
        <sz val="10"/>
        <color indexed="8"/>
        <rFont val="Arial"/>
        <family val="2"/>
      </rPr>
      <t>, 29cm snow depth; next to black flag, 100º bearing from starboard stern of ship</t>
    </r>
  </si>
  <si>
    <t>P426</t>
  </si>
  <si>
    <t>In David's log marked as C2; P426 &amp; P311 partially lost</t>
  </si>
  <si>
    <t>P311</t>
  </si>
  <si>
    <t>P400</t>
  </si>
  <si>
    <t>Samples of top 2.5cm layer dense, wind packed</t>
  </si>
  <si>
    <t>P422</t>
  </si>
  <si>
    <t>P420</t>
  </si>
  <si>
    <t>P420 partially lost</t>
  </si>
  <si>
    <t>P423</t>
  </si>
  <si>
    <t>P427</t>
  </si>
  <si>
    <t>P415</t>
  </si>
  <si>
    <t>B1</t>
  </si>
  <si>
    <t>P421</t>
  </si>
  <si>
    <t>P416</t>
  </si>
  <si>
    <t>B4</t>
  </si>
  <si>
    <t>P434</t>
  </si>
  <si>
    <t>P424</t>
  </si>
  <si>
    <t>P428</t>
  </si>
  <si>
    <t>P419</t>
  </si>
  <si>
    <t>P435</t>
  </si>
  <si>
    <t>P425</t>
  </si>
  <si>
    <t>P436</t>
  </si>
  <si>
    <t>P431</t>
  </si>
  <si>
    <t>P429</t>
  </si>
  <si>
    <t>P417</t>
  </si>
  <si>
    <t>P438</t>
  </si>
  <si>
    <t>P432</t>
  </si>
  <si>
    <t>P439</t>
  </si>
  <si>
    <t>P418</t>
  </si>
  <si>
    <t>P433</t>
  </si>
  <si>
    <t>very hard sea ice</t>
  </si>
  <si>
    <t>P394</t>
  </si>
  <si>
    <t>P430</t>
  </si>
  <si>
    <t>samples of bottom layer</t>
  </si>
  <si>
    <t>P437</t>
  </si>
  <si>
    <t>BLOW 2</t>
  </si>
  <si>
    <t>P392</t>
  </si>
  <si>
    <t>Blowing snow next to 1st pit;  total snow depth 33cm</t>
  </si>
  <si>
    <t>P409</t>
  </si>
  <si>
    <t>P390</t>
  </si>
  <si>
    <t>Bottom of pit 5cm deep, large crystals, less cohesive</t>
  </si>
  <si>
    <t>P399</t>
  </si>
  <si>
    <t>BLOW 3</t>
  </si>
  <si>
    <t>P401</t>
  </si>
  <si>
    <t>P391</t>
  </si>
  <si>
    <t>P410</t>
  </si>
  <si>
    <t>P408</t>
  </si>
  <si>
    <t>P408 x 100</t>
  </si>
  <si>
    <t>??</t>
  </si>
  <si>
    <t>A17 x2</t>
  </si>
  <si>
    <t>FF ???</t>
  </si>
  <si>
    <t>IST8-1d</t>
  </si>
  <si>
    <t>PS81/0518-3</t>
  </si>
  <si>
    <r>
      <t>Pit 1</t>
    </r>
    <r>
      <rPr>
        <sz val="10"/>
        <color indexed="8"/>
        <rFont val="Arial"/>
        <family val="2"/>
      </rPr>
      <t>, 42cm snow depth to first layer of snow-ice; 2m from Stefan's pit</t>
    </r>
  </si>
  <si>
    <t>P445</t>
  </si>
  <si>
    <t>top 1cm is recent snow fall</t>
  </si>
  <si>
    <t>P403</t>
  </si>
  <si>
    <t>P451</t>
  </si>
  <si>
    <t>P396</t>
  </si>
  <si>
    <t>P224</t>
  </si>
  <si>
    <t>P452</t>
  </si>
  <si>
    <t>P402</t>
  </si>
  <si>
    <t>B3</t>
  </si>
  <si>
    <t>P443</t>
  </si>
  <si>
    <t>P393</t>
  </si>
  <si>
    <t>P449</t>
  </si>
  <si>
    <t>P457</t>
  </si>
  <si>
    <t>P444</t>
  </si>
  <si>
    <t>P458</t>
  </si>
  <si>
    <t>B10</t>
  </si>
  <si>
    <t>P441</t>
  </si>
  <si>
    <t>P465</t>
  </si>
  <si>
    <t>B15</t>
  </si>
  <si>
    <t>P450</t>
  </si>
  <si>
    <t>P461</t>
  </si>
  <si>
    <t>P448</t>
  </si>
  <si>
    <t>P456</t>
  </si>
  <si>
    <t>P442</t>
  </si>
  <si>
    <t>P460</t>
  </si>
  <si>
    <t>B21</t>
  </si>
  <si>
    <t>P462</t>
  </si>
  <si>
    <t>P464</t>
  </si>
  <si>
    <t>extra sample</t>
  </si>
  <si>
    <t>P406</t>
  </si>
  <si>
    <t>P459</t>
  </si>
  <si>
    <t>P412</t>
  </si>
  <si>
    <t>P446</t>
  </si>
  <si>
    <t>P397</t>
  </si>
  <si>
    <t>P447</t>
  </si>
  <si>
    <t>P414</t>
  </si>
  <si>
    <t>P454</t>
  </si>
  <si>
    <t>P413</t>
  </si>
  <si>
    <t>P453</t>
  </si>
  <si>
    <t>P405</t>
  </si>
  <si>
    <t>P455</t>
  </si>
  <si>
    <t>P395</t>
  </si>
  <si>
    <t>P463</t>
  </si>
  <si>
    <t>bottom sample of snow-ice</t>
  </si>
  <si>
    <t>P440</t>
  </si>
  <si>
    <t>TOTAL</t>
  </si>
  <si>
    <t>Range 1</t>
  </si>
  <si>
    <t>0-1</t>
  </si>
  <si>
    <t>Range 2</t>
  </si>
  <si>
    <t>1-10</t>
  </si>
  <si>
    <t>Range 3</t>
  </si>
  <si>
    <t>&gt;10</t>
  </si>
  <si>
    <t>SEAWATER SAMPLES</t>
  </si>
  <si>
    <t>M.M. King</t>
  </si>
  <si>
    <t>lat</t>
  </si>
  <si>
    <t>lon</t>
  </si>
  <si>
    <t>Twater (-5m)</t>
  </si>
  <si>
    <t>pH (-5m)</t>
  </si>
  <si>
    <t>No.1</t>
  </si>
  <si>
    <t>samples from 10m depth</t>
  </si>
  <si>
    <t>No.2</t>
  </si>
  <si>
    <t>Final (ppb)</t>
  </si>
  <si>
    <t>Cond, mS/cm</t>
  </si>
  <si>
    <t>Na</t>
  </si>
  <si>
    <t>Cl</t>
  </si>
  <si>
    <t>S04</t>
  </si>
  <si>
    <t>out of calibration range</t>
  </si>
  <si>
    <t>P003 x 100</t>
  </si>
  <si>
    <t>P55x 100</t>
  </si>
  <si>
    <t>P56x 100</t>
  </si>
  <si>
    <t>P57x 100</t>
  </si>
  <si>
    <t>P58x 100</t>
  </si>
  <si>
    <t>P59x 100</t>
  </si>
  <si>
    <t>P60x 100</t>
  </si>
  <si>
    <t>P100x 100</t>
  </si>
  <si>
    <t>P101x 100</t>
  </si>
  <si>
    <t>P112x 100</t>
  </si>
  <si>
    <t>P113x 100</t>
  </si>
  <si>
    <t>P115 x 100</t>
  </si>
  <si>
    <t>P119 x 100</t>
  </si>
  <si>
    <t>P128x 100</t>
  </si>
  <si>
    <t>P129x 100</t>
  </si>
  <si>
    <t>P130x 100</t>
  </si>
  <si>
    <t>P131x 100</t>
  </si>
  <si>
    <t>P216</t>
  </si>
  <si>
    <t>P206</t>
  </si>
  <si>
    <t>P214</t>
  </si>
  <si>
    <t>P215</t>
  </si>
  <si>
    <t>P223</t>
  </si>
  <si>
    <t>P225</t>
  </si>
  <si>
    <t>P226</t>
  </si>
  <si>
    <t>P228</t>
  </si>
  <si>
    <t>P229</t>
  </si>
  <si>
    <t>P230</t>
  </si>
  <si>
    <t>P231</t>
  </si>
  <si>
    <t>P233</t>
  </si>
  <si>
    <t>P235</t>
  </si>
  <si>
    <t>P236</t>
  </si>
  <si>
    <t>P237</t>
  </si>
  <si>
    <t>P238</t>
  </si>
  <si>
    <t>P239</t>
  </si>
  <si>
    <t>P240</t>
  </si>
  <si>
    <t>P241</t>
  </si>
  <si>
    <t>P242</t>
  </si>
  <si>
    <t>P243</t>
  </si>
  <si>
    <t>P245</t>
  </si>
  <si>
    <t>P246</t>
  </si>
  <si>
    <t>P247</t>
  </si>
  <si>
    <t>P248</t>
  </si>
  <si>
    <t>P250</t>
  </si>
  <si>
    <t>P252</t>
  </si>
  <si>
    <t>P255</t>
  </si>
  <si>
    <t>P261</t>
  </si>
  <si>
    <t>P264</t>
  </si>
  <si>
    <t>P265</t>
  </si>
  <si>
    <t>P266</t>
  </si>
  <si>
    <t>P267</t>
  </si>
  <si>
    <t>P268</t>
  </si>
  <si>
    <t>P269</t>
  </si>
  <si>
    <t>P270</t>
  </si>
  <si>
    <t>P271</t>
  </si>
  <si>
    <t>P324</t>
  </si>
  <si>
    <t>P325</t>
  </si>
  <si>
    <t>P326</t>
  </si>
  <si>
    <t>P327</t>
  </si>
  <si>
    <t>P329</t>
  </si>
  <si>
    <t>P330</t>
  </si>
  <si>
    <t>P331</t>
  </si>
  <si>
    <t>P341</t>
  </si>
  <si>
    <t>P343</t>
  </si>
  <si>
    <t>P344</t>
  </si>
  <si>
    <t>P345</t>
  </si>
  <si>
    <t>P349</t>
  </si>
  <si>
    <t>P351</t>
  </si>
  <si>
    <t>P361</t>
  </si>
  <si>
    <t>P364</t>
  </si>
  <si>
    <t>P365</t>
  </si>
  <si>
    <t>P354</t>
  </si>
  <si>
    <t>P227</t>
  </si>
  <si>
    <t>P346</t>
  </si>
  <si>
    <t>P249</t>
  </si>
  <si>
    <t>P411</t>
  </si>
  <si>
    <t>P217</t>
  </si>
  <si>
    <t>P398</t>
  </si>
  <si>
    <t>P407</t>
  </si>
  <si>
    <t>N</t>
  </si>
  <si>
    <t>mean</t>
  </si>
  <si>
    <t>frost flowers</t>
  </si>
  <si>
    <t>SO4</t>
  </si>
  <si>
    <t>MAR 2014</t>
  </si>
  <si>
    <t>FEB 2014</t>
  </si>
  <si>
    <t>Sample Name</t>
  </si>
  <si>
    <t xml:space="preserve">Amount </t>
  </si>
  <si>
    <t>Dilution factor</t>
  </si>
  <si>
    <t>ppb</t>
  </si>
  <si>
    <t>Nitrate</t>
  </si>
  <si>
    <t>Chloride</t>
  </si>
  <si>
    <t>Bromide</t>
  </si>
  <si>
    <t>Sulphate</t>
  </si>
  <si>
    <t>P001 X 100</t>
  </si>
  <si>
    <t>P003 X 250</t>
  </si>
  <si>
    <t>P005 X 100</t>
  </si>
  <si>
    <t>P006 X 100</t>
  </si>
  <si>
    <t>P008 X 100</t>
  </si>
  <si>
    <t>P009 X 100</t>
  </si>
  <si>
    <t>which one is correct? Br- seems low</t>
  </si>
  <si>
    <t>P009 X 4</t>
  </si>
  <si>
    <t>P010 X 50</t>
  </si>
  <si>
    <t>P018 X 250</t>
  </si>
  <si>
    <t>P020 X 100</t>
  </si>
  <si>
    <t>P022 X 100</t>
  </si>
  <si>
    <t>P029 X 50</t>
  </si>
  <si>
    <t>P032 X 25</t>
  </si>
  <si>
    <t>P035 X 100</t>
  </si>
  <si>
    <t>P037 X 10</t>
  </si>
  <si>
    <t>P038 X 100</t>
  </si>
  <si>
    <t>P039 X 50</t>
  </si>
  <si>
    <t>P040 X 100</t>
  </si>
  <si>
    <t>P041 X 100</t>
  </si>
  <si>
    <t>P042 X 100</t>
  </si>
  <si>
    <t>P043 X 100</t>
  </si>
  <si>
    <t>P044 X 100</t>
  </si>
  <si>
    <t>P045 X 100</t>
  </si>
  <si>
    <t>P047 x 100</t>
  </si>
  <si>
    <t>P048 x 100</t>
  </si>
  <si>
    <t>P049 x 100</t>
  </si>
  <si>
    <t>P051 X 100</t>
  </si>
  <si>
    <t>P052 x 100</t>
  </si>
  <si>
    <t>P053 x 100</t>
  </si>
  <si>
    <t>P054 x 100</t>
  </si>
  <si>
    <t>P055 x 100</t>
  </si>
  <si>
    <t>P056 x 100</t>
  </si>
  <si>
    <t>P057 x 100</t>
  </si>
  <si>
    <t>P058 x 100</t>
  </si>
  <si>
    <t>P059 x 100</t>
  </si>
  <si>
    <t>P060 x 100</t>
  </si>
  <si>
    <t>P100 x 100</t>
  </si>
  <si>
    <t>P101 x 100</t>
  </si>
  <si>
    <t>P112 x 100</t>
  </si>
  <si>
    <t>P113 x 100</t>
  </si>
  <si>
    <t>P128 X 100</t>
  </si>
  <si>
    <t>P129 x 100</t>
  </si>
  <si>
    <t>P130 x 100</t>
  </si>
  <si>
    <t>P131 x 100</t>
  </si>
  <si>
    <t>P132 x 100</t>
  </si>
  <si>
    <t>P133 x 100</t>
  </si>
  <si>
    <t>P140 X 100</t>
  </si>
  <si>
    <t>P141 x 100</t>
  </si>
  <si>
    <t>P146 X 100</t>
  </si>
  <si>
    <t>P147 X 100</t>
  </si>
  <si>
    <t>P148 X 100</t>
  </si>
  <si>
    <t>P150 X 100</t>
  </si>
  <si>
    <t>P151 X 100</t>
  </si>
  <si>
    <t>P152 X 100</t>
  </si>
  <si>
    <t>P153 X 100</t>
  </si>
  <si>
    <t>P154 x 100</t>
  </si>
  <si>
    <t>P155 X 100</t>
  </si>
  <si>
    <t>P158 X 100</t>
  </si>
  <si>
    <t>P159 X 100</t>
  </si>
  <si>
    <t>P170 X 100</t>
  </si>
  <si>
    <t>P173 X 100</t>
  </si>
  <si>
    <t>P174 X 100</t>
  </si>
  <si>
    <t>P175 X 100</t>
  </si>
  <si>
    <t>P179 X 100</t>
  </si>
  <si>
    <t>P181 X 100</t>
  </si>
  <si>
    <t>P182 X 100</t>
  </si>
  <si>
    <t>P183 X 100</t>
  </si>
  <si>
    <t>P184 X 100</t>
  </si>
  <si>
    <t>P185 X 100</t>
  </si>
  <si>
    <t>P186 X 100</t>
  </si>
  <si>
    <t>P190 X 100</t>
  </si>
  <si>
    <t>P191 X 100</t>
  </si>
  <si>
    <t>P194 X 100</t>
  </si>
  <si>
    <t>P198 X 100</t>
  </si>
  <si>
    <t>P205 X 100</t>
  </si>
  <si>
    <t>P206 X 100</t>
  </si>
  <si>
    <t>P207 X 100</t>
  </si>
  <si>
    <t>P209 X 100</t>
  </si>
  <si>
    <t>P210 X 100</t>
  </si>
  <si>
    <t>P212 X 100</t>
  </si>
  <si>
    <t>P214 X 100</t>
  </si>
  <si>
    <t>P215 X 100</t>
  </si>
  <si>
    <t>P216 X 100</t>
  </si>
  <si>
    <t>P218 X 100</t>
  </si>
  <si>
    <t>P223 x 100</t>
  </si>
  <si>
    <t>P225 x 100</t>
  </si>
  <si>
    <t>P226 X 100</t>
  </si>
  <si>
    <t>P228 X 100</t>
  </si>
  <si>
    <t>P229 X 100</t>
  </si>
  <si>
    <t>P230 X 100</t>
  </si>
  <si>
    <t>P231 X 100</t>
  </si>
  <si>
    <t>P233 X 100</t>
  </si>
  <si>
    <t>P235 X 100</t>
  </si>
  <si>
    <t>ID</t>
  </si>
  <si>
    <t xml:space="preserve">P130 </t>
  </si>
  <si>
    <t xml:space="preserve">P131 </t>
  </si>
  <si>
    <t xml:space="preserve">P132 </t>
  </si>
  <si>
    <t xml:space="preserve">P133 </t>
  </si>
  <si>
    <t xml:space="preserve">P140 </t>
  </si>
  <si>
    <t xml:space="preserve">P141 </t>
  </si>
  <si>
    <t xml:space="preserve">P146 </t>
  </si>
  <si>
    <t xml:space="preserve">P147 </t>
  </si>
  <si>
    <t xml:space="preserve">P148 </t>
  </si>
  <si>
    <t xml:space="preserve">P150 </t>
  </si>
  <si>
    <t xml:space="preserve">P151 </t>
  </si>
  <si>
    <t xml:space="preserve">P152 </t>
  </si>
  <si>
    <t xml:space="preserve">P153 </t>
  </si>
  <si>
    <t xml:space="preserve">P154 </t>
  </si>
  <si>
    <t xml:space="preserve">P155 </t>
  </si>
  <si>
    <t xml:space="preserve">P158 </t>
  </si>
  <si>
    <t xml:space="preserve">P159 </t>
  </si>
  <si>
    <t xml:space="preserve">P168 </t>
  </si>
  <si>
    <t xml:space="preserve">P170 </t>
  </si>
  <si>
    <t xml:space="preserve">P173 </t>
  </si>
  <si>
    <t xml:space="preserve">P174 </t>
  </si>
  <si>
    <t xml:space="preserve">P175 </t>
  </si>
  <si>
    <t xml:space="preserve">P181 </t>
  </si>
  <si>
    <t xml:space="preserve">P183 </t>
  </si>
  <si>
    <t xml:space="preserve">P184 </t>
  </si>
  <si>
    <t xml:space="preserve">P185 </t>
  </si>
  <si>
    <t xml:space="preserve">P186 </t>
  </si>
  <si>
    <t xml:space="preserve">P190 </t>
  </si>
  <si>
    <t xml:space="preserve">P191 </t>
  </si>
  <si>
    <t xml:space="preserve">P194 </t>
  </si>
  <si>
    <t xml:space="preserve">P198 </t>
  </si>
  <si>
    <t xml:space="preserve">P205 </t>
  </si>
  <si>
    <t xml:space="preserve">P206 </t>
  </si>
  <si>
    <t xml:space="preserve">P207 </t>
  </si>
  <si>
    <t xml:space="preserve">P209 </t>
  </si>
  <si>
    <t xml:space="preserve">P210 </t>
  </si>
  <si>
    <t xml:space="preserve">P212 </t>
  </si>
  <si>
    <t xml:space="preserve">P214 </t>
  </si>
  <si>
    <t xml:space="preserve">P215 </t>
  </si>
  <si>
    <t xml:space="preserve">P216 </t>
  </si>
  <si>
    <t xml:space="preserve">P218 </t>
  </si>
  <si>
    <t xml:space="preserve">P223 </t>
  </si>
  <si>
    <t xml:space="preserve">P225 </t>
  </si>
  <si>
    <t xml:space="preserve">P226 </t>
  </si>
  <si>
    <t xml:space="preserve">P228 </t>
  </si>
  <si>
    <t xml:space="preserve">P229 </t>
  </si>
  <si>
    <t xml:space="preserve">P230 </t>
  </si>
  <si>
    <t xml:space="preserve">P231 </t>
  </si>
  <si>
    <t xml:space="preserve">P233 </t>
  </si>
  <si>
    <t xml:space="preserve">P235 </t>
  </si>
  <si>
    <t xml:space="preserve">P236 </t>
  </si>
  <si>
    <t xml:space="preserve">P237 </t>
  </si>
  <si>
    <t xml:space="preserve">P238 </t>
  </si>
  <si>
    <t xml:space="preserve">P239 </t>
  </si>
  <si>
    <t xml:space="preserve">P240 </t>
  </si>
  <si>
    <t xml:space="preserve">P241 </t>
  </si>
  <si>
    <t xml:space="preserve">P242 </t>
  </si>
  <si>
    <t xml:space="preserve">P243 </t>
  </si>
  <si>
    <t xml:space="preserve">P244 </t>
  </si>
  <si>
    <t xml:space="preserve">P245 </t>
  </si>
  <si>
    <t xml:space="preserve">P247 </t>
  </si>
  <si>
    <t xml:space="preserve">P248 </t>
  </si>
  <si>
    <t xml:space="preserve">P250 </t>
  </si>
  <si>
    <t xml:space="preserve">P251 </t>
  </si>
  <si>
    <t xml:space="preserve">P252 </t>
  </si>
  <si>
    <t xml:space="preserve">P253 </t>
  </si>
  <si>
    <t xml:space="preserve">P254 </t>
  </si>
  <si>
    <t xml:space="preserve">P255 </t>
  </si>
  <si>
    <t xml:space="preserve">P261 </t>
  </si>
  <si>
    <t xml:space="preserve">P264 </t>
  </si>
  <si>
    <t xml:space="preserve">P265 </t>
  </si>
  <si>
    <t xml:space="preserve">P268 </t>
  </si>
  <si>
    <t xml:space="preserve">P269 </t>
  </si>
  <si>
    <t xml:space="preserve">P270 </t>
  </si>
  <si>
    <t xml:space="preserve">P271 </t>
  </si>
  <si>
    <t xml:space="preserve">P401 </t>
  </si>
  <si>
    <t xml:space="preserve">P410 </t>
  </si>
  <si>
    <t xml:space="preserve">P411 </t>
  </si>
  <si>
    <t xml:space="preserve">P420 </t>
  </si>
  <si>
    <t xml:space="preserve">P426 </t>
  </si>
  <si>
    <t xml:space="preserve">P427 </t>
  </si>
  <si>
    <t xml:space="preserve">P428 </t>
  </si>
  <si>
    <t xml:space="preserve">P429 </t>
  </si>
  <si>
    <t xml:space="preserve">P435 </t>
  </si>
  <si>
    <t xml:space="preserve">P436 </t>
  </si>
  <si>
    <t xml:space="preserve">P443 </t>
  </si>
  <si>
    <t xml:space="preserve">P444 </t>
  </si>
  <si>
    <t xml:space="preserve">P446 </t>
  </si>
  <si>
    <t xml:space="preserve">P447 </t>
  </si>
  <si>
    <t xml:space="preserve">P452 </t>
  </si>
  <si>
    <t xml:space="preserve">P453 </t>
  </si>
  <si>
    <t xml:space="preserve">P459 </t>
  </si>
  <si>
    <t xml:space="preserve">P462 </t>
  </si>
  <si>
    <t>P342A</t>
  </si>
  <si>
    <t>field note: P217 is a wasted bottle (??)</t>
  </si>
  <si>
    <t>use this one, smaller dilution error</t>
  </si>
  <si>
    <t>not in the log (??)</t>
  </si>
  <si>
    <t>use undiluted sample</t>
  </si>
  <si>
    <t>MAY 2014</t>
  </si>
  <si>
    <t>ppbw</t>
  </si>
  <si>
    <t>May 2014</t>
  </si>
  <si>
    <t>Mar-Apr  2014</t>
  </si>
  <si>
    <t>Feb 2014</t>
  </si>
  <si>
    <t>Cation</t>
  </si>
  <si>
    <t>Anion</t>
  </si>
  <si>
    <t>Dil Factor</t>
  </si>
  <si>
    <t>Na (ppbw)</t>
  </si>
  <si>
    <t>Br (ppbw)</t>
  </si>
  <si>
    <t>SO4 (ppbw)</t>
  </si>
  <si>
    <t>Cl (ppbw)</t>
  </si>
  <si>
    <t>NO3 (ppbw)</t>
  </si>
  <si>
    <t xml:space="preserve">C7 </t>
  </si>
  <si>
    <t xml:space="preserve">P001 </t>
  </si>
  <si>
    <t xml:space="preserve">P003 </t>
  </si>
  <si>
    <t xml:space="preserve">P005 </t>
  </si>
  <si>
    <t xml:space="preserve">P006 </t>
  </si>
  <si>
    <t xml:space="preserve">P008 </t>
  </si>
  <si>
    <t xml:space="preserve">P010 </t>
  </si>
  <si>
    <t xml:space="preserve">P018 </t>
  </si>
  <si>
    <t xml:space="preserve">P020 </t>
  </si>
  <si>
    <t xml:space="preserve">P022 </t>
  </si>
  <si>
    <t xml:space="preserve">P024 </t>
  </si>
  <si>
    <t xml:space="preserve">P029 </t>
  </si>
  <si>
    <t xml:space="preserve">P032 </t>
  </si>
  <si>
    <t xml:space="preserve">P035 </t>
  </si>
  <si>
    <t xml:space="preserve">P037 </t>
  </si>
  <si>
    <t xml:space="preserve">P038 </t>
  </si>
  <si>
    <t xml:space="preserve">P039 </t>
  </si>
  <si>
    <t xml:space="preserve">P040 </t>
  </si>
  <si>
    <t xml:space="preserve">P041 </t>
  </si>
  <si>
    <t xml:space="preserve">P042 </t>
  </si>
  <si>
    <t xml:space="preserve">P043 </t>
  </si>
  <si>
    <t xml:space="preserve">P044 </t>
  </si>
  <si>
    <t xml:space="preserve">P045 </t>
  </si>
  <si>
    <t xml:space="preserve">P047 </t>
  </si>
  <si>
    <t xml:space="preserve">P048 </t>
  </si>
  <si>
    <t xml:space="preserve">P049 </t>
  </si>
  <si>
    <t xml:space="preserve">P051 </t>
  </si>
  <si>
    <t xml:space="preserve">P052 </t>
  </si>
  <si>
    <t xml:space="preserve">P053 </t>
  </si>
  <si>
    <t xml:space="preserve">P054 </t>
  </si>
  <si>
    <t xml:space="preserve">P055 </t>
  </si>
  <si>
    <t xml:space="preserve">P056 </t>
  </si>
  <si>
    <t xml:space="preserve">P057 </t>
  </si>
  <si>
    <t xml:space="preserve">P058 </t>
  </si>
  <si>
    <t xml:space="preserve">P059 </t>
  </si>
  <si>
    <t xml:space="preserve">P060 </t>
  </si>
  <si>
    <t xml:space="preserve">P100 </t>
  </si>
  <si>
    <t xml:space="preserve">P101 </t>
  </si>
  <si>
    <t xml:space="preserve">P112 </t>
  </si>
  <si>
    <t xml:space="preserve">P113 </t>
  </si>
  <si>
    <t xml:space="preserve">P115 </t>
  </si>
  <si>
    <t xml:space="preserve">P119 </t>
  </si>
  <si>
    <t xml:space="preserve">P128 </t>
  </si>
  <si>
    <t xml:space="preserve">P129 </t>
  </si>
  <si>
    <t xml:space="preserve">P249 </t>
  </si>
  <si>
    <t xml:space="preserve">P321 </t>
  </si>
  <si>
    <t xml:space="preserve">P323 </t>
  </si>
  <si>
    <t xml:space="preserve">P324 </t>
  </si>
  <si>
    <t xml:space="preserve">P325 </t>
  </si>
  <si>
    <t xml:space="preserve">P326 </t>
  </si>
  <si>
    <t xml:space="preserve">P342A </t>
  </si>
  <si>
    <t xml:space="preserve">P433 </t>
  </si>
  <si>
    <t xml:space="preserve">P439 </t>
  </si>
  <si>
    <t xml:space="preserve">P449 </t>
  </si>
  <si>
    <t xml:space="preserve">P450 </t>
  </si>
  <si>
    <t xml:space="preserve">P451 </t>
  </si>
  <si>
    <t>CATIONS</t>
  </si>
  <si>
    <t>ANIONS</t>
  </si>
  <si>
    <t>Sequence</t>
  </si>
  <si>
    <t>NO3</t>
  </si>
  <si>
    <t>MF140501</t>
  </si>
  <si>
    <t>616 X 100</t>
  </si>
  <si>
    <t>BT140501 MF BLOWSEA SAMPLES</t>
  </si>
  <si>
    <t>C3 X 10000</t>
  </si>
  <si>
    <t>MF140506</t>
  </si>
  <si>
    <t>C3 X 1000</t>
  </si>
  <si>
    <t>C7 X 100</t>
  </si>
  <si>
    <t>C3 x 10000</t>
  </si>
  <si>
    <t>BT140319 MF Blowsea samples</t>
  </si>
  <si>
    <t>PC7 X 100</t>
  </si>
  <si>
    <t>C7 x 100</t>
  </si>
  <si>
    <t>P004 X 10000</t>
  </si>
  <si>
    <t>MF140411</t>
  </si>
  <si>
    <t>P001 x 100</t>
  </si>
  <si>
    <t>MF140415</t>
  </si>
  <si>
    <t>P007 X 10000</t>
  </si>
  <si>
    <t>P003 X 100</t>
  </si>
  <si>
    <t>BT140325 MF Blowsea samples</t>
  </si>
  <si>
    <t xml:space="preserve">P009 </t>
  </si>
  <si>
    <t>P011 X 10000</t>
  </si>
  <si>
    <t>P015 X 10000</t>
  </si>
  <si>
    <t>P016 X 10000</t>
  </si>
  <si>
    <t>P019 X 10000</t>
  </si>
  <si>
    <t>P016 x 10000</t>
  </si>
  <si>
    <t>P024 X 10000</t>
  </si>
  <si>
    <t>P024 X 100</t>
  </si>
  <si>
    <t>P021 x 100</t>
  </si>
  <si>
    <t>P036 X 10000</t>
  </si>
  <si>
    <t>P023 x 100</t>
  </si>
  <si>
    <t>P024 x 100</t>
  </si>
  <si>
    <t>P24 x 100</t>
  </si>
  <si>
    <t>P032 X 100</t>
  </si>
  <si>
    <t>p047 x 100</t>
  </si>
  <si>
    <t>p048 x 100</t>
  </si>
  <si>
    <t>p049 x 100</t>
  </si>
  <si>
    <t>p052 x 100</t>
  </si>
  <si>
    <t>p053 x 100</t>
  </si>
  <si>
    <t>p054 x 100</t>
  </si>
  <si>
    <t>p055 x 100</t>
  </si>
  <si>
    <t>P047 X 100</t>
  </si>
  <si>
    <t>p056 x 100</t>
  </si>
  <si>
    <t>P048 X 100</t>
  </si>
  <si>
    <t>p057 x 100</t>
  </si>
  <si>
    <t>P049 X 100</t>
  </si>
  <si>
    <t>p058 x 100</t>
  </si>
  <si>
    <t>P050 x 10000</t>
  </si>
  <si>
    <t>p059 x 100</t>
  </si>
  <si>
    <t>p060 x 100</t>
  </si>
  <si>
    <t>P052 X 100</t>
  </si>
  <si>
    <t>p100 x 100</t>
  </si>
  <si>
    <t>P053 X 100</t>
  </si>
  <si>
    <t>p101 x 100</t>
  </si>
  <si>
    <t>P054 X 100</t>
  </si>
  <si>
    <t>p112 x 100</t>
  </si>
  <si>
    <t>P055 X 100</t>
  </si>
  <si>
    <t>p113 x 100</t>
  </si>
  <si>
    <t>P056 X 100</t>
  </si>
  <si>
    <t>p115 x 100</t>
  </si>
  <si>
    <t>P057 X 100</t>
  </si>
  <si>
    <t>p119 x 100</t>
  </si>
  <si>
    <t>P058 X 100</t>
  </si>
  <si>
    <t>P059 X 100</t>
  </si>
  <si>
    <t>p129 x 100</t>
  </si>
  <si>
    <t>P060 X 100</t>
  </si>
  <si>
    <t>p130 x 100</t>
  </si>
  <si>
    <t>P100 X 100</t>
  </si>
  <si>
    <t>p131 x 100</t>
  </si>
  <si>
    <t>P101 X 100</t>
  </si>
  <si>
    <t>p132 x 100</t>
  </si>
  <si>
    <t>P103 x 100</t>
  </si>
  <si>
    <t>p133 x 100</t>
  </si>
  <si>
    <t>P112 X 100</t>
  </si>
  <si>
    <t>P113 X 100</t>
  </si>
  <si>
    <t>p141 x 100</t>
  </si>
  <si>
    <t>P115 X 100</t>
  </si>
  <si>
    <t>P119 X 100</t>
  </si>
  <si>
    <t>P129 X 100</t>
  </si>
  <si>
    <t>P130 X 100</t>
  </si>
  <si>
    <t>P131 X 100</t>
  </si>
  <si>
    <t>P132 X 100</t>
  </si>
  <si>
    <t>P133 X 100</t>
  </si>
  <si>
    <t>p154 x 100</t>
  </si>
  <si>
    <t>P141 X 100</t>
  </si>
  <si>
    <t>P144 x 100</t>
  </si>
  <si>
    <t>P160 X 10000</t>
  </si>
  <si>
    <t>BT140506 MF BLOWSEA SAMPLES</t>
  </si>
  <si>
    <t>p168 x 100</t>
  </si>
  <si>
    <t xml:space="preserve">P179 </t>
  </si>
  <si>
    <t>P154 X 100</t>
  </si>
  <si>
    <t>P180 X 10000</t>
  </si>
  <si>
    <t>P156 x 100</t>
  </si>
  <si>
    <t>p182</t>
  </si>
  <si>
    <t xml:space="preserve">P182 </t>
  </si>
  <si>
    <t>P168 x 100</t>
  </si>
  <si>
    <t>P172 x 100</t>
  </si>
  <si>
    <t>P172 x 10000</t>
  </si>
  <si>
    <t>P 209 X 100</t>
  </si>
  <si>
    <t>P217 X 10000</t>
  </si>
  <si>
    <t>p223 x 100</t>
  </si>
  <si>
    <t>p225 x 100</t>
  </si>
  <si>
    <t>P232 X 10000</t>
  </si>
  <si>
    <t>BT1400408 MF Blowsea samples</t>
  </si>
  <si>
    <t>p236 x 100</t>
  </si>
  <si>
    <t>P237 X 100</t>
  </si>
  <si>
    <t>P238 X 100</t>
  </si>
  <si>
    <t>P217 x 10000</t>
  </si>
  <si>
    <t>P239 X 100</t>
  </si>
  <si>
    <t>P240 X 100</t>
  </si>
  <si>
    <t>P241 X 100</t>
  </si>
  <si>
    <t>P223 X 100</t>
  </si>
  <si>
    <t>P242 X 100</t>
  </si>
  <si>
    <t>P225 X 100</t>
  </si>
  <si>
    <t>P243 X 100</t>
  </si>
  <si>
    <t>P244 X 100</t>
  </si>
  <si>
    <t>P227 x 100</t>
  </si>
  <si>
    <t>P245 X 100</t>
  </si>
  <si>
    <t>p246</t>
  </si>
  <si>
    <t>P246 X 100</t>
  </si>
  <si>
    <t xml:space="preserve">P246 </t>
  </si>
  <si>
    <t>P247 X 100</t>
  </si>
  <si>
    <t>P248 X 100</t>
  </si>
  <si>
    <t>P249 X 100</t>
  </si>
  <si>
    <t>P250 X 100</t>
  </si>
  <si>
    <t>P251 X 100</t>
  </si>
  <si>
    <t>P236 X 100</t>
  </si>
  <si>
    <t>P252 X 100</t>
  </si>
  <si>
    <t>P236 x 100</t>
  </si>
  <si>
    <t>P253 X 100</t>
  </si>
  <si>
    <t>P254 X 100</t>
  </si>
  <si>
    <t>P237 x 100</t>
  </si>
  <si>
    <t>P255 X 100</t>
  </si>
  <si>
    <t>P261 X 100</t>
  </si>
  <si>
    <t>P238 x 100</t>
  </si>
  <si>
    <t>P264 X 100</t>
  </si>
  <si>
    <t>P265 X 100</t>
  </si>
  <si>
    <t>P239 x 100</t>
  </si>
  <si>
    <t>p266</t>
  </si>
  <si>
    <t>P240 x 100</t>
  </si>
  <si>
    <t>P266 X 100</t>
  </si>
  <si>
    <t xml:space="preserve">P266 </t>
  </si>
  <si>
    <t>P241 x 100</t>
  </si>
  <si>
    <t>p267</t>
  </si>
  <si>
    <t>P242 x 100</t>
  </si>
  <si>
    <t>P267 X 100</t>
  </si>
  <si>
    <t xml:space="preserve">P267 </t>
  </si>
  <si>
    <t>P243 x 100</t>
  </si>
  <si>
    <t>P268 X 100</t>
  </si>
  <si>
    <t>P245 x 100</t>
  </si>
  <si>
    <t>P269 X 100</t>
  </si>
  <si>
    <t>P246 x 100</t>
  </si>
  <si>
    <t>P270 X 100</t>
  </si>
  <si>
    <t>P271 X 100</t>
  </si>
  <si>
    <t>P247 x 100</t>
  </si>
  <si>
    <t>P288 X 10000</t>
  </si>
  <si>
    <t>P248 x 100</t>
  </si>
  <si>
    <t>P321 X 250</t>
  </si>
  <si>
    <t>P249 x 10000</t>
  </si>
  <si>
    <t>P321 X 25</t>
  </si>
  <si>
    <t>P250 x 100</t>
  </si>
  <si>
    <t>P323 X 25</t>
  </si>
  <si>
    <t>P252 x 100</t>
  </si>
  <si>
    <t>P324 X 250</t>
  </si>
  <si>
    <t>P324 X 25</t>
  </si>
  <si>
    <t>325 X 250</t>
  </si>
  <si>
    <t>P325 X 25</t>
  </si>
  <si>
    <t>P326 X 250</t>
  </si>
  <si>
    <t>BT1400415 MF Blowsea samples</t>
  </si>
  <si>
    <t>P326 X 10</t>
  </si>
  <si>
    <t>327 X 10</t>
  </si>
  <si>
    <t>P328 X 10000</t>
  </si>
  <si>
    <t>329 X 10</t>
  </si>
  <si>
    <t>330 X 10</t>
  </si>
  <si>
    <t>331 X 10</t>
  </si>
  <si>
    <t>P270 x 100</t>
  </si>
  <si>
    <t>341 X 10</t>
  </si>
  <si>
    <t>P342A X 10</t>
  </si>
  <si>
    <t>343 X 50</t>
  </si>
  <si>
    <t>344 X 10</t>
  </si>
  <si>
    <t>P321 x 25</t>
  </si>
  <si>
    <t>345 X 10</t>
  </si>
  <si>
    <t>P326 X 100</t>
  </si>
  <si>
    <t>349 X 10</t>
  </si>
  <si>
    <t>P327 X 10</t>
  </si>
  <si>
    <t>351 X 10</t>
  </si>
  <si>
    <t>361 X 100</t>
  </si>
  <si>
    <t>P328 x 10000</t>
  </si>
  <si>
    <t>364 X 100</t>
  </si>
  <si>
    <t>P329 X 10</t>
  </si>
  <si>
    <t>365 X 100</t>
  </si>
  <si>
    <t>P330 X 10</t>
  </si>
  <si>
    <t>392 X 100</t>
  </si>
  <si>
    <t>P331 Z 10</t>
  </si>
  <si>
    <t>P398 X 10000</t>
  </si>
  <si>
    <t>P341 X 100</t>
  </si>
  <si>
    <t>400 X 100</t>
  </si>
  <si>
    <t>P401 X 100</t>
  </si>
  <si>
    <t>P343 X 50</t>
  </si>
  <si>
    <t>P407 X 10000</t>
  </si>
  <si>
    <t>P344 X 10</t>
  </si>
  <si>
    <t>408 X 100</t>
  </si>
  <si>
    <t>P346 x 100</t>
  </si>
  <si>
    <t>408 x 10</t>
  </si>
  <si>
    <t>P349 X 50</t>
  </si>
  <si>
    <t>P351 X 10</t>
  </si>
  <si>
    <t>P351 X 250</t>
  </si>
  <si>
    <t>P354 X 10</t>
  </si>
  <si>
    <t>P410 X 100</t>
  </si>
  <si>
    <t>P361 X 100</t>
  </si>
  <si>
    <t>P411 X 10000</t>
  </si>
  <si>
    <t>P364 X 100</t>
  </si>
  <si>
    <t>p411 x 100</t>
  </si>
  <si>
    <t>P365 X 100</t>
  </si>
  <si>
    <t>P420 X 100</t>
  </si>
  <si>
    <t>P377 x 100</t>
  </si>
  <si>
    <t>P421 X100</t>
  </si>
  <si>
    <t>P392 X 100</t>
  </si>
  <si>
    <t>P426 X 100</t>
  </si>
  <si>
    <t>P427 X 100</t>
  </si>
  <si>
    <t>P400 X 100</t>
  </si>
  <si>
    <t>P428 X 100</t>
  </si>
  <si>
    <t>P429 X 100</t>
  </si>
  <si>
    <t>P433 X 10000</t>
  </si>
  <si>
    <t>P433 X 100</t>
  </si>
  <si>
    <t>p434</t>
  </si>
  <si>
    <t>P411 x 100</t>
  </si>
  <si>
    <t>P434 X 100</t>
  </si>
  <si>
    <t xml:space="preserve">P434 </t>
  </si>
  <si>
    <t>P420 x 100</t>
  </si>
  <si>
    <t>P435 X 100</t>
  </si>
  <si>
    <t>P436 X 100</t>
  </si>
  <si>
    <t>P421 X 100</t>
  </si>
  <si>
    <t>P439 X 10000</t>
  </si>
  <si>
    <t>P425 X 100</t>
  </si>
  <si>
    <t>P439 X 100</t>
  </si>
  <si>
    <t>P426 x 100</t>
  </si>
  <si>
    <t>P443 X 100</t>
  </si>
  <si>
    <t>P444 X 100</t>
  </si>
  <si>
    <t>P427 x 100</t>
  </si>
  <si>
    <t>p445</t>
  </si>
  <si>
    <t>P445 X 100</t>
  </si>
  <si>
    <t xml:space="preserve">P445 </t>
  </si>
  <si>
    <t>P428 x 100</t>
  </si>
  <si>
    <t>P446 X 100</t>
  </si>
  <si>
    <t>p447</t>
  </si>
  <si>
    <t>P447 X 100</t>
  </si>
  <si>
    <t>P433 x 10000</t>
  </si>
  <si>
    <t>P449 X 100</t>
  </si>
  <si>
    <t>P450 X 100</t>
  </si>
  <si>
    <t>P451 X 100</t>
  </si>
  <si>
    <t>P452 X 100</t>
  </si>
  <si>
    <t>P453 X 100</t>
  </si>
  <si>
    <t>P436 x 100</t>
  </si>
  <si>
    <t>p454</t>
  </si>
  <si>
    <t>P438 X 100</t>
  </si>
  <si>
    <t>P454 X 100</t>
  </si>
  <si>
    <t xml:space="preserve">P454 </t>
  </si>
  <si>
    <t>P438 x 100</t>
  </si>
  <si>
    <t>p455</t>
  </si>
  <si>
    <t>P455 X 100</t>
  </si>
  <si>
    <t xml:space="preserve">P455 </t>
  </si>
  <si>
    <t>P439 x 10000</t>
  </si>
  <si>
    <t>P459 X 100</t>
  </si>
  <si>
    <t>P441 X 100</t>
  </si>
  <si>
    <t>P462 X 100</t>
  </si>
  <si>
    <t>P442 X 100</t>
  </si>
  <si>
    <t>p463</t>
  </si>
  <si>
    <t>P463 X 100</t>
  </si>
  <si>
    <t xml:space="preserve">P463 </t>
  </si>
  <si>
    <t>P444 x 100</t>
  </si>
  <si>
    <t>P327 X 250</t>
  </si>
  <si>
    <t xml:space="preserve">P327 </t>
  </si>
  <si>
    <t>P445 x 100</t>
  </si>
  <si>
    <t>P329 X 250</t>
  </si>
  <si>
    <t xml:space="preserve">P329 </t>
  </si>
  <si>
    <t>P330 X 250</t>
  </si>
  <si>
    <t xml:space="preserve">P330 </t>
  </si>
  <si>
    <t>low concentrations therefore I have repeated</t>
  </si>
  <si>
    <t>P446 X `00</t>
  </si>
  <si>
    <t>P331 X 250</t>
  </si>
  <si>
    <t xml:space="preserve">P331 </t>
  </si>
  <si>
    <t>P344 X 250</t>
  </si>
  <si>
    <t xml:space="preserve">P344 </t>
  </si>
  <si>
    <t>P447 x 100</t>
  </si>
  <si>
    <t>P342 X 250</t>
  </si>
  <si>
    <t xml:space="preserve">P342 </t>
  </si>
  <si>
    <t>P343 X 250</t>
  </si>
  <si>
    <t xml:space="preserve">P343 </t>
  </si>
  <si>
    <t>P448 X 100</t>
  </si>
  <si>
    <t>P345  X250</t>
  </si>
  <si>
    <t>P451 x 100</t>
  </si>
  <si>
    <t>P349 X 250</t>
  </si>
  <si>
    <t xml:space="preserve">P349 </t>
  </si>
  <si>
    <t xml:space="preserve">P351 </t>
  </si>
  <si>
    <t>P341 X 250</t>
  </si>
  <si>
    <t xml:space="preserve">P341 </t>
  </si>
  <si>
    <t>P454 x 100</t>
  </si>
  <si>
    <t>blank</t>
  </si>
  <si>
    <t>BLANK</t>
  </si>
  <si>
    <t>MEAN</t>
  </si>
  <si>
    <t>D12</t>
  </si>
  <si>
    <t>D120</t>
  </si>
  <si>
    <t>d120</t>
  </si>
  <si>
    <t>D1200</t>
  </si>
  <si>
    <t>D180</t>
  </si>
  <si>
    <t>D1800</t>
  </si>
  <si>
    <t>d1800</t>
  </si>
  <si>
    <t>D30</t>
  </si>
  <si>
    <t>d30</t>
  </si>
  <si>
    <t>D300</t>
  </si>
  <si>
    <t>d300</t>
  </si>
  <si>
    <t>D3000</t>
  </si>
  <si>
    <t>D480</t>
  </si>
  <si>
    <t>D60</t>
  </si>
  <si>
    <t>d60</t>
  </si>
  <si>
    <t>D600</t>
  </si>
  <si>
    <t>EXCEEDS CALIBRATION RANGE</t>
  </si>
  <si>
    <t>&lt; LOD</t>
  </si>
  <si>
    <t>x 10 dilution may be more accurate or no dilution</t>
  </si>
  <si>
    <t>x 50 dilution may be more accurate</t>
  </si>
  <si>
    <t>x 5 maybe more accurate</t>
  </si>
  <si>
    <t>I will analyse undiluted</t>
  </si>
  <si>
    <t>Samples analysed on ICS2000 Anions: A-sequences/2014/BT2014. Copy of raw data can be found in - P:\Ice Chemistry\CLEANROOM\Dionex\Results\2014\Markus Frey</t>
  </si>
  <si>
    <t>too dilute</t>
  </si>
  <si>
    <t>P342</t>
  </si>
  <si>
    <t>not in SAMPLE list</t>
  </si>
  <si>
    <r>
      <t>Pit 1</t>
    </r>
    <r>
      <rPr>
        <sz val="10"/>
        <rFont val="Arial"/>
        <family val="2"/>
      </rPr>
      <t>, ~15cm snow depth, wind then less, slight blowing snow at 20:00h</t>
    </r>
  </si>
  <si>
    <r>
      <t>Pit 2</t>
    </r>
    <r>
      <rPr>
        <sz val="10"/>
        <rFont val="Arial"/>
        <family val="2"/>
      </rPr>
      <t>, 10m away,  ~21cm snow depth, slope of small sastrugi</t>
    </r>
  </si>
  <si>
    <t>IST2A-2h</t>
  </si>
  <si>
    <t>Station ID</t>
  </si>
  <si>
    <t>pit No</t>
  </si>
  <si>
    <t>snow depth, cm</t>
  </si>
  <si>
    <r>
      <t>Pit 1</t>
    </r>
    <r>
      <rPr>
        <sz val="10"/>
        <color indexed="8"/>
        <rFont val="Arial"/>
        <family val="2"/>
      </rPr>
      <t>, ~28cm snow depth + 8.5cm wet slush/water, sampled at 3/7/13 15:40 h, drifting snow, overcast; warm floe, flooded (negative freeboard)</t>
    </r>
  </si>
  <si>
    <t>median</t>
  </si>
  <si>
    <t>std</t>
  </si>
  <si>
    <t>ALL</t>
  </si>
  <si>
    <t>profiles</t>
  </si>
  <si>
    <t>COL</t>
  </si>
  <si>
    <t>BLOWING/DRIFTING SNOW</t>
  </si>
  <si>
    <t>IST5 - DRIFT</t>
  </si>
  <si>
    <t>IST5 - Rocket 1</t>
  </si>
  <si>
    <t>IST5 - Rocket 2</t>
  </si>
  <si>
    <t>IST6 - BSn</t>
  </si>
  <si>
    <t>IST2 - BSn CRW</t>
  </si>
  <si>
    <t>STD</t>
  </si>
  <si>
    <t>DF - so4</t>
  </si>
  <si>
    <t>so4:na</t>
  </si>
  <si>
    <t>br:cl</t>
  </si>
  <si>
    <t>SMO (S=35 psu)</t>
  </si>
  <si>
    <t>DF - br/cl</t>
  </si>
  <si>
    <t>DF - br/na</t>
  </si>
  <si>
    <t>br:na</t>
  </si>
  <si>
    <t>(excl. bottom sample)</t>
  </si>
  <si>
    <t>SNOW DEPTH (cm)</t>
  </si>
  <si>
    <t>SNOW SALINITY (psu)</t>
  </si>
  <si>
    <t>SNOW SALINITY (mS/cm)</t>
  </si>
  <si>
    <t>top 10cm</t>
  </si>
  <si>
    <t>sea ice top</t>
  </si>
  <si>
    <t>BSn</t>
  </si>
  <si>
    <t>sea ice top (psu)</t>
  </si>
  <si>
    <t>BSn (psu)</t>
  </si>
  <si>
    <t>sea ice top (mS)</t>
  </si>
  <si>
    <t>BSn (mS/cm)</t>
  </si>
  <si>
    <t>DF SO4</t>
  </si>
  <si>
    <t>DF Br:Cl</t>
  </si>
  <si>
    <t>DF Br:Na</t>
  </si>
  <si>
    <t>cm</t>
  </si>
  <si>
    <t>TIME SERIES</t>
  </si>
  <si>
    <t>UTC</t>
  </si>
  <si>
    <t>UTC-start</t>
  </si>
  <si>
    <t>UTC-stop</t>
  </si>
  <si>
    <t>Salinity, permille</t>
  </si>
  <si>
    <t>Calibration 23.06.2013 13:50 with STD 12.880 mS/cm at 25ºC</t>
  </si>
  <si>
    <t>REAGECON Prod. No. CSKC12880 Lot No. CS1288012K1</t>
  </si>
  <si>
    <t>Ice Station 1 (10 hr)</t>
  </si>
  <si>
    <t>Antarctic S.W.</t>
  </si>
  <si>
    <t>MQ-PS</t>
  </si>
  <si>
    <t>Ice Station 2 (10 hr)</t>
  </si>
  <si>
    <t>BS 24/6 21:00 hrs Crow's Nest</t>
  </si>
  <si>
    <t>Ice Station 3 (2 hr)</t>
  </si>
  <si>
    <t>diluted 2x</t>
  </si>
  <si>
    <t>Ice Station 4 (2 days)</t>
  </si>
  <si>
    <t>Ice Station 5 (10 hr)</t>
  </si>
  <si>
    <t>?? when taken?</t>
  </si>
  <si>
    <t>PS81/0506</t>
  </si>
  <si>
    <t>Ice Station 6 (4 days)</t>
  </si>
  <si>
    <t>SNOW PITS</t>
  </si>
  <si>
    <t>dil x2</t>
  </si>
  <si>
    <t>BLOWING SNOW</t>
  </si>
  <si>
    <t>MQ-ship</t>
  </si>
  <si>
    <t>S.W.-10m</t>
  </si>
  <si>
    <t>surface water SPL ~8m depth at 16.07.2013 13:30 UTC</t>
  </si>
  <si>
    <t>dil x4</t>
  </si>
  <si>
    <t>Ice Station 7 (10 hr)</t>
  </si>
  <si>
    <t>B5 x2</t>
  </si>
  <si>
    <t>no label</t>
  </si>
  <si>
    <t>Ice Station 8 (4 days)</t>
  </si>
  <si>
    <t>LT</t>
  </si>
  <si>
    <t>B11</t>
  </si>
  <si>
    <t>B12</t>
  </si>
  <si>
    <t>B7</t>
  </si>
  <si>
    <t>C1 x3</t>
  </si>
  <si>
    <t>B6</t>
  </si>
  <si>
    <t>B9</t>
  </si>
  <si>
    <t>Time-UTC</t>
  </si>
  <si>
    <t>ID-ICP/MS</t>
  </si>
  <si>
    <t>photo</t>
  </si>
  <si>
    <t>Notes</t>
  </si>
  <si>
    <t>type</t>
  </si>
  <si>
    <t>x</t>
  </si>
  <si>
    <t>drained pancake ice sampled with mummy chair</t>
  </si>
  <si>
    <t>pancake ice</t>
  </si>
  <si>
    <t>“</t>
  </si>
  <si>
    <t>from field with 100% surface coverage</t>
  </si>
  <si>
    <t>from recently frozen lead (greyish area)</t>
  </si>
  <si>
    <t>bag with same as #1-3</t>
  </si>
  <si>
    <t>A bag</t>
  </si>
  <si>
    <t>B bag</t>
  </si>
  <si>
    <t>P138</t>
  </si>
  <si>
    <t>Surface Water</t>
  </si>
  <si>
    <t>Surface snow drift SPLs (open lasks inserted into snow facing into the wind)</t>
  </si>
  <si>
    <t>P213/B18</t>
  </si>
  <si>
    <t>Rocket trap weights 29/7</t>
  </si>
  <si>
    <t>#1 (cracked top of mast)</t>
  </si>
  <si>
    <t xml:space="preserve"> 1943g</t>
  </si>
  <si>
    <t xml:space="preserve">#2 </t>
  </si>
  <si>
    <t>1892g</t>
  </si>
  <si>
    <t xml:space="preserve">#3 </t>
  </si>
  <si>
    <t>1910g</t>
  </si>
  <si>
    <t>FF</t>
  </si>
  <si>
    <t>Pit 3</t>
  </si>
  <si>
    <t>P426 &amp; P311 partially lost</t>
  </si>
  <si>
    <t>near Swedish teams (reported very shallow, high mercury content); Tough windswept snow surface</t>
  </si>
  <si>
    <t>Total snow depth 16cm, experiments cont. at bottom of pit</t>
  </si>
  <si>
    <t>Samples from 1/2cm scrape, large crystals less cohesive</t>
  </si>
  <si>
    <r>
      <t>Pit 1</t>
    </r>
    <r>
      <rPr>
        <sz val="12"/>
        <rFont val="Calibri"/>
        <family val="2"/>
      </rPr>
      <t>, ~15cm snow depth, wind then less, slight blowing snow at 20:00h</t>
    </r>
  </si>
  <si>
    <r>
      <t>Pit 2</t>
    </r>
    <r>
      <rPr>
        <sz val="12"/>
        <rFont val="Calibri"/>
        <family val="2"/>
      </rPr>
      <t>, 10m away,  ~21cm snow depth, slope of small sastrugi</t>
    </r>
  </si>
  <si>
    <r>
      <t>Pit 2</t>
    </r>
    <r>
      <rPr>
        <sz val="12"/>
        <color indexed="8"/>
        <rFont val="Calibri"/>
        <family val="2"/>
      </rPr>
      <t>, ~19cm snow depth, 10m upwind from Pit1</t>
    </r>
  </si>
  <si>
    <r>
      <t>Pit 3</t>
    </r>
    <r>
      <rPr>
        <sz val="12"/>
        <color indexed="8"/>
        <rFont val="Calibri"/>
        <family val="2"/>
      </rPr>
      <t>, ~41cm snow depth, 100m upwind from Pit1; heterogeneous ice surface topography +/-10cm, ice lenses</t>
    </r>
  </si>
  <si>
    <r>
      <t>Pit 2</t>
    </r>
    <r>
      <rPr>
        <sz val="12"/>
        <color indexed="8"/>
        <rFont val="Calibri"/>
        <family val="2"/>
      </rPr>
      <t>, ~22cm snow depth, 2m away from Pit1</t>
    </r>
  </si>
  <si>
    <r>
      <t>BLOW EXP. I</t>
    </r>
    <r>
      <rPr>
        <sz val="12"/>
        <rFont val="Calibri"/>
        <family val="2"/>
      </rPr>
      <t xml:space="preserve"> surface scrapes near Pit 1 site</t>
    </r>
  </si>
  <si>
    <r>
      <t>Pit 1</t>
    </r>
    <r>
      <rPr>
        <sz val="12"/>
        <color indexed="8"/>
        <rFont val="Calibri"/>
        <family val="2"/>
      </rPr>
      <t>, ~19cm snow depth (0- 10.5cm snow, 10.5-19cm snow/ice)</t>
    </r>
  </si>
  <si>
    <r>
      <t>Pit 3</t>
    </r>
    <r>
      <rPr>
        <sz val="12"/>
        <color indexed="8"/>
        <rFont val="Calibri"/>
        <family val="2"/>
      </rPr>
      <t>, ~16.5cm snow depth (Pit on other side of ice ridge)</t>
    </r>
  </si>
  <si>
    <r>
      <t>BLOW EXP. 1A,</t>
    </r>
    <r>
      <rPr>
        <sz val="12"/>
        <rFont val="Calibri"/>
        <family val="2"/>
      </rPr>
      <t xml:space="preserve"> snow depth ~20cm</t>
    </r>
  </si>
  <si>
    <r>
      <t>BLOW EXP. 2A</t>
    </r>
    <r>
      <rPr>
        <sz val="12"/>
        <rFont val="Calibri"/>
        <family val="2"/>
      </rPr>
      <t xml:space="preserve"> at Pit 1 site; ~12cm snow depth</t>
    </r>
  </si>
  <si>
    <r>
      <t>BLOW EXP.</t>
    </r>
    <r>
      <rPr>
        <sz val="12"/>
        <rFont val="Calibri"/>
        <family val="2"/>
      </rPr>
      <t xml:space="preserve"> </t>
    </r>
    <r>
      <rPr>
        <b/>
        <sz val="12"/>
        <rFont val="Calibri"/>
        <family val="2"/>
      </rPr>
      <t>2B</t>
    </r>
    <r>
      <rPr>
        <sz val="12"/>
        <rFont val="Calibri"/>
        <family val="2"/>
      </rPr>
      <t xml:space="preserve"> from Pit 1 site 35m towards ridge (5m from ridge); ~23cm snow depth</t>
    </r>
  </si>
  <si>
    <r>
      <t>BLOW EXP.</t>
    </r>
    <r>
      <rPr>
        <sz val="12"/>
        <rFont val="Calibri"/>
        <family val="2"/>
      </rPr>
      <t xml:space="preserve"> </t>
    </r>
    <r>
      <rPr>
        <b/>
        <sz val="12"/>
        <rFont val="Calibri"/>
        <family val="2"/>
      </rPr>
      <t>3A</t>
    </r>
    <r>
      <rPr>
        <sz val="12"/>
        <rFont val="Calibri"/>
        <family val="2"/>
      </rPr>
      <t xml:space="preserve"> 20m from masts, towards the ridge; Total snow depth 9.5cm, Bottom 3cm is snow ice</t>
    </r>
  </si>
  <si>
    <r>
      <t>BLOW EXP.</t>
    </r>
    <r>
      <rPr>
        <sz val="12"/>
        <rFont val="Calibri"/>
        <family val="2"/>
      </rPr>
      <t xml:space="preserve"> </t>
    </r>
    <r>
      <rPr>
        <b/>
        <sz val="12"/>
        <rFont val="Calibri"/>
        <family val="2"/>
      </rPr>
      <t xml:space="preserve">3B, </t>
    </r>
    <r>
      <rPr>
        <sz val="12"/>
        <rFont val="Calibri"/>
        <family val="2"/>
      </rPr>
      <t>5m away from site of EXP 3A; snow depth 17cm</t>
    </r>
  </si>
  <si>
    <r>
      <t>Pit 1</t>
    </r>
    <r>
      <rPr>
        <sz val="12"/>
        <color indexed="8"/>
        <rFont val="Calibri"/>
        <family val="2"/>
      </rPr>
      <t>, 86cm snow depth; 10m from masts</t>
    </r>
  </si>
  <si>
    <r>
      <t>Pit 1</t>
    </r>
    <r>
      <rPr>
        <sz val="12"/>
        <color indexed="8"/>
        <rFont val="Calibri"/>
        <family val="2"/>
      </rPr>
      <t>, 28cm snow depth; 15m from masts</t>
    </r>
  </si>
  <si>
    <r>
      <t>Pit 3</t>
    </r>
    <r>
      <rPr>
        <sz val="12"/>
        <color indexed="8"/>
        <rFont val="Calibri"/>
        <family val="2"/>
      </rPr>
      <t>, 29cm snow depth; next to black flag, 100º bearing from starboard stern of ship</t>
    </r>
  </si>
  <si>
    <r>
      <t>Pit 1</t>
    </r>
    <r>
      <rPr>
        <sz val="12"/>
        <color indexed="8"/>
        <rFont val="Calibri"/>
        <family val="2"/>
      </rPr>
      <t>, 42cm snow depth to first layer of snow-ice; 2m from Stefan's pit</t>
    </r>
  </si>
  <si>
    <t>ID-sal</t>
  </si>
  <si>
    <r>
      <t>Pit 1</t>
    </r>
    <r>
      <rPr>
        <sz val="12"/>
        <color indexed="8"/>
        <rFont val="Calibri"/>
        <family val="2"/>
      </rPr>
      <t>, ~28cm snow depth + 8.5cm wet slush/water, drifting snow, overcast</t>
    </r>
  </si>
  <si>
    <r>
      <t>Pit 1</t>
    </r>
    <r>
      <rPr>
        <sz val="12"/>
        <color indexed="8"/>
        <rFont val="Calibri"/>
        <family val="2"/>
      </rPr>
      <t>, ~18cm snow depth</t>
    </r>
  </si>
  <si>
    <t>PANCAKE</t>
  </si>
  <si>
    <t>BLOW EXP I</t>
  </si>
  <si>
    <t>BLOW EXP 1A</t>
  </si>
  <si>
    <t>BLOW EXP 2A</t>
  </si>
  <si>
    <t>BLOW EXP 2B</t>
  </si>
  <si>
    <t>BLOW EXP 3A</t>
  </si>
  <si>
    <t>Rocket 1 start/stop</t>
  </si>
  <si>
    <t>ROCKET 1</t>
  </si>
  <si>
    <t>Rocket 2 start/stop</t>
  </si>
  <si>
    <t>ROCKET 2</t>
  </si>
  <si>
    <r>
      <t>Pit 1</t>
    </r>
    <r>
      <rPr>
        <sz val="12"/>
        <color indexed="8"/>
        <rFont val="Calibri"/>
        <family val="2"/>
      </rPr>
      <t>, ~38cm snow depth, drifting sow</t>
    </r>
  </si>
  <si>
    <r>
      <t>Pit 1a</t>
    </r>
    <r>
      <rPr>
        <sz val="12"/>
        <color indexed="8"/>
        <rFont val="Calibri"/>
        <family val="2"/>
      </rPr>
      <t>, ~15cm snow depth, sampled at 12:40 h, drifting snow, overcast</t>
    </r>
  </si>
  <si>
    <r>
      <rPr>
        <b/>
        <sz val="12"/>
        <rFont val="Calibri"/>
        <family val="2"/>
      </rPr>
      <t>Pit 1b</t>
    </r>
    <r>
      <rPr>
        <sz val="12"/>
        <rFont val="Calibri"/>
        <family val="2"/>
      </rPr>
      <t>, 2nd profile</t>
    </r>
  </si>
  <si>
    <t>Pit 2a</t>
  </si>
  <si>
    <r>
      <t>Pit 2a</t>
    </r>
    <r>
      <rPr>
        <sz val="12"/>
        <color indexed="8"/>
        <rFont val="Calibri"/>
        <family val="2"/>
      </rPr>
      <t>, ~23cm snow depth (3m from Pit 1)</t>
    </r>
  </si>
  <si>
    <t>Pit 2b</t>
  </si>
  <si>
    <r>
      <t xml:space="preserve">Pit 2b; </t>
    </r>
    <r>
      <rPr>
        <sz val="12"/>
        <rFont val="Calibri"/>
        <family val="2"/>
      </rPr>
      <t>2nd profile</t>
    </r>
  </si>
  <si>
    <r>
      <t>Pit 2a</t>
    </r>
    <r>
      <rPr>
        <sz val="12"/>
        <color indexed="8"/>
        <rFont val="Calibri"/>
        <family val="2"/>
      </rPr>
      <t>, 58cm snow depth (bottom 0.5cm slushy brine); next to Stephan's Pit #2</t>
    </r>
  </si>
  <si>
    <r>
      <t>Pit 2b</t>
    </r>
    <r>
      <rPr>
        <sz val="12"/>
        <color indexed="8"/>
        <rFont val="Calibri"/>
        <family val="2"/>
      </rPr>
      <t>, 58cm snow depth (bottom 0.5cm slushy brine); next to Stephan's Pit #2</t>
    </r>
  </si>
  <si>
    <t>Pit 2c</t>
  </si>
  <si>
    <r>
      <t>Pit 2c</t>
    </r>
    <r>
      <rPr>
        <sz val="12"/>
        <color indexed="8"/>
        <rFont val="Calibri"/>
        <family val="2"/>
      </rPr>
      <t>, 58cm snow depth (bottom 0.5cm slushy brine); next to Stephan's Pit #2</t>
    </r>
  </si>
  <si>
    <t>P217 is wasted bottle; C6 x2</t>
  </si>
  <si>
    <t>P350 (extra sample);</t>
  </si>
  <si>
    <t xml:space="preserve"> P350</t>
  </si>
  <si>
    <t>BLOW EXP 3</t>
  </si>
  <si>
    <t>FF 19/6 A1</t>
  </si>
  <si>
    <t>FF 19/6 A2</t>
  </si>
  <si>
    <t>FF 19/6 B1</t>
  </si>
  <si>
    <t>FF 19/6 B2</t>
  </si>
  <si>
    <t>UN-IDENTIFIED SPL</t>
  </si>
  <si>
    <t>surface scrapes near Pit 1 site</t>
  </si>
  <si>
    <t>Rocket 1 SPL at 17cm; start/stop</t>
  </si>
  <si>
    <t>low salinity value: possibly due to sampler re-placed; do not use</t>
  </si>
  <si>
    <t xml:space="preserve"> 24/06/13 21:00</t>
  </si>
  <si>
    <t>FF 19/6 A</t>
  </si>
  <si>
    <t>FF 19/6 B</t>
  </si>
  <si>
    <r>
      <t>BLOW EXP</t>
    </r>
    <r>
      <rPr>
        <sz val="12"/>
        <color indexed="8"/>
        <rFont val="Calibri"/>
        <family val="2"/>
      </rPr>
      <t xml:space="preserve"> </t>
    </r>
    <r>
      <rPr>
        <b/>
        <sz val="12"/>
        <color indexed="8"/>
        <rFont val="Calibri"/>
        <family val="2"/>
      </rPr>
      <t>3B</t>
    </r>
  </si>
  <si>
    <r>
      <t>BLOW EXP</t>
    </r>
    <r>
      <rPr>
        <sz val="12"/>
        <color indexed="8"/>
        <rFont val="Calibri"/>
        <family val="2"/>
      </rPr>
      <t xml:space="preserve"> </t>
    </r>
    <r>
      <rPr>
        <b/>
        <sz val="12"/>
        <color indexed="8"/>
        <rFont val="Calibri"/>
        <family val="2"/>
      </rPr>
      <t>2</t>
    </r>
  </si>
  <si>
    <r>
      <rPr>
        <sz val="12"/>
        <rFont val="Calibri"/>
        <family val="2"/>
      </rPr>
      <t xml:space="preserve">from field with 100% surface coverage; </t>
    </r>
    <r>
      <rPr>
        <sz val="12"/>
        <color indexed="10"/>
        <rFont val="Calibri"/>
        <family val="2"/>
      </rPr>
      <t>calculated value</t>
    </r>
  </si>
  <si>
    <t>P251</t>
  </si>
  <si>
    <t>P253</t>
  </si>
  <si>
    <t>P244</t>
  </si>
  <si>
    <t>P254</t>
  </si>
  <si>
    <t>Ion</t>
  </si>
  <si>
    <t>DILUTION FOR IC ANALSYSIS</t>
  </si>
  <si>
    <t>AT BAS</t>
  </si>
  <si>
    <t>dilution factor</t>
  </si>
  <si>
    <t>sample vol (µl)</t>
  </si>
  <si>
    <t>MQ vol (µl)</t>
  </si>
  <si>
    <t>check</t>
  </si>
  <si>
    <t>x10</t>
  </si>
  <si>
    <t>x50</t>
  </si>
  <si>
    <t>x100</t>
  </si>
  <si>
    <t>x1000</t>
  </si>
  <si>
    <t>x5000</t>
  </si>
  <si>
    <t>x10000</t>
  </si>
  <si>
    <t>2 STEPS</t>
  </si>
  <si>
    <t>ID1</t>
  </si>
  <si>
    <t>ID2</t>
  </si>
  <si>
    <t>Sample Type</t>
  </si>
  <si>
    <t>BLOW EXP 3B</t>
  </si>
  <si>
    <t>BLOW EXP 1 (??)</t>
  </si>
  <si>
    <t>BLOW EXP 2</t>
  </si>
  <si>
    <t>SW</t>
  </si>
  <si>
    <t>Surface Water SPL #1 ~10m depth for M. King</t>
  </si>
  <si>
    <t>cation</t>
  </si>
  <si>
    <t>anion</t>
  </si>
  <si>
    <t>Cl higher than A600 (highest standard)</t>
  </si>
  <si>
    <t>mean of 2 runs</t>
  </si>
  <si>
    <t>mean of 2 runs; Cl higher than A600 (highest standard)</t>
  </si>
  <si>
    <t>run 2 of 2</t>
  </si>
  <si>
    <t>run 2 of 2; Cl &amp; SO4 higher than A600 (highest standard)</t>
  </si>
  <si>
    <t>needs re-diluting: Na &amp; Mg much higher than C2000 our highest cation standard</t>
  </si>
  <si>
    <t>Cl &amp; SO4 higher than A600 (highest standard)</t>
  </si>
  <si>
    <t>not analysed?</t>
  </si>
  <si>
    <t>run 1 of 2</t>
  </si>
  <si>
    <t>DEC 2016</t>
  </si>
  <si>
    <r>
      <t xml:space="preserve">Diluted by 100 (50 in 4950 </t>
    </r>
    <r>
      <rPr>
        <sz val="10"/>
        <color indexed="8"/>
        <rFont val="Arial"/>
        <family val="2"/>
      </rPr>
      <t>µL) - therefore need to work up and factor in dilution step in</t>
    </r>
  </si>
  <si>
    <t>K</t>
  </si>
  <si>
    <t xml:space="preserve">Mg </t>
  </si>
  <si>
    <t>Ca</t>
  </si>
  <si>
    <t xml:space="preserve">Cl </t>
  </si>
  <si>
    <t>flag</t>
  </si>
  <si>
    <r>
      <rPr>
        <sz val="11"/>
        <rFont val="Calibri"/>
        <family val="2"/>
      </rPr>
      <t xml:space="preserve">from field with 100% surface coverage; </t>
    </r>
    <r>
      <rPr>
        <sz val="11"/>
        <color indexed="10"/>
        <rFont val="Calibri"/>
        <family val="2"/>
      </rPr>
      <t>calculated value</t>
    </r>
  </si>
  <si>
    <r>
      <t>Pit 1</t>
    </r>
    <r>
      <rPr>
        <sz val="11"/>
        <rFont val="Calibri"/>
        <family val="2"/>
      </rPr>
      <t>, ~15cm snow depth, wind then less, slight blowing snow at 20:00h</t>
    </r>
  </si>
  <si>
    <r>
      <t>Pit 2</t>
    </r>
    <r>
      <rPr>
        <sz val="11"/>
        <rFont val="Calibri"/>
        <family val="2"/>
      </rPr>
      <t>, 10m away,  ~21cm snow depth, slope of small sastrugi</t>
    </r>
  </si>
  <si>
    <r>
      <t>Pit 1</t>
    </r>
    <r>
      <rPr>
        <sz val="11"/>
        <color indexed="8"/>
        <rFont val="Calibri"/>
        <family val="2"/>
      </rPr>
      <t>, ~38cm snow depth, at 24/06/13 13:13 h, drifting sow</t>
    </r>
  </si>
  <si>
    <r>
      <t>Pit 2</t>
    </r>
    <r>
      <rPr>
        <sz val="11"/>
        <color indexed="8"/>
        <rFont val="Calibri"/>
        <family val="2"/>
      </rPr>
      <t>, ~19cm snow depth, 10m upwind from Pit1</t>
    </r>
  </si>
  <si>
    <r>
      <t>Pit 3</t>
    </r>
    <r>
      <rPr>
        <sz val="11"/>
        <color indexed="8"/>
        <rFont val="Calibri"/>
        <family val="2"/>
      </rPr>
      <t>, ~41cm snow depth, 100m upwind from Pit1; heterogeneous ice surface topography +/-10cm, ice lenses</t>
    </r>
  </si>
  <si>
    <r>
      <t>Pit 1</t>
    </r>
    <r>
      <rPr>
        <sz val="11"/>
        <color indexed="8"/>
        <rFont val="Calibri"/>
        <family val="2"/>
      </rPr>
      <t>, ~15cm snow depth, sampled at 12:40 h, drifting snow, overcast</t>
    </r>
  </si>
  <si>
    <r>
      <t>Pit 2</t>
    </r>
    <r>
      <rPr>
        <sz val="11"/>
        <color indexed="8"/>
        <rFont val="Calibri"/>
        <family val="2"/>
      </rPr>
      <t>, ~22cm snow depth, 2m away from Pit1</t>
    </r>
  </si>
  <si>
    <r>
      <t>Pit 1</t>
    </r>
    <r>
      <rPr>
        <sz val="11"/>
        <color indexed="8"/>
        <rFont val="Calibri"/>
        <family val="2"/>
      </rPr>
      <t>, ~28cm snow depth + 8.5cm wet slush/water, sampled at 3/7/13 15:40 h, drifting snow, overcast</t>
    </r>
  </si>
  <si>
    <r>
      <t>Pit 1</t>
    </r>
    <r>
      <rPr>
        <sz val="11"/>
        <color indexed="8"/>
        <rFont val="Calibri"/>
        <family val="2"/>
      </rPr>
      <t>, ~18cm snow depth, sampled at 8/7/13 16:34 h</t>
    </r>
  </si>
  <si>
    <r>
      <t>Pit 1</t>
    </r>
    <r>
      <rPr>
        <sz val="11"/>
        <color indexed="8"/>
        <rFont val="Calibri"/>
        <family val="2"/>
      </rPr>
      <t>, ~19cm snow depth (0- 10.5cm snow, 10.5-19cm snow/ice)</t>
    </r>
  </si>
  <si>
    <r>
      <t>Pit 2</t>
    </r>
    <r>
      <rPr>
        <sz val="11"/>
        <color indexed="8"/>
        <rFont val="Calibri"/>
        <family val="2"/>
      </rPr>
      <t>, ~23cm snow depth (3m from Pit 1)</t>
    </r>
  </si>
  <si>
    <r>
      <t>Pit 3</t>
    </r>
    <r>
      <rPr>
        <sz val="11"/>
        <color indexed="8"/>
        <rFont val="Calibri"/>
        <family val="2"/>
      </rPr>
      <t>, ~16.5cm snow depth (Pit on other side of ice ridge)</t>
    </r>
  </si>
  <si>
    <r>
      <t>BLOW EXP. 1,</t>
    </r>
    <r>
      <rPr>
        <sz val="11"/>
        <rFont val="Calibri"/>
        <family val="2"/>
      </rPr>
      <t xml:space="preserve"> snow depth ~20cm</t>
    </r>
  </si>
  <si>
    <r>
      <t>BLOW EXP. 2A</t>
    </r>
    <r>
      <rPr>
        <sz val="11"/>
        <rFont val="Calibri"/>
        <family val="2"/>
      </rPr>
      <t xml:space="preserve"> at Pit 1 site; ~12cm snow depth</t>
    </r>
  </si>
  <si>
    <r>
      <t>BLOW EXP.</t>
    </r>
    <r>
      <rPr>
        <sz val="11"/>
        <rFont val="Calibri"/>
        <family val="2"/>
      </rPr>
      <t xml:space="preserve"> </t>
    </r>
    <r>
      <rPr>
        <b/>
        <sz val="11"/>
        <rFont val="Calibri"/>
        <family val="2"/>
      </rPr>
      <t>2B</t>
    </r>
    <r>
      <rPr>
        <sz val="11"/>
        <rFont val="Calibri"/>
        <family val="2"/>
      </rPr>
      <t xml:space="preserve"> from Pit 1 site 35m towards ridge (5m from ridge); ~23cm snow depth</t>
    </r>
  </si>
  <si>
    <r>
      <t>BLOW EXP.</t>
    </r>
    <r>
      <rPr>
        <sz val="11"/>
        <rFont val="Calibri"/>
        <family val="2"/>
      </rPr>
      <t xml:space="preserve"> </t>
    </r>
    <r>
      <rPr>
        <b/>
        <sz val="11"/>
        <rFont val="Calibri"/>
        <family val="2"/>
      </rPr>
      <t>3A</t>
    </r>
    <r>
      <rPr>
        <sz val="11"/>
        <rFont val="Calibri"/>
        <family val="2"/>
      </rPr>
      <t xml:space="preserve"> 20m from masts, towards the ridge; Total snow depth 9.5cm, Bottom 3cm is snow ice</t>
    </r>
  </si>
  <si>
    <r>
      <t>BLOW EXP</t>
    </r>
    <r>
      <rPr>
        <sz val="11"/>
        <color indexed="8"/>
        <rFont val="Calibri"/>
        <family val="2"/>
      </rPr>
      <t xml:space="preserve"> </t>
    </r>
    <r>
      <rPr>
        <b/>
        <sz val="11"/>
        <color indexed="8"/>
        <rFont val="Calibri"/>
        <family val="2"/>
      </rPr>
      <t>3B</t>
    </r>
  </si>
  <si>
    <r>
      <t>BLOW EXP.</t>
    </r>
    <r>
      <rPr>
        <sz val="11"/>
        <rFont val="Calibri"/>
        <family val="2"/>
      </rPr>
      <t xml:space="preserve"> </t>
    </r>
    <r>
      <rPr>
        <b/>
        <sz val="11"/>
        <rFont val="Calibri"/>
        <family val="2"/>
      </rPr>
      <t xml:space="preserve">3B, </t>
    </r>
    <r>
      <rPr>
        <sz val="11"/>
        <rFont val="Calibri"/>
        <family val="2"/>
      </rPr>
      <t>5m away from site of EXP 3A; snow depth 17cm</t>
    </r>
  </si>
  <si>
    <r>
      <t>Pit 1</t>
    </r>
    <r>
      <rPr>
        <sz val="11"/>
        <color indexed="8"/>
        <rFont val="Calibri"/>
        <family val="2"/>
      </rPr>
      <t>, 86cm snow depth; 10m from masts</t>
    </r>
  </si>
  <si>
    <r>
      <t>Pit 1</t>
    </r>
    <r>
      <rPr>
        <sz val="11"/>
        <color indexed="8"/>
        <rFont val="Calibri"/>
        <family val="2"/>
      </rPr>
      <t>, 28cm snow depth; 15m from masts</t>
    </r>
  </si>
  <si>
    <r>
      <t>Pit 2</t>
    </r>
    <r>
      <rPr>
        <sz val="11"/>
        <color indexed="8"/>
        <rFont val="Calibri"/>
        <family val="2"/>
      </rPr>
      <t>, 58cm snow depth (bottom 0.5cm slushy brine); next to Stephan's Pit #2</t>
    </r>
  </si>
  <si>
    <r>
      <t>Pit 3</t>
    </r>
    <r>
      <rPr>
        <sz val="11"/>
        <color indexed="8"/>
        <rFont val="Calibri"/>
        <family val="2"/>
      </rPr>
      <t>, 29cm snow depth; next to black flag, 100º bearing from starboard stern of ship</t>
    </r>
  </si>
  <si>
    <r>
      <t>BLOW EXP</t>
    </r>
    <r>
      <rPr>
        <sz val="11"/>
        <color indexed="8"/>
        <rFont val="Calibri"/>
        <family val="2"/>
      </rPr>
      <t xml:space="preserve"> </t>
    </r>
    <r>
      <rPr>
        <b/>
        <sz val="11"/>
        <color indexed="8"/>
        <rFont val="Calibri"/>
        <family val="2"/>
      </rPr>
      <t>2</t>
    </r>
  </si>
  <si>
    <r>
      <t>Pit 1</t>
    </r>
    <r>
      <rPr>
        <sz val="11"/>
        <color indexed="8"/>
        <rFont val="Calibri"/>
        <family val="2"/>
      </rPr>
      <t>, 42cm snow depth to first layer of snow-ice; 2m from Stefan's pit</t>
    </r>
  </si>
  <si>
    <t>flag-cation</t>
  </si>
  <si>
    <t>flag-anion</t>
  </si>
  <si>
    <t>where?</t>
  </si>
  <si>
    <t>mS/cm</t>
  </si>
  <si>
    <t>Time</t>
  </si>
  <si>
    <t>mid</t>
  </si>
  <si>
    <t>top</t>
  </si>
  <si>
    <t>bot</t>
  </si>
  <si>
    <t>Cond</t>
  </si>
  <si>
    <t>Salinity</t>
  </si>
  <si>
    <t>Mg</t>
  </si>
  <si>
    <t>psu</t>
  </si>
  <si>
    <t>h</t>
  </si>
  <si>
    <t>snow=</t>
  </si>
  <si>
    <t>ice surface=</t>
  </si>
  <si>
    <t>FF=</t>
  </si>
  <si>
    <t>other=</t>
  </si>
  <si>
    <t>BSn=</t>
  </si>
  <si>
    <t>15cm</t>
  </si>
  <si>
    <t>21cm</t>
  </si>
  <si>
    <t>38cm</t>
  </si>
  <si>
    <t>19cm</t>
  </si>
  <si>
    <t>41cm</t>
  </si>
  <si>
    <t>29m</t>
  </si>
  <si>
    <t>22cm</t>
  </si>
  <si>
    <t>28cm</t>
  </si>
  <si>
    <t>18cm</t>
  </si>
  <si>
    <t>23cm</t>
  </si>
  <si>
    <t>16.5cm</t>
  </si>
  <si>
    <t>20cm</t>
  </si>
  <si>
    <t>12cm</t>
  </si>
  <si>
    <t>9.5cm</t>
  </si>
  <si>
    <t>17cm</t>
  </si>
  <si>
    <t>86cm</t>
  </si>
  <si>
    <t>58cm</t>
  </si>
  <si>
    <t>29cm</t>
  </si>
  <si>
    <t>33cm</t>
  </si>
  <si>
    <t>DF-so4 (na)</t>
  </si>
  <si>
    <t>DF-br (na)</t>
  </si>
  <si>
    <t>so4:na SMOW</t>
  </si>
  <si>
    <t>br:na SMOW</t>
  </si>
  <si>
    <t>OTHER</t>
  </si>
  <si>
    <r>
      <t>Pit 1</t>
    </r>
    <r>
      <rPr>
        <sz val="11"/>
        <color indexed="8"/>
        <rFont val="Calibri"/>
        <family val="2"/>
      </rPr>
      <t>, 42cm snow depth to first layer of snow-ice; 2m from Stefan's pit</t>
    </r>
  </si>
  <si>
    <t>16cm</t>
  </si>
  <si>
    <t>100cm</t>
  </si>
  <si>
    <t>MATLAB VARIABLES</t>
  </si>
  <si>
    <t>snow_all</t>
  </si>
  <si>
    <t>ice_all</t>
  </si>
  <si>
    <t>FF_all</t>
  </si>
  <si>
    <t>bsn_all</t>
  </si>
  <si>
    <t>psu-5thPoly</t>
  </si>
  <si>
    <t>psu-gsw</t>
  </si>
  <si>
    <t>SNOW Statistics</t>
  </si>
  <si>
    <t>all</t>
  </si>
  <si>
    <t>top-10cm</t>
  </si>
  <si>
    <t>Samples from 1/2cm scrape, large crystals less cohesive (wrong entry: top 2.0cm / bot 2.5cm)</t>
  </si>
  <si>
    <r>
      <t>BLOW EXP. 1,</t>
    </r>
    <r>
      <rPr>
        <sz val="10"/>
        <rFont val="Arial"/>
        <family val="2"/>
      </rPr>
      <t xml:space="preserve"> snow depth ~20cm</t>
    </r>
  </si>
  <si>
    <r>
      <t>BLOW EXP. 2A</t>
    </r>
    <r>
      <rPr>
        <sz val="10"/>
        <rFont val="Arial"/>
        <family val="2"/>
      </rPr>
      <t xml:space="preserve"> at Pit 1 site; ~12cm snow depth</t>
    </r>
  </si>
  <si>
    <r>
      <t>BLOW EXP.</t>
    </r>
    <r>
      <rPr>
        <sz val="10"/>
        <rFont val="Arial"/>
        <family val="2"/>
      </rPr>
      <t xml:space="preserve"> </t>
    </r>
    <r>
      <rPr>
        <b/>
        <sz val="10"/>
        <rFont val="Arial"/>
        <family val="2"/>
      </rPr>
      <t>2B</t>
    </r>
    <r>
      <rPr>
        <sz val="10"/>
        <rFont val="Arial"/>
        <family val="2"/>
      </rPr>
      <t xml:space="preserve"> from Pit 1 site 35m towards ridge (5m from ridge); ~23cm snow depth</t>
    </r>
  </si>
  <si>
    <r>
      <t>BLOW EXP.</t>
    </r>
    <r>
      <rPr>
        <sz val="10"/>
        <rFont val="Arial"/>
        <family val="2"/>
      </rPr>
      <t xml:space="preserve"> </t>
    </r>
    <r>
      <rPr>
        <b/>
        <sz val="10"/>
        <rFont val="Arial"/>
        <family val="2"/>
      </rPr>
      <t>3A</t>
    </r>
    <r>
      <rPr>
        <sz val="10"/>
        <rFont val="Arial"/>
        <family val="2"/>
      </rPr>
      <t xml:space="preserve"> 20m from masts, towards the ridge; Total snow depth 9.5cm, Bottom 3cm is snow ice</t>
    </r>
  </si>
  <si>
    <r>
      <t>BLOW EXP.</t>
    </r>
    <r>
      <rPr>
        <sz val="10"/>
        <rFont val="Arial"/>
        <family val="2"/>
      </rPr>
      <t xml:space="preserve"> </t>
    </r>
    <r>
      <rPr>
        <b/>
        <sz val="10"/>
        <rFont val="Arial"/>
        <family val="2"/>
      </rPr>
      <t xml:space="preserve">3B, </t>
    </r>
    <r>
      <rPr>
        <sz val="10"/>
        <rFont val="Arial"/>
        <family val="2"/>
      </rPr>
      <t>5m away from site of EXP 3A; snow depth 17cm</t>
    </r>
  </si>
  <si>
    <r>
      <rPr>
        <b/>
        <sz val="10"/>
        <rFont val="Arial"/>
        <family val="2"/>
      </rPr>
      <t>BLOW EXP3</t>
    </r>
    <r>
      <rPr>
        <sz val="10"/>
        <rFont val="Arial"/>
        <family val="2"/>
      </rPr>
      <t xml:space="preserve"> next to 1st pit;  total snow depth 33cm</t>
    </r>
  </si>
  <si>
    <r>
      <t>Pit 1</t>
    </r>
    <r>
      <rPr>
        <sz val="10"/>
        <color indexed="8"/>
        <rFont val="Arial"/>
        <family val="2"/>
      </rPr>
      <t>, 42cm snow depth to first layer of snow-ice; 2m from Stefan's pit; true snow depth &gt;1m</t>
    </r>
  </si>
  <si>
    <r>
      <rPr>
        <b/>
        <sz val="10"/>
        <rFont val="Arial"/>
        <family val="2"/>
      </rPr>
      <t>BLOW EXP2</t>
    </r>
    <r>
      <rPr>
        <sz val="10"/>
        <rFont val="Arial"/>
        <family val="2"/>
      </rPr>
      <t xml:space="preserve"> Total snow depth 16cm, experiments cont. at bottom of pit</t>
    </r>
  </si>
  <si>
    <t>Salinity (gsw-psu)</t>
  </si>
  <si>
    <t>SNOW</t>
  </si>
  <si>
    <t>ICE top</t>
  </si>
  <si>
    <t>DF-SO4:Na</t>
  </si>
  <si>
    <t>DF-Br:Na</t>
  </si>
  <si>
    <t>STATS-old</t>
  </si>
  <si>
    <t>Property</t>
  </si>
  <si>
    <t>Obligation</t>
  </si>
  <si>
    <t xml:space="preserve">Identifier (with mandatory type sub‐property) </t>
  </si>
  <si>
    <t>M</t>
  </si>
  <si>
    <t xml:space="preserve">Creator (with optional name identifier and affiliation sub‐ properties) </t>
  </si>
  <si>
    <t>Frey, Markus M.</t>
  </si>
  <si>
    <t xml:space="preserve">ORCID </t>
  </si>
  <si>
    <t>https://orcid.org/0000-0003-0535-0416</t>
  </si>
  <si>
    <t>British Antarctic Survey, Natural Environment Research Council</t>
  </si>
  <si>
    <t xml:space="preserve">Title (with optional type sub‐properties) </t>
  </si>
  <si>
    <t>Salinity profiles of snow on sea ice in the Weddell Sea (Antarctica) during austral winter 2013</t>
  </si>
  <si>
    <t xml:space="preserve">Publisher </t>
  </si>
  <si>
    <t>UK Polar Data Centre</t>
  </si>
  <si>
    <t xml:space="preserve">PublicationYear </t>
  </si>
  <si>
    <t xml:space="preserve">Subject (with scheme sub‐property) </t>
  </si>
  <si>
    <t>R</t>
  </si>
  <si>
    <t>bulk salinity profiles of surface snow on sea ice in the Weddell Sea (Antarctica)</t>
  </si>
  <si>
    <t xml:space="preserve">Contributor (with type, name identifier, and affiliation sub‐ properties) </t>
  </si>
  <si>
    <t>Jones, David</t>
  </si>
  <si>
    <t>project member</t>
  </si>
  <si>
    <t xml:space="preserve">Date (with type sub‐property) </t>
  </si>
  <si>
    <t>2013-06-21/2013-08-04</t>
  </si>
  <si>
    <t>collected</t>
  </si>
  <si>
    <t xml:space="preserve">Language </t>
  </si>
  <si>
    <t>O</t>
  </si>
  <si>
    <t xml:space="preserve">ResourceType (with mandatory general type description sub‐ property) </t>
  </si>
  <si>
    <t>Dataset</t>
  </si>
  <si>
    <t xml:space="preserve">AlternateIdentifier (with type sub‐property) </t>
  </si>
  <si>
    <t xml:space="preserve">RelatedIdentifier (with type and relation type sub‐properties) </t>
  </si>
  <si>
    <t xml:space="preserve">Size </t>
  </si>
  <si>
    <t>60 Kb</t>
  </si>
  <si>
    <t xml:space="preserve">Format </t>
  </si>
  <si>
    <t>XLSX</t>
  </si>
  <si>
    <t xml:space="preserve">Version </t>
  </si>
  <si>
    <t xml:space="preserve">Rights </t>
  </si>
  <si>
    <t xml:space="preserve">Description (with type sub‐property) </t>
  </si>
  <si>
    <t>Small particles (known as aerosol) in the atmosphere play several critical roles. They affect the transmission of sunlight to the underlying surface; they affect the formation of clouds, and they host and enhance important chemical reactions. When they are deposited on ice they leave a record of past conditions that can be accessed by drilling ice cores. The most significant aerosol component over marine areas is sea salt aerosol. Over most of the world's oceans this is created by bubble bursting in sea spray. However there is strong evidence that another source of sea salt aerosol is important in the polar regions, and that this ultimately derives from the surface of sea ice. The existence of this source forms the basis for a proposed method using ice core data for determining changes in sea ice extent over long time periods. Additionally sea salt aerosol, along with salty sea ice surfaces, is the host for the production of halogen compounds which seem to play a key role in the oxidation chemistry of the polar regions. It is therefore important to understand the sources of polar sea salt aerosol and therefore to be able to predict how they may vary with, and feedback to, climate.
It was recently proposed that the main source of this polar sea salt aerosol was the sublimation of salty blowing snow. The idea is that snow on sea ice has a significant salinity. When this salty snow is mobilised into blowing snow, sublimation from the (top of) the blowing snow layer will allow the formation of sea salt aerosol above the blowing snow layer, that can remain airborne after the blowing snow has ceased. First calculations suggested that this would provide a strong source of aerosol (greater than that from open ocean processes over an equivalent area). It was proposed that this would have a strong influence on polar halogen chemistry and a noticeable influence on halogens at lower latitudes. However, this was based on estimates of the relevant parameters as there were no data about aerosol production from this source, and almost no data about blowing snow over sea ice in general.
Participation in a rare sea ice cruise onboard the German ice breaker Polarstern operated by Alfred-Wegener-Institut (AWI) provided the opportunity to access the sea ice covered Weddell Sea during Austral winter 2013. Snow on sea ice was sampled at various locations, and the snow salinity was subsequently measured in the ship’s laboratory.</t>
  </si>
  <si>
    <t>Abstract</t>
  </si>
  <si>
    <t>Surface snow on sea ice was sampled from top to bottom at approximately 2 cm vertical resolution. The bottom sample classified as ice is the top layer of the sea ice. Bulk salinities of melted snow samples were determined with a conductivity meter (Hach SensIon5, cell constant 0.437 1/cm) within 3 days of sample collection. The Hach SensIon5 ranges (resolution) are 0-199.9 (0.1) µS; 200-19,999 (10) µS; 2-19.99 (0.01) mS; 20-199.9 (0.1) mS. The Hach SensIon5 has automatic non-linear temperature compensation based on NaCl solution and reference temperature T=25ºC. The Hach SensIon5 was calibrated with a standard salt solution (REAGECON Prod. No. CSKC12880 Lot No. CS1288012K1) of 12.880 mS/cm at 25.1ºC, certified &amp; traceable to N.I.S.T.</t>
  </si>
  <si>
    <t>Methods</t>
  </si>
  <si>
    <t xml:space="preserve">GeoLocation (with point, box and polygon sub‐properties) </t>
  </si>
  <si>
    <t>pointLatitude</t>
  </si>
  <si>
    <t>pointLongitude</t>
  </si>
  <si>
    <t xml:space="preserve">FundingReference (with name, identifier, and award related sub‐ properties) </t>
  </si>
  <si>
    <t>Natural Environment Research Council</t>
  </si>
  <si>
    <t>awardNumber  NE/J021172/1</t>
  </si>
  <si>
    <t>awardURI http://gtr.rcuk.ac.uk/projects?ref=NE%2FJ021172%2F1</t>
  </si>
  <si>
    <t>awardTitle                      Blowing snow and sea ice surfaces as a source of polar sea salt aerosol (BLOWSEA)</t>
  </si>
  <si>
    <t>header</t>
  </si>
  <si>
    <t>description</t>
  </si>
  <si>
    <t>unit</t>
  </si>
  <si>
    <t>format</t>
  </si>
  <si>
    <t>col1</t>
  </si>
  <si>
    <t>time, UTC</t>
  </si>
  <si>
    <t>sampling time</t>
  </si>
  <si>
    <t>dd/mm/yyyy hh:mm</t>
  </si>
  <si>
    <t>col2</t>
  </si>
  <si>
    <t>lat, º</t>
  </si>
  <si>
    <t>latitude</t>
  </si>
  <si>
    <t xml:space="preserve">º </t>
  </si>
  <si>
    <t>WGS 84 (EPSG:4326) -90º S to +90º N</t>
  </si>
  <si>
    <t>col3</t>
  </si>
  <si>
    <t>lon, º</t>
  </si>
  <si>
    <t>longitude</t>
  </si>
  <si>
    <t>º</t>
  </si>
  <si>
    <t>WGS 84 (EPSG:4326) -180º W to +180º E</t>
  </si>
  <si>
    <t>col4</t>
  </si>
  <si>
    <t>sample top depth</t>
  </si>
  <si>
    <t>snow surface = 0 cm</t>
  </si>
  <si>
    <t>col5</t>
  </si>
  <si>
    <t>sample bottom depth</t>
  </si>
  <si>
    <t>col6</t>
  </si>
  <si>
    <t>sample mid depth</t>
  </si>
  <si>
    <t>col7</t>
  </si>
  <si>
    <t>cond, mS/cm</t>
  </si>
  <si>
    <t>aqueous conductivity</t>
  </si>
  <si>
    <t>col8</t>
  </si>
  <si>
    <t>salinity, ‰</t>
  </si>
  <si>
    <t>salinity</t>
  </si>
  <si>
    <t>‰</t>
  </si>
  <si>
    <t>col9</t>
  </si>
  <si>
    <t>sample type</t>
  </si>
  <si>
    <t>snow or ice</t>
  </si>
  <si>
    <t>snow</t>
  </si>
  <si>
    <t>ice</t>
  </si>
  <si>
    <t>SNOW_stats_blowsea</t>
  </si>
  <si>
    <t>DF-cl (na)</t>
  </si>
  <si>
    <t>cl:na SMOW</t>
  </si>
  <si>
    <t>IST3-2h</t>
  </si>
  <si>
    <t>IST4-2d</t>
  </si>
  <si>
    <t>IST5-10h</t>
  </si>
  <si>
    <t>IST6-4d</t>
  </si>
  <si>
    <t>IST7-10h</t>
  </si>
  <si>
    <t>IST8-4d</t>
  </si>
  <si>
    <t>IST9-1d</t>
  </si>
  <si>
    <t>S1</t>
  </si>
  <si>
    <t>S2</t>
  </si>
  <si>
    <t>S3</t>
  </si>
  <si>
    <t>S4</t>
  </si>
  <si>
    <t>S5</t>
  </si>
  <si>
    <t>S6</t>
  </si>
  <si>
    <t>S7</t>
  </si>
  <si>
    <t>S8</t>
  </si>
  <si>
    <t>S9</t>
  </si>
  <si>
    <t>length / ice floe</t>
  </si>
  <si>
    <t>10h / FYI</t>
  </si>
  <si>
    <t>2h / FYI</t>
  </si>
  <si>
    <t>2d / FYI</t>
  </si>
  <si>
    <t>4d / FYI</t>
  </si>
  <si>
    <t>10h / MYI</t>
  </si>
  <si>
    <t>4d / MYI</t>
  </si>
  <si>
    <t>1d / MYI</t>
  </si>
  <si>
    <t>snow depth (cm)</t>
  </si>
  <si>
    <t>FYI</t>
  </si>
  <si>
    <t>MYI</t>
  </si>
  <si>
    <t>Pit 1, ~38cm snow depth, at 24/06/13 13:13 h, drifting sow</t>
  </si>
  <si>
    <t>Pit 2, ~19cm snow depth, 10m upwind from Pit1</t>
  </si>
  <si>
    <t>Pit 3, ~41cm snow depth, 100m upwind from Pit1; heterogeneous ice surface topography +/-10cm, ice lenses</t>
  </si>
  <si>
    <t>bulk</t>
  </si>
  <si>
    <t>top10cm</t>
  </si>
  <si>
    <t>ng/g</t>
  </si>
  <si>
    <t>DF-na (cl)</t>
  </si>
  <si>
    <t>na:cl SMOW</t>
  </si>
  <si>
    <t>RSW mass ratios (g/kg) after Millero et al. (2008)</t>
  </si>
  <si>
    <t>Lat</t>
  </si>
  <si>
    <t>Lon</t>
  </si>
  <si>
    <t>blowing snow</t>
  </si>
  <si>
    <t>frost flower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</si>
</sst>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000"/>
    <numFmt numFmtId="167" formatCode="0.00000"/>
    <numFmt numFmtId="168" formatCode="0.000000"/>
    <numFmt numFmtId="169" formatCode="0.0000000000"/>
    <numFmt numFmtId="170" formatCode="0.00000000000"/>
    <numFmt numFmtId="171" formatCode="0.0&quot;  &quot;"/>
  </numFmts>
  <fonts count="74" x14ac:knownFonts="1">
    <font>
      <sz val="10"/>
      <name val="Arial"/>
    </font>
    <font>
      <sz val="12"/>
      <color theme="1"/>
      <name val="Calibri"/>
      <family val="2"/>
      <scheme val="minor"/>
    </font>
    <font>
      <b/>
      <sz val="10"/>
      <name val="Arial"/>
      <family val="2"/>
    </font>
    <font>
      <b/>
      <sz val="10"/>
      <color indexed="10"/>
      <name val="Arial"/>
      <family val="2"/>
    </font>
    <font>
      <b/>
      <sz val="10"/>
      <color indexed="53"/>
      <name val="Arial"/>
      <family val="2"/>
    </font>
    <font>
      <b/>
      <vertAlign val="subscript"/>
      <sz val="10"/>
      <name val="Arial"/>
      <family val="2"/>
    </font>
    <font>
      <b/>
      <vertAlign val="superscript"/>
      <sz val="10"/>
      <name val="Arial"/>
      <family val="2"/>
    </font>
    <font>
      <b/>
      <sz val="10"/>
      <color indexed="12"/>
      <name val="Arial"/>
      <family val="2"/>
    </font>
    <font>
      <sz val="10"/>
      <color indexed="10"/>
      <name val="Arial"/>
      <family val="2"/>
    </font>
    <font>
      <sz val="10"/>
      <color indexed="8"/>
      <name val="Arial"/>
      <family val="2"/>
    </font>
    <font>
      <sz val="10"/>
      <name val="Arial"/>
      <family val="2"/>
    </font>
    <font>
      <b/>
      <sz val="10"/>
      <color indexed="8"/>
      <name val="Arial"/>
      <family val="2"/>
    </font>
    <font>
      <sz val="12"/>
      <name val="Calibri"/>
      <family val="2"/>
    </font>
    <font>
      <b/>
      <sz val="12"/>
      <name val="Calibri"/>
      <family val="2"/>
    </font>
    <font>
      <sz val="12"/>
      <color indexed="8"/>
      <name val="Calibri"/>
      <family val="2"/>
    </font>
    <font>
      <sz val="12"/>
      <color indexed="10"/>
      <name val="Calibri"/>
      <family val="2"/>
    </font>
    <font>
      <b/>
      <sz val="12"/>
      <color indexed="8"/>
      <name val="Calibri"/>
      <family val="2"/>
    </font>
    <font>
      <sz val="8"/>
      <name val="Arial"/>
      <family val="2"/>
    </font>
    <font>
      <sz val="14"/>
      <name val="Arial"/>
      <family val="2"/>
    </font>
    <font>
      <sz val="11"/>
      <name val="Calibri"/>
      <family val="2"/>
    </font>
    <font>
      <b/>
      <sz val="11"/>
      <name val="Calibri"/>
      <family val="2"/>
    </font>
    <font>
      <sz val="11"/>
      <color indexed="10"/>
      <name val="Calibri"/>
      <family val="2"/>
    </font>
    <font>
      <sz val="11"/>
      <color indexed="8"/>
      <name val="Calibri"/>
      <family val="2"/>
    </font>
    <font>
      <b/>
      <sz val="11"/>
      <color indexed="8"/>
      <name val="Calibri"/>
      <family val="2"/>
    </font>
    <font>
      <sz val="12"/>
      <color theme="0"/>
      <name val="Calibri"/>
      <family val="2"/>
      <scheme val="minor"/>
    </font>
    <font>
      <sz val="12"/>
      <color rgb="FF9C0006"/>
      <name val="Calibri"/>
      <family val="2"/>
      <scheme val="minor"/>
    </font>
    <font>
      <sz val="12"/>
      <color rgb="FF006100"/>
      <name val="Calibri"/>
      <family val="2"/>
      <scheme val="minor"/>
    </font>
    <font>
      <sz val="12"/>
      <color rgb="FF3F3F76"/>
      <name val="Calibri"/>
      <family val="2"/>
      <scheme val="minor"/>
    </font>
    <font>
      <sz val="12"/>
      <color rgb="FF9C6500"/>
      <name val="Calibri"/>
      <family val="2"/>
      <scheme val="minor"/>
    </font>
    <font>
      <b/>
      <sz val="12"/>
      <color theme="1"/>
      <name val="Calibri"/>
      <family val="2"/>
      <scheme val="minor"/>
    </font>
    <font>
      <sz val="12"/>
      <color rgb="FFFF0000"/>
      <name val="Calibri"/>
      <family val="2"/>
      <scheme val="minor"/>
    </font>
    <font>
      <sz val="11"/>
      <name val="Calibri"/>
      <family val="2"/>
      <scheme val="minor"/>
    </font>
    <font>
      <sz val="11"/>
      <color rgb="FF000000"/>
      <name val="Calibri"/>
      <family val="2"/>
      <scheme val="minor"/>
    </font>
    <font>
      <b/>
      <sz val="11"/>
      <color theme="1"/>
      <name val="Calibri"/>
      <family val="2"/>
      <scheme val="minor"/>
    </font>
    <font>
      <b/>
      <sz val="11"/>
      <color rgb="FF0000FF"/>
      <name val="Calibri"/>
      <family val="2"/>
      <scheme val="minor"/>
    </font>
    <font>
      <b/>
      <sz val="11"/>
      <color rgb="FFFF0000"/>
      <name val="Calibri"/>
      <family val="2"/>
      <scheme val="minor"/>
    </font>
    <font>
      <sz val="11"/>
      <color rgb="FF000000"/>
      <name val="Calibri"/>
      <family val="2"/>
    </font>
    <font>
      <b/>
      <sz val="10"/>
      <color rgb="FF0000FF"/>
      <name val="Arial"/>
      <family val="2"/>
    </font>
    <font>
      <sz val="12"/>
      <name val="Calibri"/>
      <family val="2"/>
      <scheme val="minor"/>
    </font>
    <font>
      <b/>
      <sz val="12"/>
      <name val="Calibri"/>
      <family val="2"/>
      <scheme val="minor"/>
    </font>
    <font>
      <sz val="12"/>
      <color rgb="FF008000"/>
      <name val="Calibri"/>
      <family val="2"/>
      <scheme val="minor"/>
    </font>
    <font>
      <b/>
      <sz val="12"/>
      <color rgb="FF9C6500"/>
      <name val="Calibri"/>
      <family val="2"/>
      <scheme val="minor"/>
    </font>
    <font>
      <b/>
      <sz val="12"/>
      <color rgb="FF008000"/>
      <name val="Calibri"/>
      <family val="2"/>
      <scheme val="minor"/>
    </font>
    <font>
      <b/>
      <sz val="11"/>
      <color rgb="FF0000FF"/>
      <name val="Calibri"/>
      <family val="2"/>
    </font>
    <font>
      <b/>
      <sz val="12"/>
      <color indexed="10"/>
      <name val="Calibri"/>
      <family val="2"/>
      <scheme val="minor"/>
    </font>
    <font>
      <b/>
      <sz val="12"/>
      <color indexed="12"/>
      <name val="Calibri"/>
      <family val="2"/>
      <scheme val="minor"/>
    </font>
    <font>
      <b/>
      <sz val="12"/>
      <color rgb="FF006100"/>
      <name val="Calibri"/>
      <family val="2"/>
      <scheme val="minor"/>
    </font>
    <font>
      <b/>
      <sz val="12"/>
      <color rgb="FF006100"/>
      <name val="Calibri"/>
      <family val="2"/>
    </font>
    <font>
      <sz val="12"/>
      <color rgb="FF000000"/>
      <name val="Calibri"/>
      <family val="2"/>
      <scheme val="minor"/>
    </font>
    <font>
      <b/>
      <sz val="12"/>
      <color rgb="FF000000"/>
      <name val="Calibri"/>
      <family val="2"/>
      <scheme val="minor"/>
    </font>
    <font>
      <b/>
      <sz val="12"/>
      <color rgb="FF0000FF"/>
      <name val="Calibri"/>
      <family val="2"/>
      <scheme val="minor"/>
    </font>
    <font>
      <b/>
      <sz val="12"/>
      <color rgb="FFFF0000"/>
      <name val="Calibri"/>
      <family val="2"/>
      <scheme val="minor"/>
    </font>
    <font>
      <b/>
      <sz val="14"/>
      <color rgb="FF006100"/>
      <name val="Calibri"/>
      <family val="2"/>
      <scheme val="minor"/>
    </font>
    <font>
      <b/>
      <sz val="14"/>
      <color theme="1"/>
      <name val="Calibri"/>
      <family val="2"/>
      <scheme val="minor"/>
    </font>
    <font>
      <sz val="12"/>
      <color indexed="10"/>
      <name val="Calibri"/>
      <family val="2"/>
      <scheme val="minor"/>
    </font>
    <font>
      <b/>
      <sz val="11"/>
      <color rgb="FF006100"/>
      <name val="Calibri"/>
      <family val="2"/>
      <scheme val="minor"/>
    </font>
    <font>
      <b/>
      <sz val="11"/>
      <name val="Calibri"/>
      <family val="2"/>
      <scheme val="minor"/>
    </font>
    <font>
      <sz val="11"/>
      <color rgb="FF9C0006"/>
      <name val="Calibri"/>
      <family val="2"/>
      <scheme val="minor"/>
    </font>
    <font>
      <sz val="11"/>
      <color rgb="FFFF0000"/>
      <name val="Calibri"/>
      <family val="2"/>
      <scheme val="minor"/>
    </font>
    <font>
      <sz val="11"/>
      <color rgb="FF006100"/>
      <name val="Calibri"/>
      <family val="2"/>
      <scheme val="minor"/>
    </font>
    <font>
      <sz val="11"/>
      <color rgb="FF3F3F76"/>
      <name val="Calibri"/>
      <family val="2"/>
      <scheme val="minor"/>
    </font>
    <font>
      <b/>
      <sz val="12"/>
      <color rgb="FF9C0006"/>
      <name val="Calibri"/>
      <family val="2"/>
      <scheme val="minor"/>
    </font>
    <font>
      <b/>
      <u/>
      <sz val="11"/>
      <color theme="1"/>
      <name val="Calibri"/>
      <family val="2"/>
      <scheme val="minor"/>
    </font>
    <font>
      <b/>
      <sz val="9"/>
      <color rgb="FF000000"/>
      <name val="Arial"/>
      <family val="2"/>
    </font>
    <font>
      <sz val="9"/>
      <color rgb="FF000000"/>
      <name val="Arial"/>
      <family val="2"/>
    </font>
    <font>
      <b/>
      <sz val="12"/>
      <color rgb="FF9C6500"/>
      <name val="Calibri"/>
      <family val="2"/>
      <scheme val="minor"/>
    </font>
    <font>
      <sz val="12"/>
      <name val="Calibri"/>
      <family val="2"/>
      <scheme val="minor"/>
    </font>
    <font>
      <sz val="10"/>
      <name val="Arial"/>
      <family val="2"/>
    </font>
    <font>
      <b/>
      <sz val="12"/>
      <name val="Calibri"/>
      <family val="2"/>
      <scheme val="minor"/>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s>
  <fills count="36">
    <fill>
      <patternFill patternType="none"/>
    </fill>
    <fill>
      <patternFill patternType="gray125"/>
    </fill>
    <fill>
      <patternFill patternType="solid">
        <fgColor indexed="22"/>
        <bgColor indexed="31"/>
      </patternFill>
    </fill>
    <fill>
      <patternFill patternType="solid">
        <fgColor indexed="43"/>
        <bgColor indexed="26"/>
      </patternFill>
    </fill>
    <fill>
      <patternFill patternType="solid">
        <fgColor indexed="45"/>
        <bgColor indexed="46"/>
      </patternFill>
    </fill>
    <fill>
      <patternFill patternType="solid">
        <fgColor indexed="49"/>
        <bgColor indexed="50"/>
      </patternFill>
    </fill>
    <fill>
      <patternFill patternType="solid">
        <fgColor indexed="50"/>
        <bgColor indexed="49"/>
      </patternFill>
    </fill>
    <fill>
      <patternFill patternType="solid">
        <fgColor indexed="51"/>
        <bgColor indexed="13"/>
      </patternFill>
    </fill>
    <fill>
      <patternFill patternType="solid">
        <fgColor indexed="45"/>
        <bgColor indexed="29"/>
      </patternFill>
    </fill>
    <fill>
      <patternFill patternType="solid">
        <fgColor indexed="13"/>
        <bgColor indexed="34"/>
      </patternFill>
    </fill>
    <fill>
      <patternFill patternType="solid">
        <fgColor indexed="49"/>
        <bgColor indexed="27"/>
      </patternFill>
    </fill>
    <fill>
      <patternFill patternType="solid">
        <fgColor theme="4" tint="0.39997558519241921"/>
        <bgColor indexed="65"/>
      </patternFill>
    </fill>
    <fill>
      <patternFill patternType="solid">
        <fgColor theme="4"/>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00"/>
        <bgColor indexed="64"/>
      </patternFill>
    </fill>
    <fill>
      <patternFill patternType="solid">
        <fgColor theme="0" tint="-0.249977111117893"/>
        <bgColor indexed="64"/>
      </patternFill>
    </fill>
    <fill>
      <patternFill patternType="solid">
        <fgColor theme="0" tint="-0.249977111117893"/>
        <bgColor indexed="22"/>
      </patternFill>
    </fill>
    <fill>
      <patternFill patternType="solid">
        <fgColor rgb="FF88D79B"/>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55"/>
      </patternFill>
    </fill>
    <fill>
      <patternFill patternType="solid">
        <fgColor theme="4" tint="0.59999389629810485"/>
        <bgColor indexed="64"/>
      </patternFill>
    </fill>
    <fill>
      <patternFill patternType="solid">
        <fgColor theme="6" tint="0.59999389629810485"/>
        <bgColor indexed="64"/>
      </patternFill>
    </fill>
  </fills>
  <borders count="22">
    <border>
      <left/>
      <right/>
      <top/>
      <bottom/>
      <diagonal/>
    </border>
    <border>
      <left style="thin">
        <color indexed="64"/>
      </left>
      <right/>
      <top/>
      <bottom/>
      <diagonal/>
    </border>
    <border>
      <left/>
      <right style="thin">
        <color indexed="64"/>
      </right>
      <top/>
      <bottom/>
      <diagonal/>
    </border>
    <border>
      <left/>
      <right/>
      <top style="medium">
        <color indexed="8"/>
      </top>
      <bottom/>
      <diagonal/>
    </border>
    <border>
      <left/>
      <right/>
      <top style="thick">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ck">
        <color indexed="64"/>
      </top>
      <bottom/>
      <diagonal/>
    </border>
    <border>
      <left style="thin">
        <color indexed="64"/>
      </left>
      <right/>
      <top/>
      <bottom style="thick">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style="thin">
        <color indexed="64"/>
      </top>
      <bottom/>
      <diagonal/>
    </border>
    <border>
      <left style="thin">
        <color rgb="FF7F7F7F"/>
      </left>
      <right/>
      <top style="thin">
        <color indexed="64"/>
      </top>
      <bottom/>
      <diagonal/>
    </border>
    <border>
      <left/>
      <right/>
      <top/>
      <bottom style="thin">
        <color indexed="64"/>
      </bottom>
      <diagonal/>
    </border>
  </borders>
  <cellStyleXfs count="8">
    <xf numFmtId="0" fontId="0" fillId="0" borderId="0"/>
    <xf numFmtId="0" fontId="24"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7" applyNumberFormat="0" applyAlignment="0" applyProtection="0"/>
    <xf numFmtId="0" fontId="28" fillId="16" borderId="0" applyNumberFormat="0" applyBorder="0" applyAlignment="0" applyProtection="0"/>
    <xf numFmtId="0" fontId="1" fillId="0" borderId="0"/>
  </cellStyleXfs>
  <cellXfs count="875">
    <xf numFmtId="0" fontId="0" fillId="0" borderId="0" xfId="0"/>
    <xf numFmtId="0" fontId="0" fillId="0" borderId="0" xfId="0" applyFont="1"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Fill="1" applyAlignment="1">
      <alignment horizontal="center"/>
    </xf>
    <xf numFmtId="1" fontId="0" fillId="0" borderId="0" xfId="0" applyNumberFormat="1" applyAlignment="1">
      <alignment horizontal="center"/>
    </xf>
    <xf numFmtId="0" fontId="0" fillId="2" borderId="0" xfId="0" applyFont="1" applyFill="1"/>
    <xf numFmtId="0" fontId="0"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164" fontId="2" fillId="2" borderId="0" xfId="0" applyNumberFormat="1" applyFont="1" applyFill="1" applyAlignment="1">
      <alignment horizontal="center"/>
    </xf>
    <xf numFmtId="164" fontId="2" fillId="2" borderId="0" xfId="0" applyNumberFormat="1" applyFont="1" applyFill="1" applyAlignment="1">
      <alignment horizontal="left"/>
    </xf>
    <xf numFmtId="164" fontId="2" fillId="3" borderId="0" xfId="0" applyNumberFormat="1" applyFont="1" applyFill="1" applyAlignment="1">
      <alignment horizontal="center"/>
    </xf>
    <xf numFmtId="1" fontId="2" fillId="3" borderId="0" xfId="0" applyNumberFormat="1" applyFont="1" applyFill="1" applyAlignment="1">
      <alignment horizontal="center"/>
    </xf>
    <xf numFmtId="164" fontId="4" fillId="3" borderId="0" xfId="0" applyNumberFormat="1" applyFont="1" applyFill="1" applyAlignment="1">
      <alignment horizontal="center"/>
    </xf>
    <xf numFmtId="1" fontId="4" fillId="3" borderId="0" xfId="0" applyNumberFormat="1" applyFont="1" applyFill="1" applyAlignment="1">
      <alignment horizontal="center"/>
    </xf>
    <xf numFmtId="0" fontId="7" fillId="0" borderId="0" xfId="0" applyFont="1"/>
    <xf numFmtId="0" fontId="7" fillId="0" borderId="0" xfId="0" applyFont="1" applyAlignment="1">
      <alignment horizontal="left"/>
    </xf>
    <xf numFmtId="164" fontId="0" fillId="0" borderId="0" xfId="0" applyNumberFormat="1" applyAlignment="1">
      <alignment horizontal="center"/>
    </xf>
    <xf numFmtId="164" fontId="0" fillId="4" borderId="0" xfId="0" applyNumberFormat="1" applyFill="1" applyAlignment="1">
      <alignment horizontal="center"/>
    </xf>
    <xf numFmtId="164" fontId="0" fillId="0" borderId="0" xfId="0" applyNumberFormat="1" applyAlignment="1">
      <alignment horizontal="left"/>
    </xf>
    <xf numFmtId="164" fontId="0" fillId="0" borderId="0" xfId="0" applyNumberFormat="1" applyFill="1" applyAlignment="1">
      <alignment horizontal="center"/>
    </xf>
    <xf numFmtId="164" fontId="8" fillId="4" borderId="0" xfId="0" applyNumberFormat="1" applyFont="1" applyFill="1" applyAlignment="1">
      <alignment horizontal="center"/>
    </xf>
    <xf numFmtId="164" fontId="8" fillId="0" borderId="0" xfId="0" applyNumberFormat="1" applyFont="1" applyAlignment="1">
      <alignment horizontal="left"/>
    </xf>
    <xf numFmtId="164" fontId="0" fillId="0" borderId="0" xfId="0" applyNumberFormat="1" applyFont="1" applyFill="1" applyAlignment="1">
      <alignment horizontal="center"/>
    </xf>
    <xf numFmtId="1" fontId="8" fillId="0" borderId="0" xfId="0" applyNumberFormat="1" applyFont="1" applyAlignment="1">
      <alignment horizontal="center"/>
    </xf>
    <xf numFmtId="0" fontId="8" fillId="0" borderId="0" xfId="0" applyFont="1" applyAlignment="1">
      <alignment horizontal="left"/>
    </xf>
    <xf numFmtId="164" fontId="8" fillId="0" borderId="0" xfId="0" applyNumberFormat="1" applyFont="1" applyAlignment="1">
      <alignment horizontal="center"/>
    </xf>
    <xf numFmtId="0" fontId="7" fillId="0" borderId="0" xfId="0" applyFont="1" applyFill="1" applyAlignment="1">
      <alignment horizontal="left"/>
    </xf>
    <xf numFmtId="0" fontId="2" fillId="0" borderId="0" xfId="0" applyFont="1" applyAlignment="1">
      <alignment horizontal="center"/>
    </xf>
    <xf numFmtId="22" fontId="0" fillId="0" borderId="0" xfId="0" applyNumberFormat="1" applyAlignment="1">
      <alignment horizontal="center"/>
    </xf>
    <xf numFmtId="0" fontId="0" fillId="0" borderId="0" xfId="0" applyFont="1" applyFill="1" applyAlignment="1">
      <alignment horizontal="center"/>
    </xf>
    <xf numFmtId="0" fontId="2" fillId="0" borderId="0" xfId="0" applyFont="1"/>
    <xf numFmtId="1" fontId="0" fillId="0" borderId="0" xfId="0" applyNumberFormat="1" applyFont="1" applyAlignment="1">
      <alignment horizontal="center"/>
    </xf>
    <xf numFmtId="1" fontId="0" fillId="0" borderId="0" xfId="0" applyNumberFormat="1" applyFill="1" applyAlignment="1">
      <alignment horizontal="center"/>
    </xf>
    <xf numFmtId="164" fontId="0" fillId="5" borderId="0" xfId="0" applyNumberFormat="1" applyFill="1" applyAlignment="1">
      <alignment horizontal="center"/>
    </xf>
    <xf numFmtId="0" fontId="0" fillId="6" borderId="0" xfId="0" applyFont="1" applyFill="1" applyAlignment="1">
      <alignment horizontal="left"/>
    </xf>
    <xf numFmtId="0" fontId="0" fillId="4" borderId="0" xfId="0" applyFont="1" applyFill="1" applyAlignment="1">
      <alignment horizontal="left"/>
    </xf>
    <xf numFmtId="22" fontId="9" fillId="0" borderId="0" xfId="0" applyNumberFormat="1" applyFont="1" applyAlignment="1">
      <alignment horizontal="center"/>
    </xf>
    <xf numFmtId="0" fontId="0" fillId="7" borderId="0" xfId="0" applyFont="1" applyFill="1" applyAlignment="1">
      <alignment horizontal="center"/>
    </xf>
    <xf numFmtId="0" fontId="7" fillId="0" borderId="0" xfId="0" applyFont="1" applyFill="1" applyAlignment="1">
      <alignment horizontal="center"/>
    </xf>
    <xf numFmtId="0" fontId="0" fillId="0" borderId="0" xfId="0" applyFont="1"/>
    <xf numFmtId="0" fontId="0" fillId="4" borderId="0" xfId="0" applyFont="1" applyFill="1" applyAlignment="1">
      <alignment horizontal="center"/>
    </xf>
    <xf numFmtId="0" fontId="0" fillId="5" borderId="0" xfId="0" applyFont="1" applyFill="1" applyAlignment="1">
      <alignment horizontal="left"/>
    </xf>
    <xf numFmtId="0" fontId="0" fillId="6" borderId="0" xfId="0" applyFont="1" applyFill="1" applyAlignment="1">
      <alignment horizontal="center"/>
    </xf>
    <xf numFmtId="22" fontId="0" fillId="0" borderId="0" xfId="0" applyNumberFormat="1" applyFont="1" applyAlignment="1">
      <alignment horizontal="center"/>
    </xf>
    <xf numFmtId="0" fontId="2" fillId="0" borderId="0" xfId="0" applyFont="1" applyAlignment="1">
      <alignment horizontal="left"/>
    </xf>
    <xf numFmtId="0" fontId="2" fillId="0" borderId="0" xfId="0" applyFont="1" applyFill="1" applyAlignment="1">
      <alignment horizontal="center"/>
    </xf>
    <xf numFmtId="1" fontId="2" fillId="0" borderId="0" xfId="0" applyNumberFormat="1" applyFont="1" applyAlignment="1">
      <alignment horizontal="center"/>
    </xf>
    <xf numFmtId="164" fontId="2" fillId="0" borderId="0" xfId="0" applyNumberFormat="1" applyFont="1" applyAlignment="1">
      <alignment horizontal="center"/>
    </xf>
    <xf numFmtId="22" fontId="0" fillId="0" borderId="0" xfId="0" applyNumberFormat="1" applyAlignment="1">
      <alignment horizontal="left"/>
    </xf>
    <xf numFmtId="164" fontId="0" fillId="0" borderId="0" xfId="0" applyNumberFormat="1" applyFill="1" applyAlignment="1">
      <alignment horizontal="left"/>
    </xf>
    <xf numFmtId="0" fontId="0" fillId="0" borderId="0" xfId="0" applyFont="1" applyFill="1"/>
    <xf numFmtId="0" fontId="0" fillId="0" borderId="0" xfId="0" applyFill="1" applyAlignment="1">
      <alignment horizontal="left"/>
    </xf>
    <xf numFmtId="0" fontId="0" fillId="3" borderId="0" xfId="0" applyFont="1" applyFill="1" applyAlignment="1">
      <alignment horizontal="center"/>
    </xf>
    <xf numFmtId="0" fontId="0" fillId="3" borderId="0" xfId="0" applyFill="1" applyAlignment="1">
      <alignment horizontal="center"/>
    </xf>
    <xf numFmtId="0" fontId="0" fillId="3" borderId="0" xfId="0" applyFont="1" applyFill="1" applyAlignment="1">
      <alignment horizontal="left"/>
    </xf>
    <xf numFmtId="164" fontId="0" fillId="3" borderId="0" xfId="0" applyNumberFormat="1" applyFill="1" applyAlignment="1">
      <alignment horizontal="center"/>
    </xf>
    <xf numFmtId="1" fontId="0" fillId="3" borderId="0" xfId="0" applyNumberFormat="1" applyFill="1" applyAlignment="1">
      <alignment horizontal="center"/>
    </xf>
    <xf numFmtId="0" fontId="0" fillId="3" borderId="0" xfId="0" applyFont="1" applyFill="1"/>
    <xf numFmtId="164" fontId="0" fillId="3" borderId="0" xfId="0" applyNumberFormat="1" applyFill="1" applyAlignment="1">
      <alignment horizontal="left"/>
    </xf>
    <xf numFmtId="0" fontId="0" fillId="0" borderId="0" xfId="0" applyFill="1"/>
    <xf numFmtId="0" fontId="0" fillId="0" borderId="0" xfId="0" applyFont="1" applyFill="1" applyAlignment="1">
      <alignment horizontal="left"/>
    </xf>
    <xf numFmtId="1" fontId="0" fillId="0" borderId="0" xfId="0" applyNumberFormat="1"/>
    <xf numFmtId="0" fontId="0" fillId="7" borderId="0" xfId="0" applyFill="1"/>
    <xf numFmtId="0" fontId="7" fillId="0" borderId="0" xfId="0" applyFont="1" applyAlignment="1">
      <alignment horizontal="center"/>
    </xf>
    <xf numFmtId="49" fontId="0" fillId="6" borderId="0" xfId="0" applyNumberFormat="1" applyFont="1" applyFill="1" applyAlignment="1">
      <alignment horizontal="center"/>
    </xf>
    <xf numFmtId="49" fontId="0" fillId="4" borderId="0" xfId="0" applyNumberFormat="1" applyFont="1" applyFill="1" applyAlignment="1">
      <alignment horizontal="center"/>
    </xf>
    <xf numFmtId="2" fontId="0" fillId="0" borderId="0" xfId="0" applyNumberFormat="1" applyFont="1" applyAlignment="1">
      <alignment horizontal="center"/>
    </xf>
    <xf numFmtId="0" fontId="0" fillId="0" borderId="0" xfId="0" applyBorder="1"/>
    <xf numFmtId="2" fontId="0" fillId="0" borderId="0" xfId="0" applyNumberFormat="1" applyFont="1" applyBorder="1" applyAlignment="1">
      <alignment horizontal="left"/>
    </xf>
    <xf numFmtId="0" fontId="0" fillId="7" borderId="0" xfId="0" applyFont="1" applyFill="1" applyAlignment="1">
      <alignment horizontal="left"/>
    </xf>
    <xf numFmtId="0" fontId="0" fillId="7" borderId="0" xfId="0" applyFont="1" applyFill="1"/>
    <xf numFmtId="49" fontId="2" fillId="3" borderId="0" xfId="0" applyNumberFormat="1" applyFont="1" applyFill="1" applyAlignment="1">
      <alignment horizontal="center"/>
    </xf>
    <xf numFmtId="0" fontId="0" fillId="8" borderId="0" xfId="0" applyFont="1" applyFill="1"/>
    <xf numFmtId="0" fontId="0" fillId="0" borderId="0" xfId="0" applyFill="1" applyBorder="1" applyAlignment="1">
      <alignment horizontal="left"/>
    </xf>
    <xf numFmtId="0" fontId="0" fillId="0" borderId="0" xfId="0" applyFill="1" applyBorder="1" applyAlignment="1">
      <alignment horizontal="center"/>
    </xf>
    <xf numFmtId="1" fontId="0" fillId="0" borderId="0" xfId="0" applyNumberFormat="1" applyFill="1" applyBorder="1" applyAlignment="1">
      <alignment horizontal="center"/>
    </xf>
    <xf numFmtId="1" fontId="31" fillId="0" borderId="0" xfId="0" applyNumberFormat="1" applyFont="1" applyFill="1" applyBorder="1" applyAlignment="1">
      <alignment horizontal="center"/>
    </xf>
    <xf numFmtId="164" fontId="0" fillId="0" borderId="0" xfId="0" applyNumberFormat="1" applyFill="1" applyBorder="1" applyAlignment="1">
      <alignment horizontal="center"/>
    </xf>
    <xf numFmtId="164" fontId="31" fillId="0" borderId="0" xfId="0" applyNumberFormat="1" applyFont="1" applyFill="1" applyBorder="1" applyAlignment="1">
      <alignment horizontal="center"/>
    </xf>
    <xf numFmtId="0" fontId="0" fillId="17" borderId="0" xfId="0" applyFill="1" applyAlignment="1">
      <alignment horizontal="center"/>
    </xf>
    <xf numFmtId="1" fontId="0" fillId="0" borderId="0" xfId="0" applyNumberFormat="1" applyFont="1" applyFill="1" applyAlignment="1">
      <alignment horizontal="center"/>
    </xf>
    <xf numFmtId="49" fontId="2" fillId="3" borderId="1" xfId="0" applyNumberFormat="1" applyFont="1" applyFill="1" applyBorder="1" applyAlignment="1">
      <alignment horizontal="center"/>
    </xf>
    <xf numFmtId="164" fontId="3" fillId="3" borderId="1" xfId="0" applyNumberFormat="1" applyFont="1" applyFill="1" applyBorder="1" applyAlignment="1">
      <alignment horizontal="center"/>
    </xf>
    <xf numFmtId="164" fontId="0" fillId="0" borderId="1" xfId="0" applyNumberFormat="1" applyFill="1" applyBorder="1" applyAlignment="1">
      <alignment horizontal="center"/>
    </xf>
    <xf numFmtId="164" fontId="0" fillId="0" borderId="1" xfId="0" applyNumberFormat="1" applyFont="1" applyFill="1" applyBorder="1" applyAlignment="1">
      <alignment horizontal="center"/>
    </xf>
    <xf numFmtId="0" fontId="0" fillId="0" borderId="1" xfId="0" applyFont="1" applyFill="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xf>
    <xf numFmtId="0" fontId="0" fillId="0" borderId="1" xfId="0" applyFill="1" applyBorder="1"/>
    <xf numFmtId="0" fontId="7" fillId="0" borderId="1" xfId="0" applyFont="1" applyFill="1" applyBorder="1" applyAlignment="1">
      <alignment horizontal="center"/>
    </xf>
    <xf numFmtId="1" fontId="4" fillId="3" borderId="1" xfId="0" applyNumberFormat="1" applyFont="1" applyFill="1" applyBorder="1" applyAlignment="1">
      <alignment horizontal="center"/>
    </xf>
    <xf numFmtId="1" fontId="8" fillId="0" borderId="1" xfId="0" applyNumberFormat="1" applyFont="1" applyBorder="1" applyAlignment="1">
      <alignment horizontal="center"/>
    </xf>
    <xf numFmtId="1" fontId="0" fillId="0" borderId="1" xfId="0" applyNumberFormat="1" applyFont="1" applyBorder="1" applyAlignment="1">
      <alignment horizontal="center"/>
    </xf>
    <xf numFmtId="1" fontId="2" fillId="0" borderId="1" xfId="0" applyNumberFormat="1" applyFont="1" applyBorder="1" applyAlignment="1">
      <alignment horizontal="center"/>
    </xf>
    <xf numFmtId="1" fontId="0" fillId="0" borderId="1" xfId="0" applyNumberFormat="1" applyFill="1" applyBorder="1" applyAlignment="1">
      <alignment horizontal="center"/>
    </xf>
    <xf numFmtId="1" fontId="0" fillId="3" borderId="1" xfId="0" applyNumberFormat="1" applyFill="1" applyBorder="1" applyAlignment="1">
      <alignment horizontal="center"/>
    </xf>
    <xf numFmtId="1" fontId="2" fillId="0" borderId="0" xfId="0" applyNumberFormat="1" applyFont="1" applyFill="1" applyAlignment="1">
      <alignment horizontal="center"/>
    </xf>
    <xf numFmtId="1" fontId="0"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0" fontId="0" fillId="3" borderId="1" xfId="0" applyFont="1" applyFill="1" applyBorder="1"/>
    <xf numFmtId="0" fontId="0" fillId="0" borderId="1" xfId="0" applyBorder="1"/>
    <xf numFmtId="49" fontId="2" fillId="18" borderId="0" xfId="0" applyNumberFormat="1" applyFont="1" applyFill="1" applyBorder="1"/>
    <xf numFmtId="0" fontId="2" fillId="18" borderId="0" xfId="0" applyFont="1" applyFill="1" applyBorder="1" applyAlignment="1">
      <alignment horizontal="left"/>
    </xf>
    <xf numFmtId="0" fontId="2" fillId="18" borderId="0" xfId="0" applyFont="1" applyFill="1" applyBorder="1"/>
    <xf numFmtId="0" fontId="2" fillId="19" borderId="0" xfId="0" applyFont="1" applyFill="1" applyAlignment="1">
      <alignment horizontal="left"/>
    </xf>
    <xf numFmtId="164" fontId="2" fillId="19" borderId="0" xfId="0" applyNumberFormat="1" applyFont="1" applyFill="1" applyAlignment="1">
      <alignment horizontal="center"/>
    </xf>
    <xf numFmtId="0" fontId="2" fillId="19" borderId="0" xfId="0" applyFont="1" applyFill="1" applyAlignment="1">
      <alignment horizontal="center"/>
    </xf>
    <xf numFmtId="0" fontId="2" fillId="19" borderId="0" xfId="0" applyFont="1" applyFill="1"/>
    <xf numFmtId="2" fontId="2" fillId="19" borderId="0" xfId="0" applyNumberFormat="1" applyFont="1" applyFill="1" applyAlignment="1">
      <alignment horizontal="left"/>
    </xf>
    <xf numFmtId="0" fontId="2" fillId="19" borderId="0" xfId="0" applyFont="1" applyFill="1" applyBorder="1"/>
    <xf numFmtId="1" fontId="32" fillId="0" borderId="0" xfId="0" applyNumberFormat="1" applyFont="1" applyFill="1" applyAlignment="1">
      <alignment horizontal="center"/>
    </xf>
    <xf numFmtId="1" fontId="32" fillId="0" borderId="0" xfId="0" applyNumberFormat="1" applyFont="1" applyFill="1" applyBorder="1" applyAlignment="1">
      <alignment horizontal="center"/>
    </xf>
    <xf numFmtId="0" fontId="0" fillId="0" borderId="0" xfId="0" applyFill="1" applyBorder="1" applyAlignment="1"/>
    <xf numFmtId="0" fontId="32" fillId="0" borderId="0" xfId="0" applyFont="1" applyFill="1" applyAlignment="1">
      <alignment horizontal="left"/>
    </xf>
    <xf numFmtId="0" fontId="33" fillId="0" borderId="0" xfId="0" applyFont="1" applyFill="1" applyBorder="1" applyAlignment="1">
      <alignment horizontal="left"/>
    </xf>
    <xf numFmtId="0" fontId="0" fillId="0" borderId="0" xfId="0" applyFill="1" applyAlignment="1">
      <alignment horizontal="right"/>
    </xf>
    <xf numFmtId="0" fontId="0" fillId="0" borderId="0" xfId="0" applyFill="1" applyBorder="1"/>
    <xf numFmtId="2" fontId="0" fillId="0" borderId="0" xfId="0" applyNumberFormat="1" applyFill="1" applyAlignment="1">
      <alignment horizontal="right"/>
    </xf>
    <xf numFmtId="0" fontId="0" fillId="0" borderId="0" xfId="0" applyBorder="1" applyAlignment="1">
      <alignment horizontal="left"/>
    </xf>
    <xf numFmtId="0" fontId="33" fillId="18" borderId="0" xfId="0" applyFont="1" applyFill="1"/>
    <xf numFmtId="0" fontId="33" fillId="18" borderId="0" xfId="0" applyFont="1" applyFill="1" applyAlignment="1">
      <alignment horizontal="left"/>
    </xf>
    <xf numFmtId="0" fontId="33" fillId="18" borderId="0" xfId="0" applyFont="1" applyFill="1" applyAlignment="1">
      <alignment horizontal="center"/>
    </xf>
    <xf numFmtId="0" fontId="0" fillId="18" borderId="0" xfId="0" applyFill="1" applyAlignment="1">
      <alignment horizontal="center"/>
    </xf>
    <xf numFmtId="0" fontId="33" fillId="18" borderId="0" xfId="0" applyFont="1" applyFill="1" applyBorder="1"/>
    <xf numFmtId="0" fontId="0" fillId="18" borderId="0" xfId="0" applyFill="1" applyBorder="1" applyAlignment="1">
      <alignment horizontal="left"/>
    </xf>
    <xf numFmtId="0" fontId="0" fillId="18" borderId="0" xfId="0" applyFill="1" applyBorder="1" applyAlignment="1"/>
    <xf numFmtId="0" fontId="0" fillId="18" borderId="0" xfId="0" applyFill="1"/>
    <xf numFmtId="0" fontId="0" fillId="18" borderId="0" xfId="0" applyFill="1" applyAlignment="1">
      <alignment horizontal="left"/>
    </xf>
    <xf numFmtId="0" fontId="34" fillId="18" borderId="0" xfId="0" applyFont="1" applyFill="1" applyAlignment="1">
      <alignment horizontal="center"/>
    </xf>
    <xf numFmtId="0" fontId="0" fillId="18" borderId="0" xfId="0" applyFill="1" applyBorder="1"/>
    <xf numFmtId="0" fontId="0" fillId="17" borderId="0" xfId="0" applyFill="1"/>
    <xf numFmtId="0" fontId="32" fillId="17" borderId="0" xfId="0" applyFont="1" applyFill="1"/>
    <xf numFmtId="0" fontId="0" fillId="17" borderId="0" xfId="0" applyFill="1" applyAlignment="1">
      <alignment horizontal="left"/>
    </xf>
    <xf numFmtId="1" fontId="0" fillId="17" borderId="0" xfId="0" applyNumberFormat="1" applyFill="1" applyAlignment="1">
      <alignment horizontal="center"/>
    </xf>
    <xf numFmtId="2" fontId="0" fillId="0" borderId="0" xfId="0" applyNumberFormat="1" applyFill="1" applyBorder="1" applyAlignment="1">
      <alignment horizontal="left"/>
    </xf>
    <xf numFmtId="0" fontId="0" fillId="20" borderId="0" xfId="0" applyFill="1"/>
    <xf numFmtId="0" fontId="32" fillId="20" borderId="0" xfId="0" applyFont="1" applyFill="1"/>
    <xf numFmtId="0" fontId="0" fillId="20" borderId="0" xfId="0" applyFill="1" applyAlignment="1">
      <alignment horizontal="left"/>
    </xf>
    <xf numFmtId="0" fontId="0" fillId="20" borderId="0" xfId="0" applyFill="1" applyAlignment="1">
      <alignment horizontal="center"/>
    </xf>
    <xf numFmtId="1" fontId="0" fillId="20" borderId="0" xfId="0" applyNumberFormat="1" applyFill="1" applyAlignment="1">
      <alignment horizontal="center"/>
    </xf>
    <xf numFmtId="0" fontId="32" fillId="0" borderId="0" xfId="0" applyFont="1"/>
    <xf numFmtId="0" fontId="0" fillId="21" borderId="0" xfId="0" applyFill="1" applyBorder="1" applyAlignment="1">
      <alignment horizontal="left"/>
    </xf>
    <xf numFmtId="2" fontId="0" fillId="21" borderId="0" xfId="0" applyNumberFormat="1" applyFill="1" applyBorder="1" applyAlignment="1">
      <alignment horizontal="left"/>
    </xf>
    <xf numFmtId="0" fontId="0" fillId="22" borderId="0" xfId="0" applyFill="1" applyBorder="1" applyAlignment="1">
      <alignment horizontal="left"/>
    </xf>
    <xf numFmtId="2" fontId="0" fillId="22" borderId="0" xfId="0" applyNumberFormat="1" applyFill="1" applyBorder="1" applyAlignment="1">
      <alignment horizontal="left"/>
    </xf>
    <xf numFmtId="1" fontId="0" fillId="23" borderId="0" xfId="0" applyNumberFormat="1" applyFill="1" applyBorder="1" applyAlignment="1">
      <alignment horizontal="center"/>
    </xf>
    <xf numFmtId="1" fontId="0" fillId="23" borderId="0" xfId="0" applyNumberFormat="1" applyFill="1" applyAlignment="1">
      <alignment horizontal="center"/>
    </xf>
    <xf numFmtId="0" fontId="0" fillId="24" borderId="0" xfId="0" applyFill="1" applyBorder="1" applyAlignment="1">
      <alignment horizontal="left"/>
    </xf>
    <xf numFmtId="2" fontId="0" fillId="25" borderId="0" xfId="0" applyNumberFormat="1" applyFill="1" applyBorder="1" applyAlignment="1">
      <alignment horizontal="left"/>
    </xf>
    <xf numFmtId="2" fontId="0" fillId="24" borderId="0" xfId="0" applyNumberFormat="1" applyFill="1" applyBorder="1" applyAlignment="1">
      <alignment horizontal="left"/>
    </xf>
    <xf numFmtId="2" fontId="0" fillId="17" borderId="0" xfId="0" applyNumberFormat="1" applyFill="1" applyBorder="1" applyAlignment="1">
      <alignment horizontal="left"/>
    </xf>
    <xf numFmtId="1" fontId="32" fillId="23" borderId="0" xfId="0" applyNumberFormat="1" applyFont="1" applyFill="1" applyAlignment="1">
      <alignment horizontal="center"/>
    </xf>
    <xf numFmtId="0" fontId="32" fillId="0" borderId="0" xfId="0" applyFont="1" applyFill="1"/>
    <xf numFmtId="0" fontId="0" fillId="26" borderId="0" xfId="0" applyFill="1" applyBorder="1" applyAlignment="1">
      <alignment horizontal="left"/>
    </xf>
    <xf numFmtId="2" fontId="0" fillId="26" borderId="0" xfId="0" applyNumberFormat="1" applyFill="1" applyBorder="1" applyAlignment="1">
      <alignment horizontal="left"/>
    </xf>
    <xf numFmtId="0" fontId="0" fillId="27" borderId="0" xfId="0" applyFill="1" applyBorder="1" applyAlignment="1">
      <alignment horizontal="left"/>
    </xf>
    <xf numFmtId="2" fontId="0" fillId="27" borderId="0" xfId="0" applyNumberFormat="1" applyFill="1" applyBorder="1" applyAlignment="1">
      <alignment horizontal="left"/>
    </xf>
    <xf numFmtId="1" fontId="32" fillId="0" borderId="0" xfId="0" applyNumberFormat="1" applyFont="1" applyAlignment="1">
      <alignment horizontal="center"/>
    </xf>
    <xf numFmtId="0" fontId="32" fillId="0" borderId="0" xfId="0" applyFont="1" applyAlignment="1">
      <alignment horizontal="left"/>
    </xf>
    <xf numFmtId="2" fontId="35" fillId="0" borderId="0" xfId="0" applyNumberFormat="1" applyFont="1" applyFill="1" applyBorder="1" applyAlignment="1">
      <alignment horizontal="left"/>
    </xf>
    <xf numFmtId="1" fontId="0" fillId="17" borderId="0" xfId="0" applyNumberFormat="1" applyFill="1" applyBorder="1" applyAlignment="1">
      <alignment horizontal="right"/>
    </xf>
    <xf numFmtId="0" fontId="0" fillId="17" borderId="0" xfId="0" applyFill="1" applyAlignment="1">
      <alignment horizontal="right"/>
    </xf>
    <xf numFmtId="2" fontId="0" fillId="0" borderId="0" xfId="0" applyNumberFormat="1" applyFill="1" applyBorder="1" applyAlignment="1">
      <alignment horizontal="right"/>
    </xf>
    <xf numFmtId="1" fontId="0" fillId="25" borderId="0" xfId="0" applyNumberFormat="1" applyFill="1" applyAlignment="1">
      <alignment horizontal="right"/>
    </xf>
    <xf numFmtId="2" fontId="0" fillId="25" borderId="0" xfId="0" applyNumberFormat="1" applyFill="1" applyAlignment="1">
      <alignment horizontal="right"/>
    </xf>
    <xf numFmtId="1" fontId="0" fillId="28" borderId="0" xfId="0" applyNumberFormat="1" applyFill="1"/>
    <xf numFmtId="0" fontId="0" fillId="28" borderId="0" xfId="0" applyFill="1" applyAlignment="1">
      <alignment horizontal="right"/>
    </xf>
    <xf numFmtId="0" fontId="0" fillId="28" borderId="0" xfId="0" applyFill="1"/>
    <xf numFmtId="1" fontId="0" fillId="21" borderId="0" xfId="0" applyNumberFormat="1" applyFill="1"/>
    <xf numFmtId="0" fontId="0" fillId="21" borderId="0" xfId="0" applyFill="1" applyAlignment="1">
      <alignment horizontal="right"/>
    </xf>
    <xf numFmtId="0" fontId="0" fillId="21" borderId="0" xfId="0" applyFill="1"/>
    <xf numFmtId="1" fontId="0" fillId="24" borderId="0" xfId="0" applyNumberFormat="1" applyFill="1"/>
    <xf numFmtId="0" fontId="0" fillId="24" borderId="0" xfId="0" applyFill="1" applyAlignment="1">
      <alignment horizontal="right"/>
    </xf>
    <xf numFmtId="0" fontId="0" fillId="24" borderId="0" xfId="0" applyFill="1"/>
    <xf numFmtId="1" fontId="0" fillId="27" borderId="0" xfId="0" applyNumberFormat="1" applyFill="1"/>
    <xf numFmtId="0" fontId="0" fillId="27" borderId="0" xfId="0" applyFill="1" applyAlignment="1">
      <alignment horizontal="right"/>
    </xf>
    <xf numFmtId="0" fontId="0" fillId="27" borderId="0" xfId="0" applyFill="1"/>
    <xf numFmtId="1" fontId="0" fillId="0" borderId="0" xfId="0" applyNumberFormat="1" applyFill="1"/>
    <xf numFmtId="1" fontId="0" fillId="22" borderId="0" xfId="0" applyNumberFormat="1" applyFill="1"/>
    <xf numFmtId="0" fontId="0" fillId="22" borderId="0" xfId="0" applyFill="1" applyAlignment="1">
      <alignment horizontal="right"/>
    </xf>
    <xf numFmtId="0" fontId="0" fillId="22" borderId="0" xfId="0" applyFill="1"/>
    <xf numFmtId="0" fontId="0" fillId="18" borderId="0" xfId="0" applyFont="1" applyFill="1" applyAlignment="1">
      <alignment horizontal="left"/>
    </xf>
    <xf numFmtId="0" fontId="0" fillId="18" borderId="0" xfId="0" applyFont="1" applyFill="1" applyAlignment="1">
      <alignment horizontal="center"/>
    </xf>
    <xf numFmtId="0" fontId="0" fillId="18" borderId="0" xfId="0" applyFill="1" applyBorder="1" applyAlignment="1">
      <alignment horizontal="center"/>
    </xf>
    <xf numFmtId="1" fontId="36" fillId="0" borderId="0" xfId="0" applyNumberFormat="1" applyFont="1" applyFill="1" applyAlignment="1">
      <alignment horizontal="center"/>
    </xf>
    <xf numFmtId="0" fontId="2" fillId="0" borderId="0" xfId="0" applyFont="1" applyFill="1" applyAlignment="1">
      <alignment horizontal="left"/>
    </xf>
    <xf numFmtId="0" fontId="37" fillId="0" borderId="0" xfId="0" applyFont="1" applyFill="1" applyAlignment="1">
      <alignment horizontal="left"/>
    </xf>
    <xf numFmtId="22" fontId="0" fillId="0" borderId="0" xfId="0" applyNumberFormat="1" applyFill="1" applyAlignment="1">
      <alignment horizontal="center"/>
    </xf>
    <xf numFmtId="0" fontId="2" fillId="0" borderId="0" xfId="0" applyFont="1" applyFill="1"/>
    <xf numFmtId="22" fontId="0" fillId="0" borderId="0" xfId="0" applyNumberFormat="1" applyFill="1" applyAlignment="1">
      <alignment horizontal="left"/>
    </xf>
    <xf numFmtId="0" fontId="38" fillId="16" borderId="0" xfId="6" applyFont="1" applyAlignment="1">
      <alignment horizontal="center"/>
    </xf>
    <xf numFmtId="0" fontId="39" fillId="16" borderId="0" xfId="6" applyFont="1" applyAlignment="1"/>
    <xf numFmtId="0" fontId="2" fillId="29" borderId="0" xfId="0" applyFont="1" applyFill="1" applyAlignment="1">
      <alignment horizontal="center"/>
    </xf>
    <xf numFmtId="0" fontId="2" fillId="29" borderId="0" xfId="0" applyFont="1" applyFill="1" applyAlignment="1">
      <alignment horizontal="left"/>
    </xf>
    <xf numFmtId="0" fontId="0" fillId="29" borderId="0" xfId="0" applyFill="1"/>
    <xf numFmtId="0" fontId="38" fillId="0" borderId="0" xfId="6" applyFont="1" applyFill="1" applyAlignment="1">
      <alignment horizontal="right"/>
    </xf>
    <xf numFmtId="0" fontId="28" fillId="0" borderId="0" xfId="6" applyFill="1" applyAlignment="1">
      <alignment horizontal="center"/>
    </xf>
    <xf numFmtId="0" fontId="39" fillId="0" borderId="0" xfId="6" applyFont="1" applyFill="1" applyAlignment="1">
      <alignment horizontal="left"/>
    </xf>
    <xf numFmtId="2" fontId="0" fillId="0" borderId="0" xfId="0" applyNumberFormat="1" applyFill="1" applyAlignment="1">
      <alignment horizontal="center"/>
    </xf>
    <xf numFmtId="0" fontId="2" fillId="29" borderId="1" xfId="0" applyFont="1" applyFill="1" applyBorder="1" applyAlignment="1">
      <alignment horizontal="center"/>
    </xf>
    <xf numFmtId="0" fontId="2" fillId="29" borderId="2" xfId="0" applyFont="1" applyFill="1" applyBorder="1" applyAlignment="1">
      <alignment horizontal="center"/>
    </xf>
    <xf numFmtId="2" fontId="36" fillId="0" borderId="0" xfId="0" applyNumberFormat="1" applyFont="1" applyFill="1" applyBorder="1" applyAlignment="1">
      <alignment horizontal="center"/>
    </xf>
    <xf numFmtId="2" fontId="28" fillId="16" borderId="0" xfId="6" applyNumberFormat="1" applyAlignment="1">
      <alignment horizontal="center"/>
    </xf>
    <xf numFmtId="0" fontId="28" fillId="16" borderId="0" xfId="6" applyAlignment="1">
      <alignment horizontal="center"/>
    </xf>
    <xf numFmtId="165" fontId="28" fillId="16" borderId="0" xfId="6" applyNumberFormat="1" applyAlignment="1">
      <alignment horizontal="center"/>
    </xf>
    <xf numFmtId="0" fontId="40" fillId="16" borderId="0" xfId="6" applyFont="1" applyAlignment="1">
      <alignment horizontal="left"/>
    </xf>
    <xf numFmtId="1" fontId="28" fillId="16" borderId="0" xfId="6" applyNumberFormat="1" applyAlignment="1">
      <alignment horizontal="center"/>
    </xf>
    <xf numFmtId="0" fontId="39" fillId="16" borderId="0" xfId="6" applyFont="1" applyAlignment="1">
      <alignment horizontal="center"/>
    </xf>
    <xf numFmtId="1" fontId="41" fillId="16" borderId="0" xfId="6" applyNumberFormat="1" applyFont="1" applyAlignment="1">
      <alignment horizontal="center"/>
    </xf>
    <xf numFmtId="0" fontId="41" fillId="0" borderId="0" xfId="6" applyFont="1" applyFill="1" applyAlignment="1">
      <alignment horizontal="center"/>
    </xf>
    <xf numFmtId="1" fontId="41" fillId="0" borderId="0" xfId="6" applyNumberFormat="1" applyFont="1" applyFill="1" applyAlignment="1">
      <alignment horizontal="center"/>
    </xf>
    <xf numFmtId="2" fontId="41" fillId="16" borderId="0" xfId="6" applyNumberFormat="1" applyFont="1" applyAlignment="1">
      <alignment horizontal="center"/>
    </xf>
    <xf numFmtId="0" fontId="41" fillId="16" borderId="0" xfId="6" applyFont="1" applyAlignment="1">
      <alignment horizontal="center"/>
    </xf>
    <xf numFmtId="165" fontId="41" fillId="16" borderId="0" xfId="6" applyNumberFormat="1" applyFont="1" applyAlignment="1">
      <alignment horizontal="center"/>
    </xf>
    <xf numFmtId="0" fontId="42" fillId="16" borderId="0" xfId="6" applyFont="1" applyAlignment="1">
      <alignment horizontal="center"/>
    </xf>
    <xf numFmtId="0" fontId="38" fillId="0" borderId="0" xfId="6" applyFont="1" applyFill="1" applyAlignment="1">
      <alignment horizontal="center"/>
    </xf>
    <xf numFmtId="0" fontId="42" fillId="0" borderId="0" xfId="6" applyFont="1" applyFill="1" applyAlignment="1">
      <alignment horizontal="center"/>
    </xf>
    <xf numFmtId="165" fontId="28" fillId="0" borderId="0" xfId="6" applyNumberFormat="1" applyFill="1" applyAlignment="1">
      <alignment horizontal="center"/>
    </xf>
    <xf numFmtId="0" fontId="37" fillId="0" borderId="0" xfId="0" applyFont="1"/>
    <xf numFmtId="0" fontId="2" fillId="30" borderId="0" xfId="0" applyFont="1" applyFill="1" applyBorder="1"/>
    <xf numFmtId="0" fontId="0" fillId="30" borderId="0" xfId="0" applyFill="1" applyBorder="1"/>
    <xf numFmtId="0" fontId="0" fillId="30" borderId="0" xfId="0" applyFill="1" applyBorder="1" applyAlignment="1">
      <alignment horizontal="center"/>
    </xf>
    <xf numFmtId="0" fontId="2" fillId="0" borderId="0" xfId="0" applyFont="1" applyFill="1" applyBorder="1"/>
    <xf numFmtId="0" fontId="2" fillId="0" borderId="0" xfId="0" applyFont="1" applyFill="1" applyBorder="1" applyAlignment="1">
      <alignment horizontal="center"/>
    </xf>
    <xf numFmtId="0" fontId="2" fillId="31" borderId="0" xfId="0" applyFont="1" applyFill="1" applyBorder="1" applyAlignment="1">
      <alignment horizontal="left"/>
    </xf>
    <xf numFmtId="0" fontId="2" fillId="31" borderId="0" xfId="0" applyFont="1" applyFill="1" applyBorder="1"/>
    <xf numFmtId="0" fontId="2" fillId="31" borderId="0" xfId="0" applyFont="1" applyFill="1" applyAlignment="1">
      <alignment horizontal="center"/>
    </xf>
    <xf numFmtId="164" fontId="2" fillId="31" borderId="0" xfId="0" applyNumberFormat="1" applyFont="1" applyFill="1" applyAlignment="1">
      <alignment horizontal="center"/>
    </xf>
    <xf numFmtId="0" fontId="43" fillId="31" borderId="0" xfId="0" applyFont="1" applyFill="1" applyAlignment="1">
      <alignment horizontal="center"/>
    </xf>
    <xf numFmtId="0" fontId="0" fillId="31" borderId="0" xfId="0" applyFill="1"/>
    <xf numFmtId="0" fontId="0" fillId="31" borderId="0" xfId="0" applyFill="1" applyAlignment="1">
      <alignment horizontal="center"/>
    </xf>
    <xf numFmtId="0" fontId="2" fillId="31" borderId="0" xfId="0" applyFont="1" applyFill="1" applyBorder="1" applyAlignment="1">
      <alignment horizontal="center"/>
    </xf>
    <xf numFmtId="1" fontId="36" fillId="0" borderId="0" xfId="0" applyNumberFormat="1" applyFont="1" applyFill="1" applyBorder="1" applyAlignment="1">
      <alignment horizontal="center"/>
    </xf>
    <xf numFmtId="1" fontId="36" fillId="0" borderId="0" xfId="0" applyNumberFormat="1" applyFont="1" applyBorder="1" applyAlignment="1">
      <alignment horizontal="center"/>
    </xf>
    <xf numFmtId="169" fontId="0" fillId="0" borderId="0" xfId="0" applyNumberFormat="1" applyFill="1" applyAlignment="1">
      <alignment horizontal="left"/>
    </xf>
    <xf numFmtId="0" fontId="0" fillId="31" borderId="0" xfId="0" applyFill="1" applyAlignment="1">
      <alignment horizontal="left"/>
    </xf>
    <xf numFmtId="170" fontId="0" fillId="0" borderId="0" xfId="0" applyNumberFormat="1" applyAlignment="1">
      <alignment horizontal="left"/>
    </xf>
    <xf numFmtId="0" fontId="2" fillId="2" borderId="0" xfId="0" applyFont="1" applyFill="1"/>
    <xf numFmtId="22" fontId="11" fillId="9" borderId="3" xfId="0" applyNumberFormat="1" applyFont="1" applyFill="1" applyBorder="1" applyAlignment="1">
      <alignment horizontal="left"/>
    </xf>
    <xf numFmtId="0" fontId="7" fillId="9" borderId="3" xfId="0" applyFont="1" applyFill="1" applyBorder="1" applyAlignment="1">
      <alignment horizontal="center"/>
    </xf>
    <xf numFmtId="164" fontId="0" fillId="9" borderId="3" xfId="0" applyNumberFormat="1" applyFill="1" applyBorder="1" applyAlignment="1">
      <alignment horizontal="center"/>
    </xf>
    <xf numFmtId="0" fontId="0" fillId="9" borderId="3" xfId="0" applyFill="1" applyBorder="1"/>
    <xf numFmtId="0" fontId="0" fillId="9" borderId="3" xfId="0" applyFill="1" applyBorder="1" applyAlignment="1">
      <alignment horizontal="center"/>
    </xf>
    <xf numFmtId="4" fontId="0" fillId="0" borderId="0" xfId="0" applyNumberFormat="1" applyAlignment="1">
      <alignment horizontal="center"/>
    </xf>
    <xf numFmtId="0" fontId="0" fillId="10" borderId="0" xfId="0" applyFont="1" applyFill="1" applyAlignment="1">
      <alignment horizontal="left"/>
    </xf>
    <xf numFmtId="0" fontId="39" fillId="2" borderId="0" xfId="0" applyFont="1" applyFill="1" applyAlignment="1">
      <alignment horizontal="left"/>
    </xf>
    <xf numFmtId="0" fontId="39" fillId="2" borderId="0" xfId="0" applyFont="1" applyFill="1" applyAlignment="1">
      <alignment horizontal="center"/>
    </xf>
    <xf numFmtId="0" fontId="39" fillId="2" borderId="0" xfId="0" applyFont="1" applyFill="1"/>
    <xf numFmtId="0" fontId="38" fillId="0" borderId="0" xfId="0" applyFont="1"/>
    <xf numFmtId="0" fontId="38" fillId="0" borderId="0" xfId="0" applyFont="1" applyAlignment="1">
      <alignment horizontal="left"/>
    </xf>
    <xf numFmtId="0" fontId="38" fillId="0" borderId="0" xfId="0" applyFont="1" applyAlignment="1">
      <alignment horizontal="center"/>
    </xf>
    <xf numFmtId="0" fontId="44" fillId="0" borderId="0" xfId="0" applyFont="1" applyAlignment="1">
      <alignment horizontal="center"/>
    </xf>
    <xf numFmtId="0" fontId="45" fillId="0" borderId="0" xfId="0" applyFont="1" applyAlignment="1">
      <alignment horizontal="left"/>
    </xf>
    <xf numFmtId="22" fontId="38" fillId="0" borderId="0" xfId="0" applyNumberFormat="1" applyFont="1" applyAlignment="1">
      <alignment horizontal="center"/>
    </xf>
    <xf numFmtId="0" fontId="39" fillId="0" borderId="0" xfId="0" applyFont="1"/>
    <xf numFmtId="0" fontId="39" fillId="0" borderId="0" xfId="0" applyFont="1" applyAlignment="1">
      <alignment horizontal="left"/>
    </xf>
    <xf numFmtId="0" fontId="46" fillId="14" borderId="4" xfId="4" applyFont="1" applyBorder="1" applyAlignment="1">
      <alignment horizontal="left"/>
    </xf>
    <xf numFmtId="0" fontId="46" fillId="14" borderId="4" xfId="4" applyFont="1" applyBorder="1" applyAlignment="1">
      <alignment horizontal="center"/>
    </xf>
    <xf numFmtId="0" fontId="46" fillId="14" borderId="4" xfId="4" applyFont="1" applyBorder="1"/>
    <xf numFmtId="0" fontId="13" fillId="0" borderId="0" xfId="0" applyFont="1" applyAlignment="1">
      <alignment horizontal="left"/>
    </xf>
    <xf numFmtId="0" fontId="38" fillId="17" borderId="5" xfId="0" applyFont="1" applyFill="1" applyBorder="1" applyAlignment="1">
      <alignment horizontal="left"/>
    </xf>
    <xf numFmtId="0" fontId="38" fillId="17" borderId="6" xfId="0" applyFont="1" applyFill="1" applyBorder="1" applyAlignment="1">
      <alignment horizontal="center"/>
    </xf>
    <xf numFmtId="0" fontId="38" fillId="17" borderId="1" xfId="0" applyFont="1" applyFill="1" applyBorder="1" applyAlignment="1">
      <alignment horizontal="left"/>
    </xf>
    <xf numFmtId="0" fontId="38" fillId="17" borderId="2" xfId="0" applyFont="1" applyFill="1" applyBorder="1" applyAlignment="1">
      <alignment horizontal="center"/>
    </xf>
    <xf numFmtId="0" fontId="38" fillId="17" borderId="7" xfId="0" applyFont="1" applyFill="1" applyBorder="1" applyAlignment="1">
      <alignment horizontal="left"/>
    </xf>
    <xf numFmtId="0" fontId="38" fillId="17" borderId="8" xfId="0" applyFont="1" applyFill="1" applyBorder="1" applyAlignment="1">
      <alignment horizontal="center"/>
    </xf>
    <xf numFmtId="0" fontId="38" fillId="0" borderId="0" xfId="0" applyFont="1" applyFill="1" applyAlignment="1">
      <alignment horizontal="left"/>
    </xf>
    <xf numFmtId="0" fontId="38" fillId="0" borderId="0" xfId="0" applyFont="1" applyFill="1" applyAlignment="1">
      <alignment horizontal="center"/>
    </xf>
    <xf numFmtId="0" fontId="38" fillId="0" borderId="0" xfId="0" applyFont="1" applyFill="1"/>
    <xf numFmtId="0" fontId="38" fillId="29" borderId="0" xfId="0" applyFont="1" applyFill="1" applyAlignment="1">
      <alignment horizontal="center"/>
    </xf>
    <xf numFmtId="164" fontId="39" fillId="2" borderId="0" xfId="0" applyNumberFormat="1" applyFont="1" applyFill="1" applyAlignment="1">
      <alignment horizontal="center"/>
    </xf>
    <xf numFmtId="164" fontId="38" fillId="4" borderId="0" xfId="0" applyNumberFormat="1" applyFont="1" applyFill="1" applyAlignment="1">
      <alignment horizontal="center"/>
    </xf>
    <xf numFmtId="164" fontId="38" fillId="0" borderId="0" xfId="0" applyNumberFormat="1" applyFont="1" applyAlignment="1">
      <alignment horizontal="center"/>
    </xf>
    <xf numFmtId="164" fontId="38" fillId="0" borderId="0" xfId="0" applyNumberFormat="1" applyFont="1" applyFill="1" applyAlignment="1">
      <alignment horizontal="center"/>
    </xf>
    <xf numFmtId="164" fontId="38" fillId="10" borderId="0" xfId="0" applyNumberFormat="1" applyFont="1" applyFill="1" applyAlignment="1">
      <alignment horizontal="center"/>
    </xf>
    <xf numFmtId="0" fontId="38" fillId="3" borderId="0" xfId="0" applyFont="1" applyFill="1" applyAlignment="1">
      <alignment horizontal="center"/>
    </xf>
    <xf numFmtId="164" fontId="38" fillId="3" borderId="0" xfId="0" applyNumberFormat="1" applyFont="1" applyFill="1" applyAlignment="1">
      <alignment horizontal="center"/>
    </xf>
    <xf numFmtId="0" fontId="39" fillId="0" borderId="0" xfId="0" applyFont="1" applyFill="1" applyAlignment="1">
      <alignment horizontal="center"/>
    </xf>
    <xf numFmtId="0" fontId="13" fillId="2" borderId="0" xfId="0" applyFont="1" applyFill="1" applyAlignment="1">
      <alignment horizontal="center"/>
    </xf>
    <xf numFmtId="0" fontId="47" fillId="14" borderId="4" xfId="4" applyFont="1" applyBorder="1" applyAlignment="1">
      <alignment horizontal="center"/>
    </xf>
    <xf numFmtId="0" fontId="12" fillId="0" borderId="0" xfId="0" applyFont="1" applyAlignment="1">
      <alignment horizontal="center"/>
    </xf>
    <xf numFmtId="0" fontId="12" fillId="6" borderId="0" xfId="0" applyFont="1" applyFill="1" applyAlignment="1">
      <alignment horizontal="center"/>
    </xf>
    <xf numFmtId="0" fontId="12" fillId="4" borderId="0" xfId="0" applyFont="1" applyFill="1" applyAlignment="1">
      <alignment horizontal="center"/>
    </xf>
    <xf numFmtId="0" fontId="12" fillId="10" borderId="0" xfId="0" applyFont="1" applyFill="1" applyAlignment="1">
      <alignment horizontal="center"/>
    </xf>
    <xf numFmtId="164" fontId="12" fillId="0" borderId="0" xfId="0" applyNumberFormat="1" applyFont="1" applyFill="1" applyAlignment="1">
      <alignment horizontal="center"/>
    </xf>
    <xf numFmtId="0" fontId="38" fillId="0" borderId="0" xfId="0" applyFont="1" applyAlignment="1">
      <alignment horizontal="left" vertical="center"/>
    </xf>
    <xf numFmtId="0" fontId="38" fillId="0" borderId="0" xfId="0" applyFont="1" applyFill="1" applyAlignment="1">
      <alignment horizontal="left" vertical="center"/>
    </xf>
    <xf numFmtId="0" fontId="38" fillId="0" borderId="0" xfId="0" applyFont="1" applyFill="1" applyAlignment="1">
      <alignment horizontal="center" vertical="center"/>
    </xf>
    <xf numFmtId="0" fontId="0" fillId="0" borderId="0" xfId="0" applyAlignment="1">
      <alignment vertical="center" wrapText="1"/>
    </xf>
    <xf numFmtId="0" fontId="38" fillId="18" borderId="0" xfId="0" applyFont="1" applyFill="1" applyAlignment="1">
      <alignment vertical="center"/>
    </xf>
    <xf numFmtId="0" fontId="38" fillId="18" borderId="0" xfId="0" applyFont="1" applyFill="1"/>
    <xf numFmtId="0" fontId="38"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horizontal="left" wrapText="1"/>
    </xf>
    <xf numFmtId="0" fontId="38" fillId="0" borderId="0" xfId="0" applyFont="1" applyFill="1" applyAlignment="1">
      <alignment wrapText="1"/>
    </xf>
    <xf numFmtId="0" fontId="38" fillId="0" borderId="0" xfId="0" applyFont="1" applyFill="1" applyBorder="1"/>
    <xf numFmtId="0" fontId="39" fillId="0" borderId="9" xfId="0" applyFont="1" applyBorder="1" applyAlignment="1">
      <alignment horizontal="left" vertical="center"/>
    </xf>
    <xf numFmtId="164" fontId="38" fillId="0" borderId="9" xfId="0" applyNumberFormat="1" applyFont="1" applyFill="1" applyBorder="1" applyAlignment="1">
      <alignment horizontal="center" vertical="center"/>
    </xf>
    <xf numFmtId="0" fontId="38" fillId="0" borderId="9" xfId="0" applyFont="1" applyFill="1" applyBorder="1" applyAlignment="1">
      <alignment horizontal="center" vertical="center"/>
    </xf>
    <xf numFmtId="164" fontId="25" fillId="13" borderId="9" xfId="3" applyNumberFormat="1" applyFont="1" applyBorder="1" applyAlignment="1">
      <alignment horizontal="center" vertical="center"/>
    </xf>
    <xf numFmtId="0" fontId="38" fillId="0" borderId="9" xfId="0" applyFont="1" applyBorder="1"/>
    <xf numFmtId="164" fontId="30" fillId="0" borderId="9" xfId="0" applyNumberFormat="1" applyFont="1" applyFill="1" applyBorder="1" applyAlignment="1">
      <alignment horizontal="center" vertical="center"/>
    </xf>
    <xf numFmtId="0" fontId="30" fillId="0" borderId="9"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38" fillId="0" borderId="9" xfId="0" applyFont="1" applyBorder="1" applyAlignment="1">
      <alignment horizontal="left" vertical="center"/>
    </xf>
    <xf numFmtId="0" fontId="38" fillId="0" borderId="9" xfId="0" applyFont="1" applyBorder="1" applyAlignment="1">
      <alignment horizontal="center" vertical="center"/>
    </xf>
    <xf numFmtId="0" fontId="25" fillId="13" borderId="9" xfId="3" applyFont="1" applyBorder="1" applyAlignment="1">
      <alignment horizontal="center" vertical="center"/>
    </xf>
    <xf numFmtId="0" fontId="38" fillId="0" borderId="9" xfId="0" applyFont="1" applyFill="1" applyBorder="1" applyAlignment="1">
      <alignment horizontal="left" vertical="center"/>
    </xf>
    <xf numFmtId="0" fontId="38" fillId="0" borderId="9" xfId="0" applyFont="1" applyFill="1" applyBorder="1" applyAlignment="1">
      <alignment vertical="center" wrapText="1"/>
    </xf>
    <xf numFmtId="1" fontId="38" fillId="0" borderId="9" xfId="0" applyNumberFormat="1" applyFont="1" applyFill="1" applyBorder="1" applyAlignment="1">
      <alignment horizontal="center" vertical="center"/>
    </xf>
    <xf numFmtId="1" fontId="25" fillId="13" borderId="9" xfId="3" applyNumberFormat="1" applyFont="1" applyBorder="1" applyAlignment="1">
      <alignment horizontal="center" vertical="center"/>
    </xf>
    <xf numFmtId="1" fontId="48" fillId="0" borderId="9" xfId="0" applyNumberFormat="1" applyFont="1" applyFill="1" applyBorder="1" applyAlignment="1">
      <alignment horizontal="center" vertical="center"/>
    </xf>
    <xf numFmtId="0" fontId="39" fillId="0" borderId="9" xfId="0" applyFont="1" applyBorder="1" applyAlignment="1">
      <alignment vertical="center"/>
    </xf>
    <xf numFmtId="0" fontId="38" fillId="0" borderId="9" xfId="0" applyFont="1" applyFill="1" applyBorder="1" applyAlignment="1">
      <alignment horizontal="center" vertical="center" wrapText="1"/>
    </xf>
    <xf numFmtId="0" fontId="25" fillId="13" borderId="9" xfId="3" applyBorder="1" applyAlignment="1">
      <alignment horizontal="center" vertical="center"/>
    </xf>
    <xf numFmtId="0" fontId="38" fillId="0" borderId="9" xfId="0" applyFont="1" applyFill="1" applyBorder="1" applyAlignment="1">
      <alignment vertical="center"/>
    </xf>
    <xf numFmtId="0" fontId="39" fillId="0" borderId="9" xfId="0" applyFont="1" applyFill="1" applyBorder="1" applyAlignment="1">
      <alignment horizontal="left" vertical="center"/>
    </xf>
    <xf numFmtId="0" fontId="25" fillId="13" borderId="9" xfId="3" applyBorder="1" applyAlignment="1">
      <alignment vertical="center"/>
    </xf>
    <xf numFmtId="0" fontId="38" fillId="0" borderId="9" xfId="0" applyFont="1" applyBorder="1" applyAlignment="1">
      <alignment vertical="center" wrapText="1"/>
    </xf>
    <xf numFmtId="0" fontId="38" fillId="0" borderId="9" xfId="0" applyFont="1" applyBorder="1" applyAlignment="1">
      <alignment horizontal="left" vertical="center" wrapText="1"/>
    </xf>
    <xf numFmtId="0" fontId="38" fillId="18" borderId="6" xfId="0" applyFont="1" applyFill="1" applyBorder="1" applyAlignment="1">
      <alignment vertical="center" wrapText="1"/>
    </xf>
    <xf numFmtId="0" fontId="39" fillId="18" borderId="2" xfId="0" applyFont="1" applyFill="1" applyBorder="1" applyAlignment="1">
      <alignment horizontal="left" wrapText="1"/>
    </xf>
    <xf numFmtId="0" fontId="39" fillId="18" borderId="8" xfId="0" applyFont="1" applyFill="1" applyBorder="1" applyAlignment="1">
      <alignment horizontal="left" wrapText="1"/>
    </xf>
    <xf numFmtId="0" fontId="39" fillId="2" borderId="10" xfId="0" applyFont="1" applyFill="1" applyBorder="1" applyAlignment="1">
      <alignment horizontal="left"/>
    </xf>
    <xf numFmtId="0" fontId="39" fillId="2" borderId="11" xfId="0" applyFont="1" applyFill="1" applyBorder="1" applyAlignment="1">
      <alignment horizontal="left"/>
    </xf>
    <xf numFmtId="0" fontId="39" fillId="2" borderId="12" xfId="0" applyFont="1" applyFill="1" applyBorder="1" applyAlignment="1">
      <alignment horizontal="left"/>
    </xf>
    <xf numFmtId="0" fontId="39" fillId="18" borderId="10" xfId="0" applyFont="1" applyFill="1" applyBorder="1" applyAlignment="1">
      <alignment horizontal="center" vertical="center"/>
    </xf>
    <xf numFmtId="0" fontId="39" fillId="18" borderId="11" xfId="0" applyFont="1" applyFill="1" applyBorder="1" applyAlignment="1">
      <alignment horizontal="center"/>
    </xf>
    <xf numFmtId="0" fontId="39" fillId="18" borderId="12" xfId="0" applyFont="1" applyFill="1" applyBorder="1" applyAlignment="1">
      <alignment horizontal="center"/>
    </xf>
    <xf numFmtId="164" fontId="39" fillId="18" borderId="11" xfId="0" applyNumberFormat="1" applyFont="1" applyFill="1" applyBorder="1" applyAlignment="1">
      <alignment horizontal="center"/>
    </xf>
    <xf numFmtId="164" fontId="39" fillId="18" borderId="12" xfId="0" applyNumberFormat="1" applyFont="1" applyFill="1" applyBorder="1" applyAlignment="1">
      <alignment horizontal="center"/>
    </xf>
    <xf numFmtId="0" fontId="49" fillId="18" borderId="11" xfId="0" applyFont="1" applyFill="1" applyBorder="1"/>
    <xf numFmtId="0" fontId="50" fillId="18" borderId="12" xfId="0" applyFont="1" applyFill="1" applyBorder="1" applyAlignment="1">
      <alignment horizontal="center"/>
    </xf>
    <xf numFmtId="0" fontId="38" fillId="18" borderId="11" xfId="0" applyFont="1" applyFill="1" applyBorder="1"/>
    <xf numFmtId="164" fontId="39" fillId="2" borderId="11" xfId="0" applyNumberFormat="1" applyFont="1" applyFill="1" applyBorder="1" applyAlignment="1">
      <alignment horizontal="left"/>
    </xf>
    <xf numFmtId="0" fontId="28" fillId="16" borderId="9" xfId="6" applyBorder="1" applyAlignment="1">
      <alignment horizontal="left"/>
    </xf>
    <xf numFmtId="0" fontId="28" fillId="16" borderId="9" xfId="6" applyBorder="1" applyAlignment="1">
      <alignment horizontal="left" vertical="center"/>
    </xf>
    <xf numFmtId="164" fontId="28" fillId="16" borderId="9" xfId="6" applyNumberFormat="1" applyBorder="1" applyAlignment="1">
      <alignment horizontal="center" vertical="center"/>
    </xf>
    <xf numFmtId="0" fontId="38" fillId="18" borderId="0" xfId="0" applyFont="1" applyFill="1" applyAlignment="1">
      <alignment horizontal="center"/>
    </xf>
    <xf numFmtId="0" fontId="46" fillId="14" borderId="9" xfId="4" applyFont="1" applyBorder="1" applyAlignment="1">
      <alignment horizontal="center" vertical="center"/>
    </xf>
    <xf numFmtId="1" fontId="46" fillId="14" borderId="9" xfId="4" applyNumberFormat="1" applyFont="1" applyBorder="1" applyAlignment="1">
      <alignment horizontal="center" vertical="center"/>
    </xf>
    <xf numFmtId="22" fontId="38" fillId="0" borderId="9" xfId="0" applyNumberFormat="1" applyFont="1" applyBorder="1" applyAlignment="1">
      <alignment horizontal="left" vertical="center"/>
    </xf>
    <xf numFmtId="22" fontId="38" fillId="0" borderId="9" xfId="4" applyNumberFormat="1" applyFont="1" applyFill="1" applyBorder="1" applyAlignment="1">
      <alignment horizontal="left" vertical="center"/>
    </xf>
    <xf numFmtId="22" fontId="38" fillId="0" borderId="9" xfId="0" applyNumberFormat="1" applyFont="1" applyFill="1" applyBorder="1" applyAlignment="1">
      <alignment horizontal="left" vertical="center"/>
    </xf>
    <xf numFmtId="0" fontId="30" fillId="0" borderId="9" xfId="0" applyFont="1" applyFill="1" applyBorder="1" applyAlignment="1">
      <alignment horizontal="center" vertical="center"/>
    </xf>
    <xf numFmtId="0" fontId="51" fillId="18" borderId="11" xfId="0" applyFont="1" applyFill="1" applyBorder="1" applyAlignment="1">
      <alignment horizontal="center"/>
    </xf>
    <xf numFmtId="0" fontId="51" fillId="18" borderId="12" xfId="0" applyFont="1" applyFill="1" applyBorder="1" applyAlignment="1">
      <alignment horizontal="center"/>
    </xf>
    <xf numFmtId="1" fontId="30" fillId="0" borderId="9" xfId="0" applyNumberFormat="1" applyFont="1" applyFill="1" applyBorder="1" applyAlignment="1">
      <alignment horizontal="center" vertical="center"/>
    </xf>
    <xf numFmtId="0" fontId="52" fillId="14" borderId="9" xfId="4" applyFont="1" applyBorder="1"/>
    <xf numFmtId="0" fontId="52" fillId="14" borderId="9" xfId="4" applyFont="1" applyBorder="1" applyAlignment="1">
      <alignment horizontal="left"/>
    </xf>
    <xf numFmtId="164" fontId="18" fillId="0" borderId="9" xfId="0" applyNumberFormat="1" applyFont="1" applyBorder="1" applyAlignment="1">
      <alignment horizontal="center"/>
    </xf>
    <xf numFmtId="0" fontId="18" fillId="0" borderId="9" xfId="0" applyFont="1" applyBorder="1"/>
    <xf numFmtId="0" fontId="18" fillId="0" borderId="9" xfId="0" applyFont="1" applyBorder="1" applyAlignment="1">
      <alignment horizontal="center"/>
    </xf>
    <xf numFmtId="1" fontId="18" fillId="0" borderId="9" xfId="0" applyNumberFormat="1" applyFont="1" applyBorder="1" applyAlignment="1">
      <alignment horizontal="center"/>
    </xf>
    <xf numFmtId="0" fontId="18" fillId="0" borderId="9" xfId="0" applyFont="1" applyBorder="1" applyAlignment="1">
      <alignment horizontal="left"/>
    </xf>
    <xf numFmtId="0" fontId="38" fillId="0" borderId="0" xfId="0" applyFont="1" applyFill="1" applyAlignment="1">
      <alignment vertical="center" wrapText="1"/>
    </xf>
    <xf numFmtId="0" fontId="38" fillId="0" borderId="0" xfId="0" applyFont="1" applyAlignment="1">
      <alignment horizontal="left" vertical="center" wrapText="1"/>
    </xf>
    <xf numFmtId="0" fontId="53" fillId="32" borderId="9" xfId="0" applyFont="1" applyFill="1" applyBorder="1" applyAlignment="1">
      <alignment vertical="center" wrapText="1"/>
    </xf>
    <xf numFmtId="0" fontId="53" fillId="32" borderId="9" xfId="0" applyFont="1" applyFill="1" applyBorder="1" applyAlignment="1">
      <alignment horizontal="center" vertical="center" wrapText="1"/>
    </xf>
    <xf numFmtId="164" fontId="53" fillId="32" borderId="9" xfId="0" applyNumberFormat="1" applyFont="1" applyFill="1" applyBorder="1" applyAlignment="1">
      <alignment horizontal="center" vertical="center" wrapText="1"/>
    </xf>
    <xf numFmtId="0" fontId="18" fillId="0" borderId="13" xfId="0" applyFont="1" applyBorder="1"/>
    <xf numFmtId="164" fontId="18" fillId="0" borderId="0" xfId="0" applyNumberFormat="1" applyFont="1" applyBorder="1" applyAlignment="1">
      <alignment horizontal="center"/>
    </xf>
    <xf numFmtId="0" fontId="18" fillId="0" borderId="0" xfId="0" applyFont="1" applyBorder="1"/>
    <xf numFmtId="0" fontId="46" fillId="14" borderId="14" xfId="4" applyFont="1" applyBorder="1" applyAlignment="1">
      <alignment horizontal="left"/>
    </xf>
    <xf numFmtId="0" fontId="46" fillId="14" borderId="0" xfId="4" applyFont="1" applyBorder="1" applyAlignment="1">
      <alignment horizontal="left"/>
    </xf>
    <xf numFmtId="22" fontId="46" fillId="14" borderId="14" xfId="4" applyNumberFormat="1" applyFont="1" applyBorder="1" applyAlignment="1">
      <alignment horizontal="center"/>
    </xf>
    <xf numFmtId="0" fontId="46" fillId="14" borderId="14" xfId="4" applyFont="1" applyBorder="1"/>
    <xf numFmtId="0" fontId="38" fillId="0" borderId="14" xfId="0" applyFont="1" applyBorder="1" applyAlignment="1">
      <alignment horizontal="center"/>
    </xf>
    <xf numFmtId="0" fontId="0" fillId="0" borderId="14" xfId="0" applyFont="1" applyBorder="1" applyAlignment="1">
      <alignment horizontal="left"/>
    </xf>
    <xf numFmtId="164" fontId="54" fillId="4" borderId="14" xfId="0" applyNumberFormat="1" applyFont="1" applyFill="1" applyBorder="1" applyAlignment="1">
      <alignment horizontal="center"/>
    </xf>
    <xf numFmtId="164" fontId="38" fillId="0" borderId="14" xfId="0" applyNumberFormat="1" applyFont="1" applyBorder="1" applyAlignment="1">
      <alignment horizontal="center"/>
    </xf>
    <xf numFmtId="0" fontId="12" fillId="0" borderId="14" xfId="0" applyFont="1" applyBorder="1" applyAlignment="1">
      <alignment horizontal="center"/>
    </xf>
    <xf numFmtId="0" fontId="38" fillId="0" borderId="14" xfId="0" applyFont="1" applyBorder="1"/>
    <xf numFmtId="0" fontId="44" fillId="0" borderId="14" xfId="0" applyFont="1" applyBorder="1" applyAlignment="1">
      <alignment horizontal="center"/>
    </xf>
    <xf numFmtId="0" fontId="38" fillId="0" borderId="14" xfId="0" applyFont="1" applyBorder="1" applyAlignment="1">
      <alignment horizontal="left"/>
    </xf>
    <xf numFmtId="164" fontId="38" fillId="4" borderId="14" xfId="0" applyNumberFormat="1" applyFont="1" applyFill="1" applyBorder="1" applyAlignment="1">
      <alignment horizontal="center"/>
    </xf>
    <xf numFmtId="0" fontId="39" fillId="0" borderId="14" xfId="0" applyFont="1" applyBorder="1"/>
    <xf numFmtId="0" fontId="46" fillId="14" borderId="0" xfId="4" applyFont="1" applyAlignment="1">
      <alignment horizontal="left"/>
    </xf>
    <xf numFmtId="22" fontId="46" fillId="14" borderId="0" xfId="4" applyNumberFormat="1" applyFont="1" applyAlignment="1">
      <alignment horizontal="center" vertical="center"/>
    </xf>
    <xf numFmtId="22" fontId="46" fillId="14" borderId="0" xfId="4" applyNumberFormat="1" applyFont="1" applyBorder="1" applyAlignment="1">
      <alignment horizontal="center"/>
    </xf>
    <xf numFmtId="22" fontId="46" fillId="14" borderId="0" xfId="4" applyNumberFormat="1" applyFont="1" applyAlignment="1">
      <alignment horizontal="center"/>
    </xf>
    <xf numFmtId="0" fontId="46" fillId="14" borderId="0" xfId="4" applyFont="1" applyAlignment="1">
      <alignment horizontal="center"/>
    </xf>
    <xf numFmtId="164" fontId="27" fillId="15" borderId="18" xfId="5" applyNumberFormat="1" applyBorder="1" applyAlignment="1">
      <alignment horizontal="center"/>
    </xf>
    <xf numFmtId="164" fontId="38" fillId="10" borderId="14" xfId="0" applyNumberFormat="1" applyFont="1" applyFill="1" applyBorder="1" applyAlignment="1">
      <alignment horizontal="center"/>
    </xf>
    <xf numFmtId="0" fontId="30" fillId="11" borderId="0" xfId="1" applyFont="1" applyAlignment="1">
      <alignment horizontal="left"/>
    </xf>
    <xf numFmtId="22" fontId="30" fillId="11" borderId="0" xfId="1" applyNumberFormat="1" applyFont="1" applyAlignment="1">
      <alignment horizontal="center"/>
    </xf>
    <xf numFmtId="0" fontId="51" fillId="11" borderId="0" xfId="1" applyFont="1" applyAlignment="1">
      <alignment horizontal="left"/>
    </xf>
    <xf numFmtId="22" fontId="51" fillId="11" borderId="0" xfId="1" applyNumberFormat="1" applyFont="1" applyAlignment="1">
      <alignment horizontal="center"/>
    </xf>
    <xf numFmtId="0" fontId="30" fillId="11" borderId="0" xfId="1" applyFont="1"/>
    <xf numFmtId="0" fontId="30" fillId="11" borderId="0" xfId="1" applyFont="1" applyAlignment="1">
      <alignment horizontal="center"/>
    </xf>
    <xf numFmtId="0" fontId="51" fillId="11" borderId="0" xfId="1" applyFont="1"/>
    <xf numFmtId="0" fontId="51" fillId="11" borderId="0" xfId="1" applyFont="1" applyAlignment="1">
      <alignment horizontal="center"/>
    </xf>
    <xf numFmtId="164" fontId="51" fillId="11" borderId="0" xfId="1" applyNumberFormat="1" applyFont="1" applyAlignment="1">
      <alignment horizontal="center"/>
    </xf>
    <xf numFmtId="0" fontId="38" fillId="0" borderId="0" xfId="0" applyFont="1" applyBorder="1"/>
    <xf numFmtId="0" fontId="38" fillId="0" borderId="0" xfId="0" applyFont="1" applyBorder="1" applyAlignment="1">
      <alignment horizontal="left"/>
    </xf>
    <xf numFmtId="0" fontId="46" fillId="14" borderId="0" xfId="4" applyFont="1" applyBorder="1"/>
    <xf numFmtId="49" fontId="30" fillId="11" borderId="0" xfId="1" applyNumberFormat="1" applyFont="1" applyAlignment="1">
      <alignment horizontal="center"/>
    </xf>
    <xf numFmtId="165" fontId="0" fillId="0" borderId="14" xfId="4" applyNumberFormat="1" applyFont="1" applyFill="1" applyBorder="1" applyAlignment="1">
      <alignment horizontal="center"/>
    </xf>
    <xf numFmtId="0" fontId="0" fillId="0" borderId="0" xfId="4" applyFont="1" applyFill="1" applyBorder="1" applyAlignment="1">
      <alignment horizontal="left"/>
    </xf>
    <xf numFmtId="165" fontId="0" fillId="0" borderId="0" xfId="4" applyNumberFormat="1" applyFont="1" applyFill="1" applyBorder="1" applyAlignment="1">
      <alignment horizontal="center"/>
    </xf>
    <xf numFmtId="165" fontId="0" fillId="0" borderId="14" xfId="0" applyNumberFormat="1" applyFont="1" applyFill="1" applyBorder="1" applyAlignment="1">
      <alignment horizontal="center"/>
    </xf>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horizontal="center"/>
    </xf>
    <xf numFmtId="2"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2" fontId="0" fillId="0" borderId="0" xfId="0" applyNumberFormat="1" applyAlignment="1">
      <alignment horizontal="center"/>
    </xf>
    <xf numFmtId="165" fontId="51" fillId="11" borderId="0" xfId="1" applyNumberFormat="1" applyFont="1" applyBorder="1" applyAlignment="1">
      <alignment horizontal="center"/>
    </xf>
    <xf numFmtId="2" fontId="0" fillId="0" borderId="14" xfId="0" applyNumberFormat="1" applyBorder="1" applyAlignment="1">
      <alignment horizontal="center"/>
    </xf>
    <xf numFmtId="0" fontId="0" fillId="18" borderId="0" xfId="0" applyFont="1" applyFill="1" applyBorder="1" applyAlignment="1">
      <alignment horizontal="left"/>
    </xf>
    <xf numFmtId="0" fontId="0" fillId="18" borderId="0" xfId="0" applyFont="1" applyFill="1" applyAlignment="1">
      <alignment horizontal="left"/>
    </xf>
    <xf numFmtId="49" fontId="2" fillId="18" borderId="0" xfId="0" applyNumberFormat="1" applyFont="1" applyFill="1" applyBorder="1"/>
    <xf numFmtId="0" fontId="2" fillId="18" borderId="1" xfId="0" applyFont="1" applyFill="1" applyBorder="1" applyAlignment="1">
      <alignment horizontal="left"/>
    </xf>
    <xf numFmtId="1" fontId="2" fillId="0" borderId="1" xfId="0" applyNumberFormat="1" applyFont="1" applyFill="1" applyBorder="1" applyAlignment="1">
      <alignment horizontal="left"/>
    </xf>
    <xf numFmtId="0" fontId="2" fillId="0" borderId="1" xfId="0" applyFont="1" applyFill="1" applyBorder="1" applyAlignment="1">
      <alignment horizontal="left"/>
    </xf>
    <xf numFmtId="0" fontId="0" fillId="0" borderId="0" xfId="0" applyFont="1" applyBorder="1"/>
    <xf numFmtId="0" fontId="0" fillId="18" borderId="0" xfId="0" applyFont="1" applyFill="1" applyBorder="1" applyAlignment="1"/>
    <xf numFmtId="0" fontId="0" fillId="33" borderId="0" xfId="0" applyFont="1" applyFill="1"/>
    <xf numFmtId="1" fontId="0" fillId="33" borderId="0" xfId="0" applyNumberFormat="1" applyFont="1" applyFill="1"/>
    <xf numFmtId="0" fontId="0" fillId="33" borderId="0" xfId="0" applyFont="1" applyFill="1" applyAlignment="1">
      <alignment horizontal="center"/>
    </xf>
    <xf numFmtId="0" fontId="0" fillId="18" borderId="0" xfId="0" applyFont="1" applyFill="1" applyBorder="1"/>
    <xf numFmtId="0" fontId="0" fillId="18" borderId="0" xfId="0" applyFont="1" applyFill="1" applyBorder="1"/>
    <xf numFmtId="0" fontId="0" fillId="18" borderId="1" xfId="0" applyFont="1" applyFill="1" applyBorder="1" applyAlignment="1">
      <alignment horizontal="left"/>
    </xf>
    <xf numFmtId="0" fontId="0" fillId="18" borderId="0" xfId="0" applyFont="1" applyFill="1" applyBorder="1" applyAlignment="1">
      <alignment horizontal="left"/>
    </xf>
    <xf numFmtId="1" fontId="0" fillId="0" borderId="1" xfId="0" applyNumberFormat="1" applyFont="1" applyFill="1" applyBorder="1" applyAlignment="1">
      <alignment horizontal="left"/>
    </xf>
    <xf numFmtId="1" fontId="0" fillId="0" borderId="0" xfId="0" applyNumberFormat="1" applyFont="1" applyFill="1" applyBorder="1" applyAlignment="1">
      <alignment horizontal="left"/>
    </xf>
    <xf numFmtId="1" fontId="0" fillId="0" borderId="0" xfId="0" applyNumberFormat="1" applyFont="1"/>
    <xf numFmtId="164" fontId="0" fillId="0" borderId="0" xfId="0" applyNumberFormat="1" applyFont="1" applyAlignment="1">
      <alignment horizontal="center"/>
    </xf>
    <xf numFmtId="0" fontId="0" fillId="9" borderId="0" xfId="0" applyFont="1" applyFill="1" applyBorder="1"/>
    <xf numFmtId="0" fontId="0" fillId="0" borderId="1" xfId="0" applyFont="1" applyFill="1" applyBorder="1" applyAlignment="1">
      <alignment horizontal="left"/>
    </xf>
    <xf numFmtId="0" fontId="0" fillId="7" borderId="0" xfId="0" applyFont="1" applyFill="1" applyBorder="1"/>
    <xf numFmtId="2" fontId="0" fillId="0" borderId="0" xfId="0" applyNumberFormat="1" applyFont="1" applyAlignment="1">
      <alignment horizontal="left"/>
    </xf>
    <xf numFmtId="0" fontId="0" fillId="0" borderId="0" xfId="0" applyFont="1" applyBorder="1" applyAlignment="1"/>
    <xf numFmtId="0" fontId="0" fillId="0" borderId="0" xfId="0" applyFont="1" applyBorder="1" applyAlignment="1">
      <alignment horizontal="left"/>
    </xf>
    <xf numFmtId="1" fontId="0" fillId="17" borderId="1" xfId="0" applyNumberFormat="1" applyFont="1" applyFill="1" applyBorder="1" applyAlignment="1">
      <alignment horizontal="left"/>
    </xf>
    <xf numFmtId="0" fontId="0" fillId="17" borderId="0" xfId="0" applyFont="1" applyFill="1" applyBorder="1" applyAlignment="1">
      <alignment horizontal="left"/>
    </xf>
    <xf numFmtId="0" fontId="37" fillId="18" borderId="0" xfId="0" applyFont="1" applyFill="1" applyBorder="1" applyAlignment="1">
      <alignment horizontal="left"/>
    </xf>
    <xf numFmtId="0" fontId="37" fillId="18" borderId="0" xfId="0" applyFont="1" applyFill="1" applyAlignment="1">
      <alignment horizontal="left"/>
    </xf>
    <xf numFmtId="164" fontId="0" fillId="0" borderId="0" xfId="0" applyNumberFormat="1" applyFont="1" applyFill="1" applyBorder="1" applyAlignment="1">
      <alignment horizontal="left"/>
    </xf>
    <xf numFmtId="164" fontId="0" fillId="0" borderId="0" xfId="0" applyNumberFormat="1" applyFont="1" applyFill="1" applyAlignment="1">
      <alignment horizontal="left"/>
    </xf>
    <xf numFmtId="164" fontId="0" fillId="0" borderId="0" xfId="0" applyNumberFormat="1" applyFont="1" applyAlignment="1">
      <alignment horizontal="left"/>
    </xf>
    <xf numFmtId="0" fontId="0" fillId="17" borderId="1" xfId="0" applyFont="1" applyFill="1" applyBorder="1" applyAlignment="1">
      <alignment horizontal="left"/>
    </xf>
    <xf numFmtId="1" fontId="0" fillId="17" borderId="0" xfId="0" applyNumberFormat="1" applyFont="1" applyFill="1" applyBorder="1" applyAlignment="1">
      <alignment horizontal="left"/>
    </xf>
    <xf numFmtId="49" fontId="2" fillId="18" borderId="1" xfId="0" applyNumberFormat="1" applyFont="1" applyFill="1" applyBorder="1" applyAlignment="1">
      <alignment horizontal="left"/>
    </xf>
    <xf numFmtId="164" fontId="2" fillId="18" borderId="0" xfId="0" applyNumberFormat="1" applyFont="1" applyFill="1" applyBorder="1" applyAlignment="1">
      <alignment horizontal="left"/>
    </xf>
    <xf numFmtId="164" fontId="0" fillId="18" borderId="0" xfId="0" applyNumberFormat="1" applyFont="1" applyFill="1" applyBorder="1" applyAlignment="1">
      <alignment horizontal="left"/>
    </xf>
    <xf numFmtId="164" fontId="0" fillId="17" borderId="0" xfId="0" applyNumberFormat="1" applyFont="1" applyFill="1" applyBorder="1" applyAlignment="1">
      <alignment horizontal="left"/>
    </xf>
    <xf numFmtId="0" fontId="0" fillId="17" borderId="0" xfId="0" applyFont="1" applyFill="1" applyAlignment="1">
      <alignment horizontal="left"/>
    </xf>
    <xf numFmtId="164" fontId="0" fillId="0" borderId="0" xfId="0" applyNumberFormat="1" applyFont="1" applyBorder="1" applyAlignment="1">
      <alignment horizontal="left"/>
    </xf>
    <xf numFmtId="0" fontId="0" fillId="0" borderId="1" xfId="0" applyFont="1" applyBorder="1" applyAlignment="1">
      <alignment horizontal="left"/>
    </xf>
    <xf numFmtId="0" fontId="2" fillId="18" borderId="0" xfId="0" applyFont="1" applyFill="1" applyBorder="1" applyAlignment="1">
      <alignment horizontal="left"/>
    </xf>
    <xf numFmtId="0" fontId="2" fillId="18" borderId="0" xfId="0" applyFont="1" applyFill="1" applyAlignment="1">
      <alignment horizontal="left"/>
    </xf>
    <xf numFmtId="0" fontId="10" fillId="0" borderId="0" xfId="4" applyFont="1" applyFill="1" applyAlignment="1">
      <alignment horizontal="left"/>
    </xf>
    <xf numFmtId="0" fontId="10" fillId="0" borderId="0" xfId="0" applyFont="1" applyFill="1" applyAlignment="1">
      <alignment horizontal="left"/>
    </xf>
    <xf numFmtId="0" fontId="10" fillId="0" borderId="0" xfId="0" applyFont="1" applyAlignment="1">
      <alignment horizontal="left"/>
    </xf>
    <xf numFmtId="0" fontId="39" fillId="2" borderId="0" xfId="0" applyFont="1" applyFill="1" applyAlignment="1">
      <alignment horizontal="left" vertical="center"/>
    </xf>
    <xf numFmtId="1" fontId="32" fillId="0" borderId="0" xfId="0" applyNumberFormat="1" applyFont="1" applyFill="1" applyAlignment="1">
      <alignment horizontal="center" vertical="center"/>
    </xf>
    <xf numFmtId="0" fontId="55" fillId="14" borderId="4" xfId="4" applyFont="1" applyBorder="1" applyAlignment="1">
      <alignment horizontal="left" vertical="center"/>
    </xf>
    <xf numFmtId="0" fontId="55" fillId="14" borderId="4" xfId="4" applyFont="1" applyBorder="1" applyAlignment="1">
      <alignment horizontal="center"/>
    </xf>
    <xf numFmtId="0" fontId="55" fillId="14" borderId="4" xfId="4" applyFont="1" applyBorder="1" applyAlignment="1">
      <alignment vertical="center"/>
    </xf>
    <xf numFmtId="0" fontId="31" fillId="0" borderId="0" xfId="0" applyFont="1" applyAlignment="1">
      <alignment horizontal="left" vertical="center"/>
    </xf>
    <xf numFmtId="0" fontId="31" fillId="0" borderId="0" xfId="0" applyFont="1" applyFill="1" applyAlignment="1">
      <alignment horizontal="center" vertical="center"/>
    </xf>
    <xf numFmtId="0" fontId="31" fillId="0" borderId="0" xfId="0" applyFont="1" applyAlignment="1">
      <alignment horizontal="left"/>
    </xf>
    <xf numFmtId="0" fontId="31" fillId="0" borderId="0" xfId="0" applyFont="1" applyFill="1" applyAlignment="1">
      <alignment vertical="center"/>
    </xf>
    <xf numFmtId="164" fontId="55" fillId="14" borderId="4" xfId="4" applyNumberFormat="1" applyFont="1" applyBorder="1" applyAlignment="1">
      <alignment horizontal="center" vertical="center"/>
    </xf>
    <xf numFmtId="0" fontId="31" fillId="0" borderId="0" xfId="0" applyFont="1" applyAlignment="1">
      <alignment vertical="center"/>
    </xf>
    <xf numFmtId="0" fontId="31" fillId="0" borderId="0" xfId="0" applyFont="1" applyFill="1" applyAlignment="1">
      <alignment horizontal="left" vertical="center" wrapText="1"/>
    </xf>
    <xf numFmtId="1" fontId="31" fillId="0" borderId="0" xfId="0" applyNumberFormat="1" applyFont="1" applyFill="1" applyAlignment="1">
      <alignment horizontal="center" vertical="center"/>
    </xf>
    <xf numFmtId="0" fontId="31" fillId="0" borderId="0" xfId="0" applyFont="1" applyFill="1" applyAlignment="1">
      <alignment horizontal="left" vertical="center"/>
    </xf>
    <xf numFmtId="0" fontId="31" fillId="0" borderId="0" xfId="0" applyFont="1" applyFill="1" applyAlignment="1">
      <alignment vertical="center" wrapText="1"/>
    </xf>
    <xf numFmtId="164" fontId="31" fillId="0" borderId="0" xfId="0" applyNumberFormat="1" applyFont="1" applyFill="1" applyAlignment="1">
      <alignment horizontal="left" vertical="center"/>
    </xf>
    <xf numFmtId="0" fontId="56" fillId="0" borderId="0" xfId="0" applyFont="1" applyFill="1" applyAlignment="1">
      <alignment vertical="center"/>
    </xf>
    <xf numFmtId="0" fontId="31" fillId="17" borderId="0" xfId="0" applyFont="1" applyFill="1" applyAlignment="1">
      <alignment vertical="center"/>
    </xf>
    <xf numFmtId="22" fontId="31" fillId="0" borderId="0" xfId="0" applyNumberFormat="1" applyFont="1" applyFill="1" applyAlignment="1">
      <alignment horizontal="left" vertical="center"/>
    </xf>
    <xf numFmtId="0" fontId="31" fillId="0" borderId="0" xfId="0" applyFont="1" applyFill="1"/>
    <xf numFmtId="0" fontId="31" fillId="0" borderId="0" xfId="0" applyFont="1" applyFill="1" applyBorder="1" applyAlignment="1">
      <alignment vertical="center"/>
    </xf>
    <xf numFmtId="0" fontId="56" fillId="0" borderId="4" xfId="0" applyFont="1" applyFill="1" applyBorder="1" applyAlignment="1">
      <alignment horizontal="left" vertical="center"/>
    </xf>
    <xf numFmtId="0" fontId="31" fillId="0" borderId="4" xfId="0" applyFont="1" applyBorder="1" applyAlignment="1">
      <alignment horizontal="left" vertical="center"/>
    </xf>
    <xf numFmtId="0" fontId="31" fillId="0" borderId="4" xfId="0" applyFont="1" applyFill="1" applyBorder="1"/>
    <xf numFmtId="0" fontId="56" fillId="0" borderId="0" xfId="0" applyFont="1" applyFill="1" applyBorder="1" applyAlignment="1">
      <alignment horizontal="left" vertical="center"/>
    </xf>
    <xf numFmtId="0" fontId="31" fillId="0" borderId="0" xfId="0" applyFont="1" applyFill="1" applyBorder="1" applyAlignment="1">
      <alignment horizontal="left" vertical="center"/>
    </xf>
    <xf numFmtId="0" fontId="31" fillId="0" borderId="0" xfId="0" applyFont="1" applyFill="1" applyAlignment="1">
      <alignment horizontal="center"/>
    </xf>
    <xf numFmtId="164" fontId="39" fillId="2" borderId="0" xfId="0" applyNumberFormat="1" applyFont="1" applyFill="1" applyAlignment="1">
      <alignment horizontal="left" vertical="center"/>
    </xf>
    <xf numFmtId="0" fontId="39" fillId="18" borderId="0" xfId="0" applyFont="1" applyFill="1" applyAlignment="1">
      <alignment vertical="center"/>
    </xf>
    <xf numFmtId="0" fontId="39" fillId="18" borderId="0" xfId="0" applyFont="1" applyFill="1" applyAlignment="1">
      <alignment horizontal="left" vertical="center"/>
    </xf>
    <xf numFmtId="0" fontId="55" fillId="14" borderId="4" xfId="4" applyFont="1" applyBorder="1" applyAlignment="1">
      <alignment horizontal="left"/>
    </xf>
    <xf numFmtId="164" fontId="57" fillId="13" borderId="0" xfId="3" applyNumberFormat="1" applyFont="1" applyAlignment="1">
      <alignment horizontal="left" vertical="center"/>
    </xf>
    <xf numFmtId="164" fontId="55" fillId="14" borderId="4" xfId="4" applyNumberFormat="1" applyFont="1" applyBorder="1" applyAlignment="1">
      <alignment horizontal="left" vertical="center"/>
    </xf>
    <xf numFmtId="1" fontId="31" fillId="0" borderId="0" xfId="0" applyNumberFormat="1" applyFont="1" applyFill="1" applyAlignment="1">
      <alignment horizontal="left" vertical="center"/>
    </xf>
    <xf numFmtId="1" fontId="32" fillId="0" borderId="0" xfId="0" applyNumberFormat="1" applyFont="1" applyFill="1" applyAlignment="1">
      <alignment horizontal="left" vertical="center"/>
    </xf>
    <xf numFmtId="1" fontId="55" fillId="14" borderId="4" xfId="4" applyNumberFormat="1" applyFont="1" applyBorder="1" applyAlignment="1">
      <alignment horizontal="left" vertical="center"/>
    </xf>
    <xf numFmtId="0" fontId="31" fillId="0" borderId="4" xfId="0" applyFont="1" applyFill="1" applyBorder="1" applyAlignment="1">
      <alignment horizontal="left" vertical="center"/>
    </xf>
    <xf numFmtId="0" fontId="31" fillId="0" borderId="0" xfId="0" applyFont="1" applyFill="1" applyAlignment="1">
      <alignment horizontal="left"/>
    </xf>
    <xf numFmtId="1" fontId="0" fillId="0" borderId="0" xfId="0" applyNumberFormat="1" applyFont="1" applyAlignment="1">
      <alignment horizontal="left"/>
    </xf>
    <xf numFmtId="164" fontId="39" fillId="18" borderId="0" xfId="0" applyNumberFormat="1" applyFont="1" applyFill="1" applyAlignment="1">
      <alignment horizontal="left" vertical="center"/>
    </xf>
    <xf numFmtId="164" fontId="55" fillId="14" borderId="4" xfId="4" applyNumberFormat="1" applyFont="1" applyBorder="1" applyAlignment="1">
      <alignment horizontal="left"/>
    </xf>
    <xf numFmtId="164" fontId="58" fillId="0" borderId="0" xfId="0" applyNumberFormat="1" applyFont="1" applyFill="1" applyAlignment="1">
      <alignment horizontal="left" vertical="center"/>
    </xf>
    <xf numFmtId="22" fontId="55" fillId="14" borderId="4" xfId="4" applyNumberFormat="1" applyFont="1" applyBorder="1" applyAlignment="1">
      <alignment horizontal="left" vertical="center"/>
    </xf>
    <xf numFmtId="0" fontId="56" fillId="0" borderId="0" xfId="0" applyFont="1" applyFill="1" applyAlignment="1">
      <alignment horizontal="left" vertical="center"/>
    </xf>
    <xf numFmtId="0" fontId="59" fillId="14" borderId="4" xfId="4" applyFont="1" applyBorder="1" applyAlignment="1">
      <alignment horizontal="left" vertical="center"/>
    </xf>
    <xf numFmtId="164" fontId="31" fillId="0" borderId="4" xfId="0" applyNumberFormat="1" applyFont="1" applyBorder="1" applyAlignment="1">
      <alignment horizontal="left" vertical="center"/>
    </xf>
    <xf numFmtId="0" fontId="38" fillId="18" borderId="0" xfId="0" applyFont="1" applyFill="1" applyAlignment="1">
      <alignment horizontal="left"/>
    </xf>
    <xf numFmtId="0" fontId="38" fillId="18" borderId="0" xfId="0" applyFont="1" applyFill="1"/>
    <xf numFmtId="1" fontId="32" fillId="0" borderId="0" xfId="0" applyNumberFormat="1" applyFont="1" applyFill="1" applyBorder="1" applyAlignment="1">
      <alignment horizontal="left" vertical="center"/>
    </xf>
    <xf numFmtId="22" fontId="31" fillId="0" borderId="0" xfId="0" applyNumberFormat="1" applyFont="1" applyFill="1" applyBorder="1" applyAlignment="1">
      <alignment horizontal="left" vertical="center"/>
    </xf>
    <xf numFmtId="164" fontId="31" fillId="0" borderId="0" xfId="4" applyNumberFormat="1" applyFont="1" applyFill="1" applyBorder="1" applyAlignment="1">
      <alignment horizontal="left" vertical="center"/>
    </xf>
    <xf numFmtId="0" fontId="24" fillId="12" borderId="0" xfId="2" applyAlignment="1">
      <alignment horizontal="right"/>
    </xf>
    <xf numFmtId="0" fontId="24" fillId="12" borderId="0" xfId="2" applyAlignment="1">
      <alignment horizontal="left"/>
    </xf>
    <xf numFmtId="0" fontId="38" fillId="16" borderId="0" xfId="6" applyFont="1" applyAlignment="1">
      <alignment horizontal="right"/>
    </xf>
    <xf numFmtId="0" fontId="38" fillId="16" borderId="0" xfId="6" applyFont="1" applyAlignment="1">
      <alignment horizontal="left"/>
    </xf>
    <xf numFmtId="0" fontId="24" fillId="12" borderId="0" xfId="2" applyAlignment="1">
      <alignment horizontal="left" vertical="center"/>
    </xf>
    <xf numFmtId="164" fontId="24" fillId="12" borderId="0" xfId="2" applyNumberFormat="1" applyAlignment="1">
      <alignment horizontal="left" vertical="center"/>
    </xf>
    <xf numFmtId="1" fontId="24" fillId="12" borderId="0" xfId="2" applyNumberFormat="1" applyAlignment="1">
      <alignment horizontal="left" vertical="center"/>
    </xf>
    <xf numFmtId="0" fontId="19" fillId="0" borderId="0" xfId="0" applyFont="1" applyAlignment="1">
      <alignment horizontal="left" vertical="center"/>
    </xf>
    <xf numFmtId="164" fontId="31" fillId="0" borderId="0" xfId="0" applyNumberFormat="1" applyFont="1" applyAlignment="1">
      <alignment horizontal="left" vertical="center"/>
    </xf>
    <xf numFmtId="2" fontId="31" fillId="0" borderId="0" xfId="0" applyNumberFormat="1" applyFont="1" applyFill="1" applyBorder="1" applyAlignment="1">
      <alignment horizontal="left" vertical="center"/>
    </xf>
    <xf numFmtId="164" fontId="38" fillId="18" borderId="0" xfId="0" applyNumberFormat="1" applyFont="1" applyFill="1" applyAlignment="1">
      <alignment horizontal="left"/>
    </xf>
    <xf numFmtId="164" fontId="38" fillId="0" borderId="0" xfId="0" applyNumberFormat="1" applyFont="1" applyFill="1" applyAlignment="1">
      <alignment horizontal="left"/>
    </xf>
    <xf numFmtId="164" fontId="31" fillId="0" borderId="0" xfId="4" applyNumberFormat="1" applyFont="1" applyFill="1" applyAlignment="1">
      <alignment horizontal="left" vertical="center"/>
    </xf>
    <xf numFmtId="164" fontId="31" fillId="0" borderId="0" xfId="0" applyNumberFormat="1" applyFont="1" applyFill="1" applyBorder="1" applyAlignment="1">
      <alignment horizontal="left" vertical="center"/>
    </xf>
    <xf numFmtId="164" fontId="31" fillId="0" borderId="4" xfId="0" applyNumberFormat="1" applyFont="1" applyFill="1" applyBorder="1" applyAlignment="1">
      <alignment horizontal="left" vertical="center"/>
    </xf>
    <xf numFmtId="164" fontId="31" fillId="0" borderId="0" xfId="0" applyNumberFormat="1" applyFont="1" applyAlignment="1">
      <alignment horizontal="left"/>
    </xf>
    <xf numFmtId="0" fontId="39" fillId="18" borderId="1" xfId="0" applyFont="1" applyFill="1" applyBorder="1" applyAlignment="1">
      <alignment horizontal="left" vertical="center"/>
    </xf>
    <xf numFmtId="0" fontId="38" fillId="18" borderId="1" xfId="0" applyFont="1" applyFill="1" applyBorder="1" applyAlignment="1">
      <alignment horizontal="left"/>
    </xf>
    <xf numFmtId="0" fontId="38" fillId="0" borderId="1" xfId="0" applyFont="1" applyFill="1" applyBorder="1" applyAlignment="1">
      <alignment horizontal="left"/>
    </xf>
    <xf numFmtId="0" fontId="55" fillId="14" borderId="15" xfId="4" applyFont="1" applyBorder="1" applyAlignment="1">
      <alignment horizontal="left"/>
    </xf>
    <xf numFmtId="0" fontId="31" fillId="0" borderId="1" xfId="0" applyFont="1" applyFill="1" applyBorder="1" applyAlignment="1">
      <alignment horizontal="left" vertical="center"/>
    </xf>
    <xf numFmtId="0" fontId="55" fillId="14" borderId="15" xfId="4" applyFont="1" applyBorder="1" applyAlignment="1">
      <alignment horizontal="left" vertical="center"/>
    </xf>
    <xf numFmtId="1" fontId="32" fillId="0" borderId="1" xfId="0" applyNumberFormat="1" applyFont="1" applyFill="1" applyBorder="1" applyAlignment="1">
      <alignment horizontal="left" vertical="center"/>
    </xf>
    <xf numFmtId="0" fontId="31" fillId="0" borderId="15" xfId="0" applyFont="1" applyBorder="1" applyAlignment="1">
      <alignment horizontal="left" vertical="center"/>
    </xf>
    <xf numFmtId="0" fontId="31" fillId="0" borderId="1" xfId="0" applyFont="1" applyBorder="1" applyAlignment="1">
      <alignment horizontal="left" vertical="center"/>
    </xf>
    <xf numFmtId="0" fontId="31" fillId="0" borderId="1" xfId="0" applyFont="1" applyFill="1" applyBorder="1" applyAlignment="1">
      <alignment horizontal="left"/>
    </xf>
    <xf numFmtId="164" fontId="31" fillId="0" borderId="0" xfId="0" applyNumberFormat="1" applyFont="1" applyFill="1" applyAlignment="1">
      <alignment horizontal="left"/>
    </xf>
    <xf numFmtId="164" fontId="57" fillId="13" borderId="1" xfId="3" applyNumberFormat="1" applyFont="1" applyBorder="1" applyAlignment="1">
      <alignment horizontal="left" vertical="center"/>
    </xf>
    <xf numFmtId="164" fontId="55" fillId="14" borderId="15" xfId="4" applyNumberFormat="1" applyFont="1" applyBorder="1" applyAlignment="1">
      <alignment horizontal="left" vertical="center"/>
    </xf>
    <xf numFmtId="1" fontId="31" fillId="0" borderId="1" xfId="0" applyNumberFormat="1" applyFont="1" applyFill="1" applyBorder="1" applyAlignment="1">
      <alignment horizontal="left" vertical="center"/>
    </xf>
    <xf numFmtId="164" fontId="0" fillId="0" borderId="1" xfId="0" applyNumberFormat="1" applyFont="1" applyFill="1" applyBorder="1" applyAlignment="1">
      <alignment horizontal="left"/>
    </xf>
    <xf numFmtId="1" fontId="55" fillId="14" borderId="15" xfId="4" applyNumberFormat="1" applyFont="1" applyBorder="1" applyAlignment="1">
      <alignment horizontal="left" vertical="center"/>
    </xf>
    <xf numFmtId="164" fontId="31" fillId="0" borderId="1" xfId="0" applyNumberFormat="1" applyFont="1" applyFill="1" applyBorder="1" applyAlignment="1">
      <alignment horizontal="left" vertical="center"/>
    </xf>
    <xf numFmtId="0" fontId="31" fillId="0" borderId="1" xfId="3" applyFont="1" applyFill="1" applyBorder="1" applyAlignment="1">
      <alignment horizontal="left" vertical="center"/>
    </xf>
    <xf numFmtId="0" fontId="31" fillId="0" borderId="15" xfId="0" applyFont="1" applyFill="1" applyBorder="1" applyAlignment="1">
      <alignment horizontal="left" vertical="center"/>
    </xf>
    <xf numFmtId="164" fontId="25" fillId="13" borderId="1" xfId="3" applyNumberFormat="1" applyBorder="1" applyAlignment="1">
      <alignment horizontal="left" vertical="center"/>
    </xf>
    <xf numFmtId="1" fontId="0" fillId="0" borderId="1" xfId="0" applyNumberFormat="1" applyFont="1" applyBorder="1" applyAlignment="1">
      <alignment horizontal="left"/>
    </xf>
    <xf numFmtId="166" fontId="31" fillId="0" borderId="0" xfId="0" applyNumberFormat="1" applyFont="1" applyFill="1" applyAlignment="1">
      <alignment horizontal="left" vertical="center"/>
    </xf>
    <xf numFmtId="166" fontId="58" fillId="0" borderId="0" xfId="0" applyNumberFormat="1" applyFont="1" applyFill="1" applyAlignment="1">
      <alignment horizontal="left" vertical="center"/>
    </xf>
    <xf numFmtId="166" fontId="31" fillId="0" borderId="14" xfId="0" applyNumberFormat="1" applyFont="1" applyFill="1" applyBorder="1" applyAlignment="1">
      <alignment horizontal="left" vertical="center"/>
    </xf>
    <xf numFmtId="164" fontId="55" fillId="0" borderId="4" xfId="4" applyNumberFormat="1" applyFont="1" applyFill="1" applyBorder="1" applyAlignment="1">
      <alignment horizontal="left" vertical="center"/>
    </xf>
    <xf numFmtId="171" fontId="50" fillId="0" borderId="1" xfId="0" applyNumberFormat="1" applyFont="1" applyFill="1" applyBorder="1" applyAlignment="1">
      <alignment horizontal="left"/>
    </xf>
    <xf numFmtId="2" fontId="31" fillId="0" borderId="1" xfId="0" applyNumberFormat="1" applyFont="1" applyFill="1" applyBorder="1" applyAlignment="1">
      <alignment horizontal="left" vertical="center"/>
    </xf>
    <xf numFmtId="0" fontId="56" fillId="0" borderId="14" xfId="0" applyFont="1" applyFill="1" applyBorder="1" applyAlignment="1">
      <alignment vertical="center"/>
    </xf>
    <xf numFmtId="164" fontId="31" fillId="0" borderId="14" xfId="0" applyNumberFormat="1" applyFont="1" applyFill="1" applyBorder="1" applyAlignment="1">
      <alignment horizontal="left" vertical="center"/>
    </xf>
    <xf numFmtId="0" fontId="31" fillId="0" borderId="14" xfId="0" applyFont="1" applyFill="1" applyBorder="1" applyAlignment="1">
      <alignment horizontal="left" vertical="center"/>
    </xf>
    <xf numFmtId="22" fontId="31" fillId="0" borderId="14" xfId="0" applyNumberFormat="1" applyFont="1" applyFill="1" applyBorder="1" applyAlignment="1">
      <alignment horizontal="left" vertical="center"/>
    </xf>
    <xf numFmtId="0" fontId="31" fillId="0" borderId="5" xfId="0" applyFont="1" applyFill="1" applyBorder="1" applyAlignment="1">
      <alignment horizontal="left" vertical="center"/>
    </xf>
    <xf numFmtId="1" fontId="31" fillId="0" borderId="14" xfId="0" applyNumberFormat="1" applyFont="1" applyFill="1" applyBorder="1" applyAlignment="1">
      <alignment horizontal="left" vertical="center"/>
    </xf>
    <xf numFmtId="1" fontId="31" fillId="0" borderId="5" xfId="0" applyNumberFormat="1" applyFont="1" applyFill="1" applyBorder="1" applyAlignment="1">
      <alignment horizontal="left" vertical="center"/>
    </xf>
    <xf numFmtId="0" fontId="31" fillId="0" borderId="14" xfId="0" applyFont="1" applyFill="1" applyBorder="1" applyAlignment="1">
      <alignment vertical="center"/>
    </xf>
    <xf numFmtId="164" fontId="31" fillId="0" borderId="14" xfId="4" applyNumberFormat="1" applyFont="1" applyFill="1" applyBorder="1" applyAlignment="1">
      <alignment horizontal="left" vertical="center"/>
    </xf>
    <xf numFmtId="1" fontId="32" fillId="0" borderId="5" xfId="0" applyNumberFormat="1" applyFont="1" applyFill="1" applyBorder="1" applyAlignment="1">
      <alignment horizontal="left" vertical="center"/>
    </xf>
    <xf numFmtId="164" fontId="31" fillId="0" borderId="14" xfId="0" applyNumberFormat="1" applyFont="1" applyBorder="1" applyAlignment="1">
      <alignment horizontal="left" vertical="center"/>
    </xf>
    <xf numFmtId="0" fontId="31" fillId="0" borderId="14" xfId="0" applyFont="1" applyFill="1" applyBorder="1" applyAlignment="1">
      <alignment vertical="center" wrapText="1"/>
    </xf>
    <xf numFmtId="164" fontId="55" fillId="14" borderId="0" xfId="4" applyNumberFormat="1" applyFont="1" applyBorder="1" applyAlignment="1">
      <alignment horizontal="left" vertical="center"/>
    </xf>
    <xf numFmtId="0" fontId="55" fillId="14" borderId="0" xfId="4" applyFont="1" applyBorder="1" applyAlignment="1">
      <alignment vertical="center"/>
    </xf>
    <xf numFmtId="164" fontId="60" fillId="15" borderId="19" xfId="5" applyNumberFormat="1" applyFont="1" applyBorder="1" applyAlignment="1">
      <alignment horizontal="center" vertical="center"/>
    </xf>
    <xf numFmtId="164" fontId="57" fillId="13" borderId="14" xfId="3" applyNumberFormat="1" applyFont="1" applyBorder="1" applyAlignment="1">
      <alignment horizontal="left" vertical="center"/>
    </xf>
    <xf numFmtId="1" fontId="32" fillId="0" borderId="14" xfId="0" applyNumberFormat="1" applyFont="1" applyFill="1" applyBorder="1" applyAlignment="1">
      <alignment horizontal="left" vertical="center"/>
    </xf>
    <xf numFmtId="0" fontId="19" fillId="0" borderId="14" xfId="0" applyFont="1" applyBorder="1" applyAlignment="1">
      <alignment horizontal="left" vertical="center"/>
    </xf>
    <xf numFmtId="0" fontId="56" fillId="0" borderId="0" xfId="0" applyFont="1" applyBorder="1" applyAlignment="1">
      <alignment horizontal="left" vertical="center"/>
    </xf>
    <xf numFmtId="164" fontId="31" fillId="0" borderId="0" xfId="0" applyNumberFormat="1" applyFont="1" applyBorder="1" applyAlignment="1">
      <alignment horizontal="left" vertical="center"/>
    </xf>
    <xf numFmtId="166" fontId="31" fillId="0" borderId="0" xfId="0" applyNumberFormat="1" applyFont="1" applyFill="1" applyBorder="1" applyAlignment="1">
      <alignment horizontal="left" vertical="center"/>
    </xf>
    <xf numFmtId="1" fontId="31" fillId="0" borderId="0" xfId="0" applyNumberFormat="1" applyFont="1" applyFill="1" applyBorder="1" applyAlignment="1">
      <alignment horizontal="left" vertical="center"/>
    </xf>
    <xf numFmtId="164" fontId="0" fillId="0" borderId="5" xfId="0" applyNumberFormat="1" applyFont="1" applyFill="1" applyBorder="1" applyAlignment="1">
      <alignment horizontal="left"/>
    </xf>
    <xf numFmtId="164" fontId="0" fillId="0" borderId="14" xfId="0" applyNumberFormat="1" applyFont="1" applyFill="1" applyBorder="1" applyAlignment="1">
      <alignment horizontal="left"/>
    </xf>
    <xf numFmtId="164" fontId="0" fillId="0" borderId="14" xfId="0" applyNumberFormat="1" applyFont="1" applyBorder="1" applyAlignment="1">
      <alignment horizontal="left"/>
    </xf>
    <xf numFmtId="0" fontId="0" fillId="0" borderId="5" xfId="0" applyFont="1" applyFill="1" applyBorder="1" applyAlignment="1">
      <alignment horizontal="left"/>
    </xf>
    <xf numFmtId="0" fontId="31" fillId="0" borderId="0" xfId="0" applyFont="1" applyBorder="1" applyAlignment="1">
      <alignment horizontal="left" vertical="center"/>
    </xf>
    <xf numFmtId="0" fontId="56" fillId="0" borderId="0" xfId="0" applyFont="1" applyFill="1" applyBorder="1" applyAlignment="1">
      <alignment vertical="center"/>
    </xf>
    <xf numFmtId="0" fontId="19" fillId="0" borderId="0" xfId="0" applyFont="1" applyBorder="1" applyAlignment="1">
      <alignment horizontal="left" vertical="center"/>
    </xf>
    <xf numFmtId="0" fontId="29" fillId="18" borderId="1" xfId="0" applyFont="1" applyFill="1" applyBorder="1" applyAlignment="1">
      <alignment horizontal="left" vertical="center"/>
    </xf>
    <xf numFmtId="0" fontId="29" fillId="18" borderId="0" xfId="0" applyFont="1" applyFill="1" applyBorder="1" applyAlignment="1">
      <alignment horizontal="left" vertical="center"/>
    </xf>
    <xf numFmtId="0" fontId="2" fillId="29" borderId="1" xfId="0" applyFont="1" applyFill="1" applyBorder="1" applyAlignment="1">
      <alignment horizontal="left"/>
    </xf>
    <xf numFmtId="0" fontId="2" fillId="29" borderId="0" xfId="0" applyFont="1" applyFill="1" applyBorder="1" applyAlignment="1">
      <alignment horizontal="left"/>
    </xf>
    <xf numFmtId="167" fontId="2" fillId="29" borderId="0" xfId="0" applyNumberFormat="1" applyFont="1" applyFill="1" applyBorder="1" applyAlignment="1">
      <alignment horizontal="left"/>
    </xf>
    <xf numFmtId="164" fontId="60" fillId="15" borderId="20" xfId="5" applyNumberFormat="1" applyFont="1" applyBorder="1" applyAlignment="1">
      <alignment horizontal="center" vertical="center"/>
    </xf>
    <xf numFmtId="0" fontId="39" fillId="2" borderId="1" xfId="0" applyFont="1" applyFill="1" applyBorder="1" applyAlignment="1">
      <alignment horizontal="left" vertical="center"/>
    </xf>
    <xf numFmtId="22" fontId="31" fillId="0" borderId="1" xfId="4" applyNumberFormat="1" applyFont="1" applyFill="1" applyBorder="1" applyAlignment="1">
      <alignment horizontal="left" vertical="center"/>
    </xf>
    <xf numFmtId="22" fontId="31" fillId="0" borderId="1" xfId="0" applyNumberFormat="1" applyFont="1" applyBorder="1" applyAlignment="1">
      <alignment horizontal="left" vertical="center"/>
    </xf>
    <xf numFmtId="22" fontId="31" fillId="0" borderId="1" xfId="0" applyNumberFormat="1" applyFont="1" applyFill="1" applyBorder="1" applyAlignment="1">
      <alignment horizontal="left" vertical="center"/>
    </xf>
    <xf numFmtId="0" fontId="31" fillId="0" borderId="1" xfId="0" applyFont="1" applyBorder="1" applyAlignment="1">
      <alignment horizontal="left"/>
    </xf>
    <xf numFmtId="0" fontId="31" fillId="0" borderId="1" xfId="0" applyFont="1" applyFill="1" applyBorder="1"/>
    <xf numFmtId="0" fontId="39" fillId="18" borderId="1" xfId="0" applyFont="1" applyFill="1" applyBorder="1" applyAlignment="1">
      <alignment horizontal="left" vertical="center" wrapText="1"/>
    </xf>
    <xf numFmtId="0" fontId="38" fillId="18" borderId="1" xfId="0" applyFont="1" applyFill="1" applyBorder="1" applyAlignment="1">
      <alignment wrapText="1"/>
    </xf>
    <xf numFmtId="0" fontId="38" fillId="0" borderId="1" xfId="0" applyFont="1" applyFill="1" applyBorder="1" applyAlignment="1">
      <alignment wrapText="1"/>
    </xf>
    <xf numFmtId="0" fontId="55" fillId="14" borderId="15" xfId="4" applyFont="1" applyBorder="1" applyAlignment="1">
      <alignment horizontal="left" wrapText="1"/>
    </xf>
    <xf numFmtId="0" fontId="31" fillId="0" borderId="1" xfId="0" applyFont="1" applyBorder="1"/>
    <xf numFmtId="0" fontId="58" fillId="0" borderId="1" xfId="0" applyFont="1" applyFill="1" applyBorder="1" applyAlignment="1">
      <alignment horizontal="left" vertical="center" wrapText="1"/>
    </xf>
    <xf numFmtId="0" fontId="55" fillId="14" borderId="15" xfId="4" applyFont="1" applyBorder="1" applyAlignment="1">
      <alignment horizontal="left" vertical="center" wrapText="1"/>
    </xf>
    <xf numFmtId="0" fontId="31" fillId="0" borderId="1" xfId="0" applyFont="1" applyFill="1" applyBorder="1" applyAlignment="1">
      <alignment horizontal="left" vertical="center" wrapText="1"/>
    </xf>
    <xf numFmtId="0" fontId="56" fillId="0" borderId="1" xfId="0" applyFont="1" applyFill="1" applyBorder="1" applyAlignment="1">
      <alignment vertical="center" wrapText="1"/>
    </xf>
    <xf numFmtId="0" fontId="31" fillId="0" borderId="1" xfId="0" applyFont="1" applyFill="1" applyBorder="1" applyAlignment="1">
      <alignment vertical="center" wrapText="1"/>
    </xf>
    <xf numFmtId="0" fontId="56" fillId="0" borderId="5" xfId="0" applyFont="1" applyFill="1" applyBorder="1" applyAlignment="1">
      <alignment vertical="center" wrapText="1"/>
    </xf>
    <xf numFmtId="0" fontId="55" fillId="14" borderId="15" xfId="4" applyFont="1" applyBorder="1" applyAlignment="1">
      <alignment vertical="center"/>
    </xf>
    <xf numFmtId="0" fontId="31" fillId="0" borderId="5" xfId="0" applyFont="1" applyFill="1" applyBorder="1" applyAlignment="1">
      <alignment horizontal="left" vertical="center" wrapText="1"/>
    </xf>
    <xf numFmtId="0" fontId="31" fillId="0" borderId="5" xfId="0" applyFont="1" applyFill="1" applyBorder="1" applyAlignment="1">
      <alignment vertical="center" wrapText="1"/>
    </xf>
    <xf numFmtId="0" fontId="31" fillId="0" borderId="1" xfId="0" applyFont="1" applyFill="1" applyBorder="1" applyAlignment="1">
      <alignment horizontal="center" vertical="center" wrapText="1"/>
    </xf>
    <xf numFmtId="0" fontId="31" fillId="0" borderId="1" xfId="0" applyFont="1" applyFill="1" applyBorder="1" applyAlignment="1">
      <alignment vertical="center"/>
    </xf>
    <xf numFmtId="0" fontId="34" fillId="0" borderId="1" xfId="0" applyFont="1" applyFill="1" applyBorder="1" applyAlignment="1">
      <alignment vertical="center" wrapText="1"/>
    </xf>
    <xf numFmtId="0" fontId="31" fillId="0" borderId="15" xfId="0" applyFont="1" applyBorder="1" applyAlignment="1">
      <alignment vertical="center" wrapText="1"/>
    </xf>
    <xf numFmtId="0" fontId="31" fillId="0" borderId="1" xfId="0" applyFont="1" applyBorder="1" applyAlignment="1">
      <alignment vertical="center" wrapText="1"/>
    </xf>
    <xf numFmtId="0" fontId="31" fillId="0" borderId="1" xfId="0" applyFont="1" applyBorder="1" applyAlignment="1">
      <alignment horizontal="left" vertical="center" wrapText="1"/>
    </xf>
    <xf numFmtId="0" fontId="31" fillId="0" borderId="1" xfId="0" applyFont="1" applyFill="1" applyBorder="1" applyAlignment="1">
      <alignment horizontal="left" wrapText="1"/>
    </xf>
    <xf numFmtId="0" fontId="31" fillId="0" borderId="1" xfId="0" applyFont="1" applyFill="1" applyBorder="1" applyAlignment="1">
      <alignment wrapText="1"/>
    </xf>
    <xf numFmtId="0" fontId="56" fillId="0" borderId="0" xfId="0" applyFont="1" applyBorder="1" applyAlignment="1">
      <alignment vertical="center"/>
    </xf>
    <xf numFmtId="164" fontId="60" fillId="15" borderId="0" xfId="5" applyNumberFormat="1" applyFont="1" applyBorder="1" applyAlignment="1">
      <alignment horizontal="center" vertical="center"/>
    </xf>
    <xf numFmtId="0" fontId="31" fillId="0" borderId="0" xfId="0" applyFont="1" applyBorder="1" applyAlignment="1">
      <alignment vertical="center"/>
    </xf>
    <xf numFmtId="164" fontId="24" fillId="12" borderId="0" xfId="2" applyNumberFormat="1" applyBorder="1" applyAlignment="1">
      <alignment horizontal="left" vertical="center"/>
    </xf>
    <xf numFmtId="0" fontId="24" fillId="12" borderId="0" xfId="2" applyBorder="1" applyAlignment="1">
      <alignment horizontal="left" vertical="center"/>
    </xf>
    <xf numFmtId="0" fontId="31" fillId="0" borderId="0" xfId="0" applyFont="1" applyBorder="1" applyAlignment="1">
      <alignment horizontal="left"/>
    </xf>
    <xf numFmtId="1" fontId="24" fillId="12" borderId="0" xfId="2" applyNumberFormat="1" applyBorder="1" applyAlignment="1">
      <alignment horizontal="left" vertical="center"/>
    </xf>
    <xf numFmtId="1" fontId="0" fillId="0" borderId="0" xfId="0" applyNumberFormat="1" applyFont="1" applyBorder="1" applyAlignment="1">
      <alignment horizontal="left"/>
    </xf>
    <xf numFmtId="164" fontId="58" fillId="0" borderId="0" xfId="0" applyNumberFormat="1" applyFont="1" applyFill="1" applyBorder="1" applyAlignment="1">
      <alignment horizontal="left" vertical="center"/>
    </xf>
    <xf numFmtId="166" fontId="58" fillId="0" borderId="0" xfId="0" applyNumberFormat="1" applyFont="1" applyFill="1" applyBorder="1" applyAlignment="1">
      <alignment horizontal="left" vertical="center"/>
    </xf>
    <xf numFmtId="0" fontId="46" fillId="14" borderId="0" xfId="4" applyFont="1" applyBorder="1" applyAlignment="1">
      <alignment vertical="center"/>
    </xf>
    <xf numFmtId="0" fontId="46" fillId="14" borderId="0" xfId="4" applyFont="1" applyBorder="1" applyAlignment="1">
      <alignment horizontal="left" vertical="center"/>
    </xf>
    <xf numFmtId="22" fontId="46" fillId="14" borderId="0" xfId="4" applyNumberFormat="1" applyFont="1" applyBorder="1" applyAlignment="1">
      <alignment horizontal="left" vertical="center"/>
    </xf>
    <xf numFmtId="164" fontId="46" fillId="14" borderId="0" xfId="4" applyNumberFormat="1" applyFont="1" applyBorder="1" applyAlignment="1">
      <alignment horizontal="left" vertical="center"/>
    </xf>
    <xf numFmtId="166" fontId="46" fillId="14" borderId="0" xfId="4" applyNumberFormat="1" applyFont="1" applyBorder="1" applyAlignment="1">
      <alignment horizontal="left" vertical="center"/>
    </xf>
    <xf numFmtId="1" fontId="46" fillId="14" borderId="0" xfId="4" applyNumberFormat="1" applyFont="1" applyBorder="1" applyAlignment="1">
      <alignment horizontal="left" vertical="center"/>
    </xf>
    <xf numFmtId="2" fontId="46" fillId="14" borderId="0" xfId="4" applyNumberFormat="1" applyFont="1" applyBorder="1" applyAlignment="1">
      <alignment horizontal="left" vertical="center"/>
    </xf>
    <xf numFmtId="0" fontId="46" fillId="14" borderId="0" xfId="4" applyFont="1" applyAlignment="1">
      <alignment vertical="center"/>
    </xf>
    <xf numFmtId="164" fontId="46" fillId="14" borderId="0" xfId="4" applyNumberFormat="1" applyFont="1" applyBorder="1" applyAlignment="1">
      <alignment horizontal="left"/>
    </xf>
    <xf numFmtId="0" fontId="46" fillId="14" borderId="1" xfId="4" applyFont="1" applyBorder="1" applyAlignment="1">
      <alignment horizontal="left"/>
    </xf>
    <xf numFmtId="1" fontId="46" fillId="14" borderId="1" xfId="4" applyNumberFormat="1" applyFont="1" applyBorder="1" applyAlignment="1">
      <alignment horizontal="left" vertical="center"/>
    </xf>
    <xf numFmtId="0" fontId="46" fillId="14" borderId="1" xfId="4" applyFont="1" applyBorder="1" applyAlignment="1">
      <alignment horizontal="left" vertical="center"/>
    </xf>
    <xf numFmtId="164" fontId="46" fillId="14" borderId="1" xfId="4" applyNumberFormat="1" applyFont="1" applyBorder="1" applyAlignment="1">
      <alignment horizontal="left"/>
    </xf>
    <xf numFmtId="167" fontId="2" fillId="29" borderId="1" xfId="0" applyNumberFormat="1" applyFont="1" applyFill="1" applyBorder="1" applyAlignment="1">
      <alignment horizontal="left"/>
    </xf>
    <xf numFmtId="2" fontId="46" fillId="14" borderId="1" xfId="4" applyNumberFormat="1" applyFont="1" applyBorder="1" applyAlignment="1">
      <alignment horizontal="left" vertical="center"/>
    </xf>
    <xf numFmtId="0" fontId="46" fillId="14" borderId="1" xfId="4" applyFont="1" applyBorder="1" applyAlignment="1">
      <alignment vertical="center" wrapText="1"/>
    </xf>
    <xf numFmtId="164" fontId="57" fillId="0" borderId="0" xfId="3" applyNumberFormat="1" applyFont="1" applyFill="1" applyBorder="1" applyAlignment="1">
      <alignment horizontal="left" vertical="center"/>
    </xf>
    <xf numFmtId="1" fontId="60" fillId="15" borderId="0" xfId="5" applyNumberFormat="1" applyFont="1" applyBorder="1" applyAlignment="1">
      <alignment horizontal="left" vertical="center"/>
    </xf>
    <xf numFmtId="22" fontId="46" fillId="14" borderId="1" xfId="4" applyNumberFormat="1" applyFont="1" applyBorder="1" applyAlignment="1">
      <alignment horizontal="left" vertical="center"/>
    </xf>
    <xf numFmtId="0" fontId="31" fillId="18" borderId="0" xfId="0" applyFont="1" applyFill="1" applyAlignment="1">
      <alignment horizontal="left"/>
    </xf>
    <xf numFmtId="0" fontId="31" fillId="18" borderId="0" xfId="0" applyFont="1" applyFill="1"/>
    <xf numFmtId="0" fontId="31" fillId="18" borderId="1" xfId="0" applyFont="1" applyFill="1" applyBorder="1" applyAlignment="1">
      <alignment horizontal="left"/>
    </xf>
    <xf numFmtId="0" fontId="31" fillId="18" borderId="1" xfId="0" applyFont="1" applyFill="1" applyBorder="1" applyAlignment="1">
      <alignment wrapText="1"/>
    </xf>
    <xf numFmtId="1" fontId="31" fillId="18" borderId="0" xfId="0" applyNumberFormat="1" applyFont="1" applyFill="1" applyAlignment="1">
      <alignment horizontal="left"/>
    </xf>
    <xf numFmtId="1" fontId="31" fillId="18" borderId="1" xfId="0" applyNumberFormat="1" applyFont="1" applyFill="1" applyBorder="1" applyAlignment="1">
      <alignment horizontal="left"/>
    </xf>
    <xf numFmtId="1" fontId="31" fillId="0" borderId="0" xfId="0" applyNumberFormat="1" applyFont="1" applyBorder="1" applyAlignment="1">
      <alignment horizontal="left" vertical="center"/>
    </xf>
    <xf numFmtId="0" fontId="31" fillId="0" borderId="5" xfId="0" applyFont="1" applyBorder="1"/>
    <xf numFmtId="0" fontId="61" fillId="13" borderId="0" xfId="3" applyFont="1" applyAlignment="1">
      <alignment horizontal="left"/>
    </xf>
    <xf numFmtId="0" fontId="46" fillId="14" borderId="0" xfId="4" applyFont="1" applyAlignment="1">
      <alignment horizontal="left" vertical="center"/>
    </xf>
    <xf numFmtId="0" fontId="46" fillId="14" borderId="0" xfId="4" applyFont="1" applyAlignment="1">
      <alignment horizontal="right" vertical="center"/>
    </xf>
    <xf numFmtId="164" fontId="46" fillId="14" borderId="0" xfId="4" applyNumberFormat="1" applyFont="1" applyAlignment="1">
      <alignment horizontal="left" vertical="center"/>
    </xf>
    <xf numFmtId="0" fontId="56" fillId="0" borderId="1" xfId="0" applyFont="1" applyBorder="1" applyAlignment="1">
      <alignment horizontal="left" vertical="center"/>
    </xf>
    <xf numFmtId="0" fontId="56" fillId="0" borderId="5" xfId="0" applyFont="1" applyBorder="1" applyAlignment="1">
      <alignment horizontal="left" vertical="center"/>
    </xf>
    <xf numFmtId="0" fontId="31" fillId="0" borderId="1" xfId="0" applyFont="1" applyBorder="1" applyAlignment="1">
      <alignment vertical="center"/>
    </xf>
    <xf numFmtId="0" fontId="56" fillId="0" borderId="5" xfId="0" applyFont="1" applyBorder="1" applyAlignment="1">
      <alignment vertical="center"/>
    </xf>
    <xf numFmtId="0" fontId="56" fillId="0" borderId="15" xfId="0" applyFont="1" applyFill="1" applyBorder="1" applyAlignment="1">
      <alignment horizontal="left" vertical="center"/>
    </xf>
    <xf numFmtId="0" fontId="56" fillId="0" borderId="1" xfId="0" applyFont="1" applyFill="1" applyBorder="1" applyAlignment="1">
      <alignment horizontal="left" vertical="center"/>
    </xf>
    <xf numFmtId="164" fontId="55" fillId="0" borderId="0" xfId="4" applyNumberFormat="1" applyFont="1" applyFill="1" applyBorder="1" applyAlignment="1">
      <alignment horizontal="left" vertical="center"/>
    </xf>
    <xf numFmtId="164" fontId="38" fillId="18" borderId="0" xfId="0" applyNumberFormat="1" applyFont="1" applyFill="1" applyAlignment="1">
      <alignment horizontal="left" vertical="center"/>
    </xf>
    <xf numFmtId="164" fontId="39" fillId="18" borderId="0" xfId="0" applyNumberFormat="1" applyFont="1" applyFill="1" applyAlignment="1">
      <alignment horizontal="left"/>
    </xf>
    <xf numFmtId="164" fontId="57" fillId="13" borderId="16" xfId="3" applyNumberFormat="1" applyFont="1" applyBorder="1" applyAlignment="1">
      <alignment horizontal="left" vertical="center"/>
    </xf>
    <xf numFmtId="168" fontId="31" fillId="0" borderId="0" xfId="4" applyNumberFormat="1" applyFont="1" applyFill="1" applyBorder="1" applyAlignment="1">
      <alignment horizontal="left" vertical="center"/>
    </xf>
    <xf numFmtId="0" fontId="2" fillId="18" borderId="0" xfId="0" applyFont="1" applyFill="1" applyAlignment="1">
      <alignment horizontal="left" vertical="center"/>
    </xf>
    <xf numFmtId="0" fontId="0" fillId="18" borderId="0" xfId="0" applyFill="1" applyAlignment="1">
      <alignment vertical="center"/>
    </xf>
    <xf numFmtId="0" fontId="0" fillId="18" borderId="0" xfId="0" applyFill="1" applyAlignment="1">
      <alignment horizontal="center" vertical="center"/>
    </xf>
    <xf numFmtId="0" fontId="2" fillId="18" borderId="0" xfId="0" applyFont="1" applyFill="1" applyAlignment="1">
      <alignment vertical="center"/>
    </xf>
    <xf numFmtId="0" fontId="2" fillId="18" borderId="0" xfId="0" applyFont="1" applyFill="1"/>
    <xf numFmtId="0" fontId="2" fillId="18" borderId="0" xfId="0" applyFont="1" applyFill="1" applyAlignment="1">
      <alignment horizontal="center"/>
    </xf>
    <xf numFmtId="0" fontId="28" fillId="16" borderId="0" xfId="6"/>
    <xf numFmtId="0" fontId="29" fillId="16" borderId="0" xfId="6" applyFont="1" applyAlignment="1"/>
    <xf numFmtId="167" fontId="28" fillId="16" borderId="0" xfId="6" applyNumberFormat="1"/>
    <xf numFmtId="0" fontId="66" fillId="0" borderId="0" xfId="0" applyFont="1"/>
    <xf numFmtId="2" fontId="31" fillId="0" borderId="0" xfId="0" applyNumberFormat="1" applyFont="1" applyAlignment="1">
      <alignment horizontal="left" vertical="center"/>
    </xf>
    <xf numFmtId="0" fontId="29" fillId="16" borderId="0" xfId="6" applyFont="1" applyAlignment="1">
      <alignment horizontal="left"/>
    </xf>
    <xf numFmtId="0" fontId="68" fillId="16" borderId="0" xfId="6" applyFont="1" applyAlignment="1"/>
    <xf numFmtId="0" fontId="68" fillId="16" borderId="0" xfId="6" applyFont="1" applyAlignment="1">
      <alignment horizontal="left"/>
    </xf>
    <xf numFmtId="0" fontId="28" fillId="16" borderId="0" xfId="6" applyAlignment="1">
      <alignment horizontal="left"/>
    </xf>
    <xf numFmtId="1" fontId="65" fillId="16" borderId="0" xfId="6" applyNumberFormat="1" applyFont="1" applyAlignment="1">
      <alignment horizontal="left"/>
    </xf>
    <xf numFmtId="1" fontId="65" fillId="16" borderId="0" xfId="6" applyNumberFormat="1" applyFont="1" applyAlignment="1">
      <alignment horizontal="left" vertical="center"/>
    </xf>
    <xf numFmtId="167" fontId="65" fillId="16" borderId="0" xfId="6" applyNumberFormat="1" applyFont="1" applyAlignment="1">
      <alignment horizontal="left" vertical="center"/>
    </xf>
    <xf numFmtId="166" fontId="65" fillId="16" borderId="0" xfId="6" applyNumberFormat="1" applyFont="1" applyAlignment="1">
      <alignment horizontal="left" vertical="center"/>
    </xf>
    <xf numFmtId="0" fontId="65" fillId="16" borderId="0" xfId="6" applyFont="1" applyAlignment="1">
      <alignment horizontal="left"/>
    </xf>
    <xf numFmtId="167" fontId="65" fillId="16" borderId="0" xfId="6" applyNumberFormat="1" applyFont="1" applyAlignment="1">
      <alignment horizontal="left"/>
    </xf>
    <xf numFmtId="166" fontId="65" fillId="16" borderId="0" xfId="6" applyNumberFormat="1" applyFont="1" applyAlignment="1">
      <alignment horizontal="left"/>
    </xf>
    <xf numFmtId="0" fontId="24" fillId="12" borderId="14" xfId="2" applyBorder="1"/>
    <xf numFmtId="0" fontId="69" fillId="0" borderId="0" xfId="7" applyFont="1" applyFill="1" applyBorder="1" applyAlignment="1">
      <alignment horizontal="center" vertical="center"/>
    </xf>
    <xf numFmtId="0" fontId="69" fillId="0" borderId="0" xfId="7" applyFont="1" applyBorder="1" applyAlignment="1">
      <alignment horizontal="center" vertical="center"/>
    </xf>
    <xf numFmtId="0" fontId="69" fillId="0" borderId="0" xfId="7" applyFont="1" applyBorder="1" applyAlignment="1">
      <alignment horizontal="left" vertical="center"/>
    </xf>
    <xf numFmtId="0" fontId="69" fillId="0" borderId="0" xfId="7" applyFont="1" applyFill="1" applyBorder="1" applyAlignment="1">
      <alignment horizontal="left" vertical="center"/>
    </xf>
    <xf numFmtId="0" fontId="73" fillId="0" borderId="0" xfId="7" applyFont="1" applyBorder="1" applyAlignment="1">
      <alignment vertical="center"/>
    </xf>
    <xf numFmtId="0" fontId="67" fillId="18" borderId="0" xfId="7" applyFont="1" applyFill="1" applyBorder="1" applyAlignment="1">
      <alignment horizontal="center" vertical="top"/>
    </xf>
    <xf numFmtId="0" fontId="72" fillId="18" borderId="0" xfId="7" applyFont="1" applyFill="1" applyAlignment="1">
      <alignment wrapText="1"/>
    </xf>
    <xf numFmtId="0" fontId="67" fillId="18" borderId="0" xfId="7" applyFont="1" applyFill="1" applyBorder="1" applyAlignment="1">
      <alignment horizontal="center" vertical="center"/>
    </xf>
    <xf numFmtId="0" fontId="67" fillId="18" borderId="0" xfId="7" applyFont="1" applyFill="1" applyBorder="1" applyAlignment="1">
      <alignment horizontal="left"/>
    </xf>
    <xf numFmtId="0" fontId="67" fillId="18" borderId="0" xfId="7" applyFont="1" applyFill="1" applyBorder="1" applyAlignment="1">
      <alignment horizontal="center"/>
    </xf>
    <xf numFmtId="0" fontId="72" fillId="18" borderId="0" xfId="7" applyFont="1" applyFill="1" applyBorder="1"/>
    <xf numFmtId="0" fontId="72" fillId="18" borderId="0" xfId="7" applyFont="1" applyFill="1" applyAlignment="1">
      <alignment vertical="top" wrapText="1"/>
    </xf>
    <xf numFmtId="0" fontId="67" fillId="18" borderId="0" xfId="7" applyFont="1" applyFill="1" applyBorder="1" applyAlignment="1">
      <alignment horizontal="left" vertical="top"/>
    </xf>
    <xf numFmtId="0" fontId="67" fillId="18" borderId="0" xfId="7" applyFont="1" applyFill="1" applyBorder="1" applyAlignment="1">
      <alignment horizontal="left" vertical="top" wrapText="1"/>
    </xf>
    <xf numFmtId="0" fontId="72" fillId="18" borderId="0" xfId="7" applyFont="1" applyFill="1" applyBorder="1" applyAlignment="1">
      <alignment vertical="top"/>
    </xf>
    <xf numFmtId="0" fontId="67" fillId="0" borderId="0" xfId="7" applyFont="1" applyFill="1" applyBorder="1" applyAlignment="1">
      <alignment horizontal="center" vertical="top"/>
    </xf>
    <xf numFmtId="0" fontId="72" fillId="0" borderId="0" xfId="7" applyFont="1" applyAlignment="1">
      <alignment vertical="top" wrapText="1"/>
    </xf>
    <xf numFmtId="0" fontId="67" fillId="0" borderId="0" xfId="7" applyFont="1" applyBorder="1" applyAlignment="1">
      <alignment horizontal="center" vertical="top"/>
    </xf>
    <xf numFmtId="0" fontId="67" fillId="0" borderId="0" xfId="7" applyFont="1" applyBorder="1" applyAlignment="1">
      <alignment horizontal="left" vertical="top" wrapText="1"/>
    </xf>
    <xf numFmtId="0" fontId="67" fillId="0" borderId="0" xfId="7" applyFont="1" applyBorder="1" applyAlignment="1">
      <alignment horizontal="left" vertical="top"/>
    </xf>
    <xf numFmtId="0" fontId="67" fillId="0" borderId="0" xfId="7" applyFont="1" applyFill="1" applyBorder="1" applyAlignment="1">
      <alignment horizontal="left" vertical="top"/>
    </xf>
    <xf numFmtId="0" fontId="72" fillId="0" borderId="0" xfId="7" applyFont="1" applyBorder="1" applyAlignment="1">
      <alignment vertical="top"/>
    </xf>
    <xf numFmtId="0" fontId="67" fillId="0" borderId="0" xfId="7" applyFont="1" applyFill="1" applyBorder="1" applyAlignment="1">
      <alignment horizontal="left" vertical="top" wrapText="1"/>
    </xf>
    <xf numFmtId="0" fontId="67" fillId="0" borderId="0" xfId="7" applyFont="1" applyFill="1" applyBorder="1" applyAlignment="1">
      <alignment horizontal="center"/>
    </xf>
    <xf numFmtId="0" fontId="67" fillId="0" borderId="0" xfId="7" applyFont="1" applyBorder="1" applyAlignment="1">
      <alignment horizontal="center"/>
    </xf>
    <xf numFmtId="165" fontId="72" fillId="0" borderId="0" xfId="4" applyNumberFormat="1" applyFont="1" applyFill="1" applyBorder="1" applyAlignment="1">
      <alignment horizontal="left"/>
    </xf>
    <xf numFmtId="0" fontId="72" fillId="0" borderId="0" xfId="7" applyFont="1" applyBorder="1" applyAlignment="1">
      <alignment horizontal="center"/>
    </xf>
    <xf numFmtId="165" fontId="72" fillId="0" borderId="0" xfId="7" applyNumberFormat="1" applyFont="1" applyFill="1" applyBorder="1" applyAlignment="1">
      <alignment horizontal="left"/>
    </xf>
    <xf numFmtId="0" fontId="67" fillId="0" borderId="0" xfId="7" applyNumberFormat="1" applyFont="1" applyBorder="1" applyAlignment="1">
      <alignment horizontal="left" vertical="top" wrapText="1"/>
    </xf>
    <xf numFmtId="0" fontId="67" fillId="0" borderId="0" xfId="7" applyFont="1" applyBorder="1" applyAlignment="1">
      <alignment horizontal="left"/>
    </xf>
    <xf numFmtId="0" fontId="67" fillId="0" borderId="0" xfId="7" applyFont="1" applyFill="1" applyBorder="1" applyAlignment="1">
      <alignment horizontal="left"/>
    </xf>
    <xf numFmtId="0" fontId="72" fillId="0" borderId="0" xfId="7" applyFont="1" applyBorder="1"/>
    <xf numFmtId="0" fontId="1" fillId="0" borderId="0" xfId="7" applyAlignment="1">
      <alignment horizontal="left"/>
    </xf>
    <xf numFmtId="0" fontId="1" fillId="0" borderId="0" xfId="7"/>
    <xf numFmtId="0" fontId="67" fillId="0" borderId="0" xfId="7" applyFont="1" applyFill="1" applyBorder="1" applyAlignment="1"/>
    <xf numFmtId="0" fontId="1" fillId="0" borderId="0" xfId="7" applyAlignment="1">
      <alignment horizontal="left" vertical="top"/>
    </xf>
    <xf numFmtId="164" fontId="67" fillId="0" borderId="0" xfId="7" applyNumberFormat="1" applyFont="1" applyFill="1" applyBorder="1" applyAlignment="1"/>
    <xf numFmtId="0" fontId="1" fillId="0" borderId="0" xfId="7" applyAlignment="1">
      <alignment horizontal="center" vertical="top"/>
    </xf>
    <xf numFmtId="164" fontId="67" fillId="0" borderId="0" xfId="7" applyNumberFormat="1" applyFont="1" applyFill="1" applyBorder="1" applyAlignment="1">
      <alignment horizontal="center"/>
    </xf>
    <xf numFmtId="0" fontId="72" fillId="0" borderId="0" xfId="7" applyFont="1" applyFill="1" applyBorder="1"/>
    <xf numFmtId="22" fontId="67" fillId="0" borderId="0" xfId="4" applyNumberFormat="1" applyFont="1" applyFill="1" applyBorder="1" applyAlignment="1">
      <alignment horizontal="left"/>
    </xf>
    <xf numFmtId="165" fontId="72" fillId="0" borderId="0" xfId="4" applyNumberFormat="1" applyFont="1" applyFill="1" applyBorder="1" applyAlignment="1">
      <alignment horizontal="center"/>
    </xf>
    <xf numFmtId="0" fontId="67" fillId="0" borderId="0" xfId="4" applyFont="1" applyFill="1" applyBorder="1" applyAlignment="1">
      <alignment horizontal="left"/>
    </xf>
    <xf numFmtId="165" fontId="72" fillId="0" borderId="0" xfId="7" applyNumberFormat="1" applyFont="1" applyFill="1" applyBorder="1" applyAlignment="1">
      <alignment horizontal="center"/>
    </xf>
    <xf numFmtId="0" fontId="67" fillId="0" borderId="0" xfId="7" applyFont="1" applyAlignment="1">
      <alignment horizontal="left"/>
    </xf>
    <xf numFmtId="0" fontId="67" fillId="0" borderId="0" xfId="7" applyFont="1" applyFill="1" applyBorder="1"/>
    <xf numFmtId="0" fontId="67" fillId="0" borderId="0" xfId="7" applyFont="1" applyBorder="1"/>
    <xf numFmtId="2" fontId="72" fillId="0" borderId="0" xfId="7" applyNumberFormat="1" applyFont="1" applyBorder="1" applyAlignment="1">
      <alignment horizontal="center"/>
    </xf>
    <xf numFmtId="0" fontId="56" fillId="0" borderId="0" xfId="0" applyFont="1" applyBorder="1" applyAlignment="1">
      <alignment horizontal="left" vertical="top"/>
    </xf>
    <xf numFmtId="0" fontId="56" fillId="0" borderId="0" xfId="0" applyFont="1" applyFill="1" applyBorder="1" applyAlignment="1">
      <alignment vertical="top"/>
    </xf>
    <xf numFmtId="0" fontId="31" fillId="0" borderId="0" xfId="0" applyFont="1" applyFill="1" applyBorder="1" applyAlignment="1">
      <alignment horizontal="left" vertical="top"/>
    </xf>
    <xf numFmtId="22" fontId="31" fillId="0" borderId="1" xfId="0" applyNumberFormat="1" applyFont="1" applyBorder="1" applyAlignment="1">
      <alignment horizontal="left" vertical="top"/>
    </xf>
    <xf numFmtId="164" fontId="31" fillId="0" borderId="0" xfId="0" applyNumberFormat="1" applyFont="1" applyBorder="1" applyAlignment="1">
      <alignment horizontal="left" vertical="top"/>
    </xf>
    <xf numFmtId="0" fontId="31" fillId="0" borderId="1" xfId="0" applyFont="1" applyFill="1" applyBorder="1" applyAlignment="1">
      <alignment horizontal="left" vertical="top"/>
    </xf>
    <xf numFmtId="164" fontId="31" fillId="0" borderId="0" xfId="0" applyNumberFormat="1" applyFont="1" applyFill="1" applyBorder="1" applyAlignment="1">
      <alignment horizontal="left" vertical="top"/>
    </xf>
    <xf numFmtId="166" fontId="31" fillId="0" borderId="0" xfId="0" applyNumberFormat="1" applyFont="1" applyFill="1" applyBorder="1" applyAlignment="1">
      <alignment horizontal="left" vertical="top"/>
    </xf>
    <xf numFmtId="1" fontId="31" fillId="0" borderId="1" xfId="0" applyNumberFormat="1" applyFont="1" applyFill="1" applyBorder="1" applyAlignment="1">
      <alignment horizontal="left" vertical="top"/>
    </xf>
    <xf numFmtId="1" fontId="31" fillId="0" borderId="0" xfId="0" applyNumberFormat="1" applyFont="1" applyFill="1" applyBorder="1" applyAlignment="1">
      <alignment horizontal="left" vertical="top"/>
    </xf>
    <xf numFmtId="0" fontId="56" fillId="0" borderId="1" xfId="0" applyFont="1" applyFill="1" applyBorder="1" applyAlignment="1">
      <alignment vertical="top" wrapText="1"/>
    </xf>
    <xf numFmtId="0" fontId="31" fillId="0" borderId="0" xfId="0" applyFont="1" applyFill="1" applyAlignment="1">
      <alignment vertical="top"/>
    </xf>
    <xf numFmtId="0" fontId="31" fillId="0" borderId="0" xfId="0" applyFont="1" applyFill="1" applyBorder="1" applyAlignment="1">
      <alignment horizontal="left"/>
    </xf>
    <xf numFmtId="0" fontId="38" fillId="18" borderId="0" xfId="0" applyFont="1" applyFill="1" applyBorder="1" applyAlignment="1">
      <alignment horizontal="left"/>
    </xf>
    <xf numFmtId="0" fontId="38" fillId="0" borderId="0" xfId="0" applyFont="1" applyFill="1" applyBorder="1" applyAlignment="1">
      <alignment horizontal="left"/>
    </xf>
    <xf numFmtId="1" fontId="31" fillId="18" borderId="0" xfId="0" applyNumberFormat="1" applyFont="1" applyFill="1" applyBorder="1" applyAlignment="1">
      <alignment horizontal="left"/>
    </xf>
    <xf numFmtId="1" fontId="31" fillId="0" borderId="16" xfId="0" applyNumberFormat="1" applyFont="1" applyFill="1" applyBorder="1" applyAlignment="1">
      <alignment horizontal="left" vertical="center"/>
    </xf>
    <xf numFmtId="22" fontId="31" fillId="18" borderId="1" xfId="0" applyNumberFormat="1" applyFont="1" applyFill="1" applyBorder="1" applyAlignment="1">
      <alignment horizontal="left"/>
    </xf>
    <xf numFmtId="22" fontId="39" fillId="2" borderId="1" xfId="0" applyNumberFormat="1" applyFont="1" applyFill="1" applyBorder="1" applyAlignment="1">
      <alignment horizontal="left" vertical="center"/>
    </xf>
    <xf numFmtId="22" fontId="38" fillId="18" borderId="1" xfId="0" applyNumberFormat="1" applyFont="1" applyFill="1" applyBorder="1" applyAlignment="1">
      <alignment horizontal="left"/>
    </xf>
    <xf numFmtId="22" fontId="38" fillId="0" borderId="1" xfId="0" applyNumberFormat="1" applyFont="1" applyFill="1" applyBorder="1"/>
    <xf numFmtId="22" fontId="55" fillId="14" borderId="15" xfId="4" applyNumberFormat="1" applyFont="1" applyBorder="1" applyAlignment="1">
      <alignment horizontal="left" vertical="center"/>
    </xf>
    <xf numFmtId="22" fontId="31" fillId="0" borderId="5" xfId="0" applyNumberFormat="1" applyFont="1" applyFill="1" applyBorder="1" applyAlignment="1">
      <alignment horizontal="left" vertical="center"/>
    </xf>
    <xf numFmtId="22" fontId="31" fillId="0" borderId="5" xfId="4" applyNumberFormat="1" applyFont="1" applyFill="1" applyBorder="1" applyAlignment="1">
      <alignment horizontal="left" vertical="center"/>
    </xf>
    <xf numFmtId="22" fontId="31" fillId="0" borderId="5" xfId="0" applyNumberFormat="1" applyFont="1" applyBorder="1" applyAlignment="1">
      <alignment horizontal="left" vertical="center"/>
    </xf>
    <xf numFmtId="22" fontId="31" fillId="0" borderId="15" xfId="0" applyNumberFormat="1" applyFont="1" applyFill="1" applyBorder="1" applyAlignment="1">
      <alignment horizontal="left" vertical="center"/>
    </xf>
    <xf numFmtId="22" fontId="31" fillId="0" borderId="1" xfId="0" applyNumberFormat="1" applyFont="1" applyBorder="1" applyAlignment="1">
      <alignment horizontal="left"/>
    </xf>
    <xf numFmtId="22" fontId="31" fillId="0" borderId="1" xfId="0" applyNumberFormat="1" applyFont="1" applyFill="1" applyBorder="1"/>
    <xf numFmtId="0" fontId="0" fillId="34" borderId="0" xfId="0" applyFill="1" applyAlignment="1">
      <alignment horizontal="left"/>
    </xf>
    <xf numFmtId="0" fontId="10" fillId="34" borderId="0" xfId="0" applyFont="1" applyFill="1" applyAlignment="1">
      <alignment horizontal="left"/>
    </xf>
    <xf numFmtId="0" fontId="0" fillId="34" borderId="0" xfId="0" applyFill="1" applyAlignment="1">
      <alignment horizontal="center"/>
    </xf>
    <xf numFmtId="0" fontId="69" fillId="34" borderId="0" xfId="0" applyFont="1" applyFill="1"/>
    <xf numFmtId="0" fontId="67" fillId="34" borderId="0" xfId="0" applyFont="1" applyFill="1"/>
    <xf numFmtId="0" fontId="0" fillId="34" borderId="0" xfId="0" applyFill="1"/>
    <xf numFmtId="0" fontId="38" fillId="34" borderId="0" xfId="4" applyFont="1" applyFill="1" applyAlignment="1">
      <alignment horizontal="left"/>
    </xf>
    <xf numFmtId="0" fontId="0" fillId="35" borderId="0" xfId="0" applyFill="1" applyAlignment="1">
      <alignment horizontal="left"/>
    </xf>
    <xf numFmtId="0" fontId="10" fillId="35" borderId="0" xfId="0" applyFont="1" applyFill="1" applyAlignment="1">
      <alignment horizontal="left"/>
    </xf>
    <xf numFmtId="0" fontId="0" fillId="35" borderId="0" xfId="0" applyFill="1" applyAlignment="1">
      <alignment horizontal="center"/>
    </xf>
    <xf numFmtId="0" fontId="2" fillId="35" borderId="0" xfId="0" applyFont="1" applyFill="1"/>
    <xf numFmtId="0" fontId="0" fillId="35" borderId="0" xfId="0" applyFill="1"/>
    <xf numFmtId="0" fontId="69" fillId="35" borderId="0" xfId="0" applyFont="1" applyFill="1"/>
    <xf numFmtId="0" fontId="67" fillId="35" borderId="0" xfId="0" applyFont="1" applyFill="1"/>
    <xf numFmtId="0" fontId="10" fillId="0" borderId="0" xfId="0" applyFont="1" applyAlignment="1">
      <alignment horizontal="center"/>
    </xf>
    <xf numFmtId="164" fontId="1" fillId="0" borderId="0" xfId="7" applyNumberFormat="1" applyAlignment="1">
      <alignment horizontal="left"/>
    </xf>
    <xf numFmtId="22" fontId="0" fillId="0" borderId="0" xfId="0" applyNumberFormat="1"/>
    <xf numFmtId="165" fontId="0" fillId="0" borderId="0" xfId="0" applyNumberFormat="1"/>
    <xf numFmtId="2" fontId="0" fillId="0" borderId="0" xfId="0" applyNumberFormat="1"/>
    <xf numFmtId="2" fontId="24" fillId="12" borderId="0" xfId="2" applyNumberFormat="1" applyBorder="1" applyAlignment="1">
      <alignment horizontal="center"/>
    </xf>
    <xf numFmtId="0" fontId="24" fillId="12" borderId="0" xfId="2"/>
    <xf numFmtId="0" fontId="24" fillId="12" borderId="0" xfId="2" applyBorder="1" applyAlignment="1">
      <alignment horizontal="center"/>
    </xf>
    <xf numFmtId="0" fontId="24" fillId="12" borderId="0" xfId="2" applyBorder="1" applyAlignment="1">
      <alignment horizontal="left"/>
    </xf>
    <xf numFmtId="165" fontId="24" fillId="12" borderId="0" xfId="2" applyNumberFormat="1"/>
    <xf numFmtId="164" fontId="24" fillId="12" borderId="0" xfId="2" applyNumberFormat="1"/>
    <xf numFmtId="2" fontId="24" fillId="12" borderId="0" xfId="2" applyNumberFormat="1"/>
    <xf numFmtId="1" fontId="24" fillId="12" borderId="0" xfId="2" applyNumberFormat="1" applyAlignment="1">
      <alignment horizontal="left"/>
    </xf>
    <xf numFmtId="2" fontId="0" fillId="0" borderId="0" xfId="0" applyNumberFormat="1" applyAlignment="1">
      <alignment horizontal="right"/>
    </xf>
    <xf numFmtId="22" fontId="31" fillId="0" borderId="0" xfId="0" applyNumberFormat="1" applyFont="1" applyBorder="1" applyAlignment="1">
      <alignment horizontal="left" vertical="center"/>
    </xf>
    <xf numFmtId="0" fontId="31" fillId="0" borderId="0" xfId="0" applyFont="1" applyFill="1" applyBorder="1" applyAlignment="1">
      <alignment vertical="center" wrapText="1"/>
    </xf>
    <xf numFmtId="0" fontId="39" fillId="18" borderId="0" xfId="0" applyFont="1" applyFill="1" applyBorder="1" applyAlignment="1">
      <alignment horizontal="left" vertical="center"/>
    </xf>
    <xf numFmtId="166" fontId="56" fillId="0" borderId="0" xfId="0" applyNumberFormat="1" applyFont="1" applyFill="1" applyBorder="1" applyAlignment="1">
      <alignment horizontal="left" vertical="center"/>
    </xf>
    <xf numFmtId="2"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2" fontId="32" fillId="0" borderId="0" xfId="0" applyNumberFormat="1" applyFont="1" applyFill="1" applyBorder="1" applyAlignment="1">
      <alignment horizontal="left" vertical="center"/>
    </xf>
    <xf numFmtId="0" fontId="38" fillId="0" borderId="0" xfId="0" applyFont="1" applyFill="1" applyBorder="1" applyAlignment="1">
      <alignment horizontal="left" vertical="center"/>
    </xf>
    <xf numFmtId="0" fontId="0" fillId="0" borderId="1" xfId="0" applyBorder="1" applyAlignment="1">
      <alignment horizontal="left"/>
    </xf>
    <xf numFmtId="22" fontId="46" fillId="14" borderId="1" xfId="4" applyNumberFormat="1" applyFont="1" applyBorder="1" applyAlignment="1">
      <alignment vertical="center"/>
    </xf>
    <xf numFmtId="165" fontId="31" fillId="0" borderId="0" xfId="0" applyNumberFormat="1" applyFont="1" applyFill="1" applyBorder="1" applyAlignment="1">
      <alignment horizontal="left" vertical="center"/>
    </xf>
    <xf numFmtId="165" fontId="31" fillId="0" borderId="1" xfId="0" applyNumberFormat="1" applyFont="1" applyFill="1" applyBorder="1" applyAlignment="1">
      <alignment horizontal="left" vertical="center"/>
    </xf>
    <xf numFmtId="165" fontId="31" fillId="0" borderId="1" xfId="0" applyNumberFormat="1" applyFont="1" applyFill="1" applyBorder="1" applyAlignment="1">
      <alignment horizontal="left" vertical="top"/>
    </xf>
    <xf numFmtId="165" fontId="31" fillId="0" borderId="0" xfId="0" applyNumberFormat="1" applyFont="1" applyFill="1" applyBorder="1" applyAlignment="1">
      <alignment horizontal="left" vertical="top"/>
    </xf>
    <xf numFmtId="165" fontId="32" fillId="0" borderId="1" xfId="0" applyNumberFormat="1" applyFont="1" applyFill="1" applyBorder="1" applyAlignment="1">
      <alignment horizontal="left" vertical="center"/>
    </xf>
    <xf numFmtId="165" fontId="32" fillId="0" borderId="0" xfId="0" applyNumberFormat="1" applyFont="1" applyFill="1" applyBorder="1" applyAlignment="1">
      <alignment horizontal="left" vertical="center"/>
    </xf>
    <xf numFmtId="165" fontId="0" fillId="0" borderId="1" xfId="0" applyNumberFormat="1" applyFont="1" applyFill="1" applyBorder="1" applyAlignment="1">
      <alignment horizontal="left"/>
    </xf>
    <xf numFmtId="165" fontId="0" fillId="0" borderId="0" xfId="0" applyNumberFormat="1" applyFont="1" applyFill="1" applyBorder="1" applyAlignment="1">
      <alignment horizontal="left"/>
    </xf>
    <xf numFmtId="165" fontId="46" fillId="14" borderId="1" xfId="4" applyNumberFormat="1" applyFont="1" applyBorder="1" applyAlignment="1">
      <alignment horizontal="left" vertical="center"/>
    </xf>
    <xf numFmtId="165" fontId="46" fillId="14" borderId="0" xfId="4" applyNumberFormat="1" applyFont="1" applyBorder="1" applyAlignment="1">
      <alignment horizontal="left" vertical="center"/>
    </xf>
    <xf numFmtId="165" fontId="29" fillId="18" borderId="1" xfId="0" applyNumberFormat="1" applyFont="1" applyFill="1" applyBorder="1" applyAlignment="1">
      <alignment horizontal="left" vertical="center"/>
    </xf>
    <xf numFmtId="165" fontId="29" fillId="18" borderId="0" xfId="0" applyNumberFormat="1" applyFont="1" applyFill="1" applyBorder="1" applyAlignment="1">
      <alignment horizontal="left" vertical="center"/>
    </xf>
    <xf numFmtId="165" fontId="38" fillId="18" borderId="1" xfId="0" applyNumberFormat="1" applyFont="1" applyFill="1" applyBorder="1" applyAlignment="1">
      <alignment horizontal="left"/>
    </xf>
    <xf numFmtId="165" fontId="38" fillId="18" borderId="0" xfId="0" applyNumberFormat="1" applyFont="1" applyFill="1" applyBorder="1" applyAlignment="1">
      <alignment horizontal="left"/>
    </xf>
    <xf numFmtId="165" fontId="38" fillId="18" borderId="0" xfId="0" applyNumberFormat="1" applyFont="1" applyFill="1" applyAlignment="1">
      <alignment horizontal="left"/>
    </xf>
    <xf numFmtId="165" fontId="2" fillId="29" borderId="1" xfId="0" applyNumberFormat="1" applyFont="1" applyFill="1" applyBorder="1" applyAlignment="1">
      <alignment horizontal="left"/>
    </xf>
    <xf numFmtId="165" fontId="2" fillId="29" borderId="0" xfId="0" applyNumberFormat="1" applyFont="1" applyFill="1" applyBorder="1" applyAlignment="1">
      <alignment horizontal="left"/>
    </xf>
    <xf numFmtId="165" fontId="38" fillId="0" borderId="1" xfId="0" applyNumberFormat="1" applyFont="1" applyFill="1" applyBorder="1" applyAlignment="1">
      <alignment horizontal="left"/>
    </xf>
    <xf numFmtId="165" fontId="38" fillId="0" borderId="0" xfId="0" applyNumberFormat="1" applyFont="1" applyFill="1" applyBorder="1" applyAlignment="1">
      <alignment horizontal="left"/>
    </xf>
    <xf numFmtId="165" fontId="38" fillId="0" borderId="0" xfId="0" applyNumberFormat="1" applyFont="1" applyFill="1" applyAlignment="1">
      <alignment horizontal="left"/>
    </xf>
    <xf numFmtId="165" fontId="55" fillId="14" borderId="15" xfId="4" applyNumberFormat="1" applyFont="1" applyBorder="1" applyAlignment="1">
      <alignment horizontal="left"/>
    </xf>
    <xf numFmtId="165" fontId="55" fillId="14" borderId="4" xfId="4" applyNumberFormat="1" applyFont="1" applyBorder="1" applyAlignment="1">
      <alignment horizontal="left"/>
    </xf>
    <xf numFmtId="165" fontId="57" fillId="13" borderId="1" xfId="3" applyNumberFormat="1" applyFont="1" applyBorder="1" applyAlignment="1">
      <alignment horizontal="left" vertical="center"/>
    </xf>
    <xf numFmtId="165" fontId="57" fillId="13" borderId="0" xfId="3" applyNumberFormat="1" applyFont="1" applyAlignment="1">
      <alignment horizontal="left" vertical="center"/>
    </xf>
    <xf numFmtId="165" fontId="55" fillId="14" borderId="15" xfId="4" applyNumberFormat="1" applyFont="1" applyBorder="1" applyAlignment="1">
      <alignment horizontal="left" vertical="center"/>
    </xf>
    <xf numFmtId="165" fontId="55" fillId="14" borderId="4" xfId="4" applyNumberFormat="1" applyFont="1" applyBorder="1" applyAlignment="1">
      <alignment horizontal="left" vertical="center"/>
    </xf>
    <xf numFmtId="165" fontId="31" fillId="0" borderId="0" xfId="0" applyNumberFormat="1" applyFont="1" applyFill="1" applyAlignment="1">
      <alignment horizontal="left" vertical="center"/>
    </xf>
    <xf numFmtId="165" fontId="31" fillId="0" borderId="5" xfId="0" applyNumberFormat="1" applyFont="1" applyFill="1" applyBorder="1" applyAlignment="1">
      <alignment horizontal="left" vertical="center"/>
    </xf>
    <xf numFmtId="165" fontId="31" fillId="0" borderId="14" xfId="0" applyNumberFormat="1" applyFont="1" applyFill="1" applyBorder="1" applyAlignment="1">
      <alignment horizontal="left" vertical="center"/>
    </xf>
    <xf numFmtId="165" fontId="31" fillId="0" borderId="21" xfId="0" applyNumberFormat="1" applyFont="1" applyFill="1" applyBorder="1" applyAlignment="1">
      <alignment horizontal="left" vertical="center"/>
    </xf>
    <xf numFmtId="165" fontId="0" fillId="0" borderId="0" xfId="0" applyNumberFormat="1" applyFont="1" applyFill="1" applyAlignment="1">
      <alignment horizontal="left"/>
    </xf>
    <xf numFmtId="165" fontId="31" fillId="0" borderId="15" xfId="0" applyNumberFormat="1" applyFont="1" applyFill="1" applyBorder="1" applyAlignment="1">
      <alignment horizontal="left" vertical="center"/>
    </xf>
    <xf numFmtId="165" fontId="31" fillId="0" borderId="4" xfId="0" applyNumberFormat="1" applyFont="1" applyFill="1" applyBorder="1" applyAlignment="1">
      <alignment horizontal="left" vertical="center"/>
    </xf>
    <xf numFmtId="165" fontId="0" fillId="0" borderId="1" xfId="0" applyNumberFormat="1" applyFont="1" applyBorder="1" applyAlignment="1">
      <alignment horizontal="left"/>
    </xf>
    <xf numFmtId="165" fontId="0" fillId="0" borderId="0" xfId="0" applyNumberFormat="1" applyFont="1" applyAlignment="1">
      <alignment horizontal="left"/>
    </xf>
    <xf numFmtId="165" fontId="31" fillId="0" borderId="1" xfId="0" applyNumberFormat="1" applyFont="1" applyFill="1" applyBorder="1" applyAlignment="1">
      <alignment horizontal="left"/>
    </xf>
    <xf numFmtId="165" fontId="31" fillId="0" borderId="0" xfId="0" applyNumberFormat="1" applyFont="1" applyFill="1" applyBorder="1" applyAlignment="1">
      <alignment horizontal="left"/>
    </xf>
    <xf numFmtId="165" fontId="31" fillId="0" borderId="0" xfId="0" applyNumberFormat="1" applyFont="1" applyFill="1" applyAlignment="1">
      <alignment horizontal="left"/>
    </xf>
    <xf numFmtId="166" fontId="2" fillId="29" borderId="0" xfId="0" applyNumberFormat="1" applyFont="1" applyFill="1" applyBorder="1" applyAlignment="1">
      <alignment horizontal="left"/>
    </xf>
    <xf numFmtId="166" fontId="2" fillId="29" borderId="7" xfId="0" applyNumberFormat="1" applyFont="1" applyFill="1" applyBorder="1" applyAlignment="1">
      <alignment horizontal="left"/>
    </xf>
    <xf numFmtId="164" fontId="39" fillId="0" borderId="0" xfId="0" applyNumberFormat="1" applyFont="1" applyFill="1" applyAlignment="1">
      <alignment horizontal="left" vertical="center"/>
    </xf>
    <xf numFmtId="0" fontId="31" fillId="0" borderId="0" xfId="0" applyFont="1" applyFill="1" applyBorder="1"/>
    <xf numFmtId="22" fontId="31" fillId="0" borderId="0" xfId="0" applyNumberFormat="1" applyFont="1" applyFill="1" applyBorder="1" applyAlignment="1">
      <alignment horizontal="left"/>
    </xf>
    <xf numFmtId="0" fontId="39" fillId="0" borderId="0" xfId="0" applyFont="1" applyFill="1" applyBorder="1" applyAlignment="1">
      <alignment vertical="center"/>
    </xf>
    <xf numFmtId="0" fontId="39" fillId="0" borderId="0" xfId="0" applyFont="1" applyFill="1" applyBorder="1" applyAlignment="1">
      <alignment horizontal="left" vertical="center"/>
    </xf>
    <xf numFmtId="164" fontId="39" fillId="0" borderId="0" xfId="0" applyNumberFormat="1" applyFont="1" applyFill="1" applyBorder="1" applyAlignment="1">
      <alignment horizontal="left" vertical="center"/>
    </xf>
    <xf numFmtId="22" fontId="39" fillId="0" borderId="0" xfId="0" applyNumberFormat="1" applyFont="1" applyFill="1" applyBorder="1" applyAlignment="1">
      <alignment horizontal="left" vertical="center"/>
    </xf>
    <xf numFmtId="22" fontId="38" fillId="0" borderId="0" xfId="0" applyNumberFormat="1" applyFont="1" applyFill="1" applyBorder="1" applyAlignment="1">
      <alignment horizontal="left"/>
    </xf>
    <xf numFmtId="22" fontId="31" fillId="0" borderId="0" xfId="4" applyNumberFormat="1" applyFont="1" applyFill="1" applyBorder="1" applyAlignment="1">
      <alignment horizontal="left" vertical="center"/>
    </xf>
    <xf numFmtId="0" fontId="31" fillId="0" borderId="0" xfId="0" applyFont="1" applyFill="1" applyBorder="1" applyAlignment="1">
      <alignment horizontal="center"/>
    </xf>
    <xf numFmtId="22" fontId="31" fillId="0" borderId="0" xfId="0" applyNumberFormat="1" applyFont="1" applyFill="1" applyBorder="1"/>
    <xf numFmtId="0" fontId="38" fillId="0" borderId="0" xfId="2" applyFont="1" applyFill="1" applyBorder="1" applyAlignment="1">
      <alignment horizontal="left" vertical="center"/>
    </xf>
    <xf numFmtId="0" fontId="31" fillId="0" borderId="0" xfId="0" applyFont="1" applyFill="1" applyBorder="1" applyAlignment="1">
      <alignment horizontal="right"/>
    </xf>
    <xf numFmtId="164" fontId="39" fillId="0" borderId="0" xfId="0" applyNumberFormat="1" applyFont="1" applyFill="1" applyBorder="1" applyAlignment="1">
      <alignment horizontal="right" vertical="center"/>
    </xf>
    <xf numFmtId="0" fontId="39" fillId="0" borderId="0" xfId="0" applyFont="1" applyFill="1" applyBorder="1" applyAlignment="1">
      <alignment horizontal="right" vertical="center"/>
    </xf>
    <xf numFmtId="0" fontId="38" fillId="0" borderId="0" xfId="0" applyFont="1" applyFill="1" applyBorder="1" applyAlignment="1">
      <alignment horizontal="right"/>
    </xf>
    <xf numFmtId="165" fontId="72" fillId="0" borderId="0" xfId="4" applyNumberFormat="1" applyFont="1" applyFill="1" applyBorder="1" applyAlignment="1">
      <alignment horizontal="right"/>
    </xf>
    <xf numFmtId="0" fontId="31" fillId="0" borderId="0" xfId="0" applyFont="1" applyFill="1" applyBorder="1" applyAlignment="1">
      <alignment horizontal="right" vertical="center"/>
    </xf>
    <xf numFmtId="165" fontId="72" fillId="0" borderId="0" xfId="7" applyNumberFormat="1" applyFont="1" applyFill="1" applyBorder="1" applyAlignment="1">
      <alignment horizontal="right"/>
    </xf>
    <xf numFmtId="2" fontId="72" fillId="0" borderId="0" xfId="7" applyNumberFormat="1" applyFont="1" applyBorder="1" applyAlignment="1">
      <alignment horizontal="right"/>
    </xf>
    <xf numFmtId="0" fontId="0" fillId="0" borderId="0" xfId="0" applyFont="1" applyFill="1" applyBorder="1" applyAlignment="1">
      <alignment horizontal="right"/>
    </xf>
    <xf numFmtId="2" fontId="72" fillId="0" borderId="0" xfId="4" applyNumberFormat="1" applyFont="1" applyFill="1" applyBorder="1" applyAlignment="1">
      <alignment horizontal="right"/>
    </xf>
    <xf numFmtId="1" fontId="31" fillId="0" borderId="0" xfId="3" applyNumberFormat="1" applyFont="1" applyFill="1" applyBorder="1" applyAlignment="1">
      <alignment horizontal="left" vertical="center"/>
    </xf>
    <xf numFmtId="0" fontId="62" fillId="0" borderId="0" xfId="0" applyFont="1" applyFill="1" applyAlignment="1">
      <alignment horizontal="left" vertical="top" wrapText="1"/>
    </xf>
    <xf numFmtId="2" fontId="0" fillId="26" borderId="0" xfId="0" applyNumberFormat="1" applyFill="1" applyBorder="1" applyAlignment="1">
      <alignment horizontal="left" vertical="center"/>
    </xf>
    <xf numFmtId="2" fontId="0" fillId="26" borderId="0" xfId="0" applyNumberFormat="1" applyFill="1" applyBorder="1" applyAlignment="1">
      <alignment horizontal="left" vertical="center" wrapText="1"/>
    </xf>
    <xf numFmtId="0" fontId="62" fillId="0" borderId="0" xfId="0" applyFont="1" applyAlignment="1">
      <alignment horizontal="left" vertical="top" wrapText="1"/>
    </xf>
    <xf numFmtId="164" fontId="2" fillId="19" borderId="0" xfId="0" applyNumberFormat="1" applyFont="1" applyFill="1" applyBorder="1" applyAlignment="1">
      <alignment horizontal="center"/>
    </xf>
  </cellXfs>
  <cellStyles count="8">
    <cellStyle name="60% - Accent1" xfId="1" builtinId="32"/>
    <cellStyle name="Accent1" xfId="2" builtinId="29"/>
    <cellStyle name="Bad" xfId="3" builtinId="27"/>
    <cellStyle name="Good" xfId="4" builtinId="26"/>
    <cellStyle name="Input" xfId="5" builtinId="20"/>
    <cellStyle name="Neutral" xfId="6" builtinId="28"/>
    <cellStyle name="Normal" xfId="0" builtinId="0"/>
    <cellStyle name="Normal 2" xfId="7" xr:uid="{F60E2930-E049-AC47-9E48-104122E5B91F}"/>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6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FF"/>
      <rgbColor rgb="00CC99FF"/>
      <rgbColor rgb="00FFCC99"/>
      <rgbColor rgb="003366FF"/>
      <rgbColor rgb="0066FF66"/>
      <rgbColor rgb="0066FF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89"/>
  <sheetViews>
    <sheetView zoomScale="110" zoomScaleNormal="110" workbookViewId="0">
      <pane ySplit="2" topLeftCell="A3" activePane="bottomLeft" state="frozen"/>
      <selection pane="bottomLeft"/>
    </sheetView>
  </sheetViews>
  <sheetFormatPr baseColWidth="10" defaultRowHeight="13" x14ac:dyDescent="0.15"/>
  <cols>
    <col min="1" max="1" width="16.83203125" customWidth="1"/>
    <col min="2" max="2" width="14.5" customWidth="1"/>
    <col min="3" max="3" width="14.83203125" customWidth="1"/>
    <col min="5" max="5" width="13.1640625" customWidth="1"/>
  </cols>
  <sheetData>
    <row r="1" spans="1:12" s="671" customFormat="1" ht="21" customHeight="1" x14ac:dyDescent="0.15">
      <c r="A1" s="670" t="s">
        <v>1654</v>
      </c>
      <c r="C1" s="672"/>
      <c r="D1" s="672"/>
      <c r="E1" s="672"/>
      <c r="F1" s="673" t="s">
        <v>15</v>
      </c>
    </row>
    <row r="2" spans="1:12" s="132" customFormat="1" x14ac:dyDescent="0.15">
      <c r="A2" s="674" t="s">
        <v>1368</v>
      </c>
      <c r="B2" s="674" t="s">
        <v>1776</v>
      </c>
      <c r="C2" s="675" t="s">
        <v>1369</v>
      </c>
      <c r="D2" s="128" t="s">
        <v>1375</v>
      </c>
      <c r="E2" s="675" t="s">
        <v>1370</v>
      </c>
    </row>
    <row r="3" spans="1:12" s="780" customFormat="1" x14ac:dyDescent="0.15">
      <c r="A3" s="776" t="s">
        <v>1767</v>
      </c>
      <c r="B3" s="777" t="s">
        <v>1777</v>
      </c>
      <c r="C3" s="778">
        <v>1</v>
      </c>
      <c r="D3" s="778">
        <v>2</v>
      </c>
      <c r="E3" s="778">
        <v>15</v>
      </c>
      <c r="F3" s="779" t="s">
        <v>1365</v>
      </c>
    </row>
    <row r="4" spans="1:12" s="780" customFormat="1" x14ac:dyDescent="0.15">
      <c r="A4" s="776"/>
      <c r="B4" s="777"/>
      <c r="C4" s="778">
        <f>C3+1</f>
        <v>2</v>
      </c>
      <c r="D4" s="778">
        <v>1</v>
      </c>
      <c r="E4" s="778">
        <v>21</v>
      </c>
      <c r="F4" s="779" t="s">
        <v>1366</v>
      </c>
    </row>
    <row r="5" spans="1:12" s="780" customFormat="1" x14ac:dyDescent="0.15">
      <c r="A5" s="776" t="s">
        <v>1768</v>
      </c>
      <c r="B5" s="777" t="s">
        <v>1777</v>
      </c>
      <c r="C5" s="778">
        <f>C4+1</f>
        <v>3</v>
      </c>
      <c r="D5" s="778">
        <v>2</v>
      </c>
      <c r="E5" s="778">
        <v>38</v>
      </c>
      <c r="F5" s="781" t="s">
        <v>68</v>
      </c>
      <c r="G5" s="782"/>
      <c r="H5" s="782"/>
      <c r="I5" s="782"/>
      <c r="J5" s="782"/>
      <c r="K5" s="782"/>
      <c r="L5" s="782"/>
    </row>
    <row r="6" spans="1:12" s="780" customFormat="1" x14ac:dyDescent="0.15">
      <c r="A6" s="776"/>
      <c r="B6" s="777"/>
      <c r="C6" s="778">
        <f t="shared" ref="C6:C26" si="0">C5+1</f>
        <v>4</v>
      </c>
      <c r="D6" s="778">
        <v>2</v>
      </c>
      <c r="E6" s="778">
        <v>19</v>
      </c>
      <c r="F6" s="781" t="s">
        <v>93</v>
      </c>
      <c r="G6" s="782"/>
      <c r="H6" s="782"/>
      <c r="I6" s="782"/>
      <c r="J6" s="782"/>
      <c r="K6" s="782"/>
      <c r="L6" s="782"/>
    </row>
    <row r="7" spans="1:12" s="780" customFormat="1" x14ac:dyDescent="0.15">
      <c r="A7" s="776"/>
      <c r="B7" s="777"/>
      <c r="C7" s="778">
        <f t="shared" si="0"/>
        <v>5</v>
      </c>
      <c r="D7" s="778">
        <v>2</v>
      </c>
      <c r="E7" s="778">
        <v>41</v>
      </c>
      <c r="F7" s="781" t="s">
        <v>112</v>
      </c>
      <c r="G7" s="782"/>
      <c r="H7" s="782"/>
      <c r="I7" s="782"/>
      <c r="J7" s="782"/>
      <c r="K7" s="782"/>
      <c r="L7" s="782"/>
    </row>
    <row r="8" spans="1:12" s="780" customFormat="1" x14ac:dyDescent="0.15">
      <c r="A8" s="776" t="s">
        <v>1769</v>
      </c>
      <c r="B8" s="777" t="s">
        <v>1778</v>
      </c>
      <c r="C8" s="778">
        <f t="shared" si="0"/>
        <v>6</v>
      </c>
      <c r="D8" s="778">
        <v>2</v>
      </c>
      <c r="E8" s="778">
        <v>15</v>
      </c>
      <c r="F8" s="781" t="s">
        <v>140</v>
      </c>
      <c r="G8" s="782"/>
      <c r="H8" s="782"/>
      <c r="I8" s="782"/>
      <c r="J8" s="782"/>
      <c r="K8" s="782"/>
      <c r="L8" s="782"/>
    </row>
    <row r="9" spans="1:12" s="780" customFormat="1" x14ac:dyDescent="0.15">
      <c r="A9" s="776"/>
      <c r="B9" s="777"/>
      <c r="C9" s="778">
        <f t="shared" si="0"/>
        <v>7</v>
      </c>
      <c r="D9" s="778">
        <v>1</v>
      </c>
      <c r="E9" s="778">
        <v>22</v>
      </c>
      <c r="F9" s="781" t="s">
        <v>152</v>
      </c>
      <c r="G9" s="782"/>
      <c r="H9" s="782"/>
      <c r="I9" s="782"/>
      <c r="J9" s="782"/>
      <c r="K9" s="782"/>
      <c r="L9" s="782"/>
    </row>
    <row r="10" spans="1:12" s="780" customFormat="1" x14ac:dyDescent="0.15">
      <c r="A10" s="776" t="s">
        <v>1770</v>
      </c>
      <c r="B10" s="777" t="s">
        <v>1779</v>
      </c>
      <c r="C10" s="778">
        <f t="shared" si="0"/>
        <v>8</v>
      </c>
      <c r="D10" s="778">
        <v>3</v>
      </c>
      <c r="E10" s="778">
        <v>28</v>
      </c>
      <c r="F10" s="781" t="s">
        <v>1371</v>
      </c>
      <c r="G10" s="782"/>
      <c r="H10" s="782"/>
      <c r="I10" s="782"/>
      <c r="J10" s="782"/>
      <c r="K10" s="782"/>
      <c r="L10" s="782"/>
    </row>
    <row r="11" spans="1:12" s="780" customFormat="1" x14ac:dyDescent="0.15">
      <c r="A11" s="776" t="s">
        <v>1771</v>
      </c>
      <c r="B11" s="777" t="s">
        <v>1777</v>
      </c>
      <c r="C11" s="778">
        <f t="shared" si="0"/>
        <v>9</v>
      </c>
      <c r="D11" s="778">
        <v>3</v>
      </c>
      <c r="E11" s="778">
        <v>18</v>
      </c>
      <c r="F11" s="781" t="s">
        <v>186</v>
      </c>
      <c r="G11" s="782"/>
      <c r="H11" s="782"/>
      <c r="I11" s="782"/>
      <c r="J11" s="782"/>
      <c r="K11" s="782"/>
      <c r="L11" s="782"/>
    </row>
    <row r="12" spans="1:12" s="780" customFormat="1" x14ac:dyDescent="0.15">
      <c r="A12" s="776" t="s">
        <v>1772</v>
      </c>
      <c r="B12" s="777" t="s">
        <v>1780</v>
      </c>
      <c r="C12" s="778">
        <f t="shared" si="0"/>
        <v>10</v>
      </c>
      <c r="D12" s="778">
        <v>3</v>
      </c>
      <c r="E12" s="778">
        <v>18</v>
      </c>
      <c r="F12" s="781" t="s">
        <v>210</v>
      </c>
      <c r="G12" s="782"/>
      <c r="H12" s="782"/>
      <c r="I12" s="782"/>
      <c r="J12" s="782"/>
      <c r="K12" s="782"/>
      <c r="L12" s="782"/>
    </row>
    <row r="13" spans="1:12" s="780" customFormat="1" x14ac:dyDescent="0.15">
      <c r="A13" s="776"/>
      <c r="B13" s="777"/>
      <c r="C13" s="778">
        <f t="shared" si="0"/>
        <v>11</v>
      </c>
      <c r="D13" s="778">
        <v>3</v>
      </c>
      <c r="E13" s="778">
        <v>23</v>
      </c>
      <c r="F13" s="781" t="s">
        <v>230</v>
      </c>
      <c r="G13" s="782"/>
      <c r="H13" s="782"/>
      <c r="I13" s="782"/>
      <c r="J13" s="782"/>
      <c r="K13" s="782"/>
      <c r="L13" s="782"/>
    </row>
    <row r="14" spans="1:12" s="780" customFormat="1" x14ac:dyDescent="0.15">
      <c r="A14" s="776"/>
      <c r="B14" s="777"/>
      <c r="C14" s="778">
        <f t="shared" si="0"/>
        <v>12</v>
      </c>
      <c r="D14" s="778">
        <v>3</v>
      </c>
      <c r="E14" s="778">
        <v>16.5</v>
      </c>
      <c r="F14" s="781" t="s">
        <v>258</v>
      </c>
      <c r="G14" s="782"/>
      <c r="H14" s="782"/>
      <c r="I14" s="782"/>
      <c r="J14" s="782"/>
      <c r="K14" s="782"/>
      <c r="L14" s="782"/>
    </row>
    <row r="15" spans="1:12" s="780" customFormat="1" x14ac:dyDescent="0.15">
      <c r="A15" s="776"/>
      <c r="B15" s="777"/>
      <c r="C15" s="778">
        <f t="shared" si="0"/>
        <v>13</v>
      </c>
      <c r="D15" s="778">
        <v>1</v>
      </c>
      <c r="E15" s="778">
        <v>20</v>
      </c>
      <c r="F15" s="781" t="s">
        <v>1658</v>
      </c>
      <c r="G15" s="782"/>
      <c r="H15" s="782"/>
      <c r="I15" s="782"/>
      <c r="J15" s="782"/>
      <c r="K15" s="782"/>
      <c r="L15" s="782"/>
    </row>
    <row r="16" spans="1:12" s="780" customFormat="1" x14ac:dyDescent="0.15">
      <c r="A16" s="776"/>
      <c r="B16" s="777"/>
      <c r="C16" s="778">
        <f t="shared" si="0"/>
        <v>14</v>
      </c>
      <c r="D16" s="778">
        <v>1</v>
      </c>
      <c r="E16" s="778">
        <v>12</v>
      </c>
      <c r="F16" s="781" t="s">
        <v>1659</v>
      </c>
      <c r="G16" s="782"/>
      <c r="H16" s="782"/>
      <c r="I16" s="782"/>
      <c r="J16" s="782"/>
      <c r="K16" s="782"/>
      <c r="L16" s="782"/>
    </row>
    <row r="17" spans="1:12" s="780" customFormat="1" x14ac:dyDescent="0.15">
      <c r="A17" s="776"/>
      <c r="B17" s="777"/>
      <c r="C17" s="778">
        <f t="shared" si="0"/>
        <v>15</v>
      </c>
      <c r="D17" s="778">
        <v>1</v>
      </c>
      <c r="E17" s="778">
        <v>23</v>
      </c>
      <c r="F17" s="781" t="s">
        <v>1660</v>
      </c>
      <c r="G17" s="782"/>
      <c r="H17" s="782"/>
      <c r="I17" s="782"/>
      <c r="J17" s="782"/>
      <c r="K17" s="782"/>
      <c r="L17" s="782"/>
    </row>
    <row r="18" spans="1:12" s="780" customFormat="1" x14ac:dyDescent="0.15">
      <c r="A18" s="776"/>
      <c r="B18" s="777"/>
      <c r="C18" s="778">
        <f t="shared" si="0"/>
        <v>16</v>
      </c>
      <c r="D18" s="778">
        <v>1</v>
      </c>
      <c r="E18" s="778">
        <v>9.5</v>
      </c>
      <c r="F18" s="781" t="s">
        <v>1661</v>
      </c>
      <c r="G18" s="782"/>
      <c r="H18" s="782"/>
      <c r="I18" s="782"/>
      <c r="J18" s="782"/>
      <c r="K18" s="782"/>
      <c r="L18" s="782"/>
    </row>
    <row r="19" spans="1:12" s="780" customFormat="1" x14ac:dyDescent="0.15">
      <c r="A19" s="776"/>
      <c r="B19" s="777"/>
      <c r="C19" s="778">
        <f t="shared" si="0"/>
        <v>17</v>
      </c>
      <c r="D19" s="778">
        <v>1</v>
      </c>
      <c r="E19" s="778">
        <v>17</v>
      </c>
      <c r="F19" s="781" t="s">
        <v>1662</v>
      </c>
      <c r="G19" s="782"/>
      <c r="H19" s="782"/>
      <c r="I19" s="782"/>
      <c r="J19" s="782"/>
      <c r="K19" s="782"/>
      <c r="L19" s="782"/>
    </row>
    <row r="20" spans="1:12" s="774" customFormat="1" x14ac:dyDescent="0.15">
      <c r="A20" s="769" t="s">
        <v>1773</v>
      </c>
      <c r="B20" s="770" t="s">
        <v>1781</v>
      </c>
      <c r="C20" s="771">
        <f t="shared" si="0"/>
        <v>18</v>
      </c>
      <c r="D20" s="771">
        <v>3</v>
      </c>
      <c r="E20" s="771">
        <v>86</v>
      </c>
      <c r="F20" s="772" t="s">
        <v>333</v>
      </c>
      <c r="G20" s="773"/>
      <c r="H20" s="773"/>
      <c r="I20" s="773"/>
      <c r="J20" s="773"/>
      <c r="K20" s="773"/>
      <c r="L20" s="773"/>
    </row>
    <row r="21" spans="1:12" s="774" customFormat="1" x14ac:dyDescent="0.15">
      <c r="A21" s="769" t="s">
        <v>1774</v>
      </c>
      <c r="B21" s="770" t="s">
        <v>1782</v>
      </c>
      <c r="C21" s="771">
        <f t="shared" si="0"/>
        <v>19</v>
      </c>
      <c r="D21" s="771">
        <v>3</v>
      </c>
      <c r="E21" s="771">
        <v>28</v>
      </c>
      <c r="F21" s="772" t="s">
        <v>451</v>
      </c>
      <c r="G21" s="773"/>
      <c r="H21" s="773"/>
      <c r="I21" s="773"/>
      <c r="J21" s="773"/>
      <c r="K21" s="773"/>
      <c r="L21" s="773"/>
    </row>
    <row r="22" spans="1:12" s="774" customFormat="1" x14ac:dyDescent="0.15">
      <c r="A22" s="769"/>
      <c r="B22" s="770"/>
      <c r="C22" s="771">
        <f t="shared" si="0"/>
        <v>20</v>
      </c>
      <c r="D22" s="771">
        <v>3</v>
      </c>
      <c r="E22" s="771">
        <v>58</v>
      </c>
      <c r="F22" s="772" t="s">
        <v>490</v>
      </c>
      <c r="G22" s="773"/>
      <c r="H22" s="773"/>
      <c r="I22" s="773"/>
      <c r="J22" s="773"/>
      <c r="K22" s="773"/>
      <c r="L22" s="773"/>
    </row>
    <row r="23" spans="1:12" s="774" customFormat="1" x14ac:dyDescent="0.15">
      <c r="A23" s="769"/>
      <c r="B23" s="770"/>
      <c r="C23" s="771">
        <f t="shared" si="0"/>
        <v>21</v>
      </c>
      <c r="D23" s="771">
        <v>3</v>
      </c>
      <c r="E23" s="771">
        <v>29</v>
      </c>
      <c r="F23" s="772" t="s">
        <v>560</v>
      </c>
      <c r="G23" s="773"/>
      <c r="H23" s="773"/>
      <c r="I23" s="773"/>
      <c r="J23" s="773"/>
      <c r="K23" s="773"/>
      <c r="L23" s="773"/>
    </row>
    <row r="24" spans="1:12" s="774" customFormat="1" x14ac:dyDescent="0.15">
      <c r="A24" s="769"/>
      <c r="B24" s="770"/>
      <c r="C24" s="771">
        <f t="shared" si="0"/>
        <v>22</v>
      </c>
      <c r="D24" s="771">
        <v>1</v>
      </c>
      <c r="E24" s="771">
        <v>16</v>
      </c>
      <c r="F24" s="773" t="s">
        <v>1665</v>
      </c>
      <c r="G24" s="773"/>
      <c r="H24" s="773"/>
      <c r="I24" s="773"/>
      <c r="J24" s="773"/>
      <c r="K24" s="773"/>
      <c r="L24" s="773"/>
    </row>
    <row r="25" spans="1:12" s="774" customFormat="1" x14ac:dyDescent="0.15">
      <c r="A25" s="769"/>
      <c r="B25" s="770"/>
      <c r="C25" s="771">
        <f t="shared" si="0"/>
        <v>23</v>
      </c>
      <c r="D25" s="771">
        <v>1</v>
      </c>
      <c r="E25" s="771">
        <v>33</v>
      </c>
      <c r="F25" s="773" t="s">
        <v>1663</v>
      </c>
      <c r="G25" s="773"/>
      <c r="H25" s="773"/>
      <c r="I25" s="773"/>
      <c r="J25" s="773"/>
      <c r="K25" s="773"/>
      <c r="L25" s="773"/>
    </row>
    <row r="26" spans="1:12" s="774" customFormat="1" ht="16" x14ac:dyDescent="0.2">
      <c r="A26" s="775" t="s">
        <v>1775</v>
      </c>
      <c r="B26" s="770" t="s">
        <v>1783</v>
      </c>
      <c r="C26" s="771">
        <f t="shared" si="0"/>
        <v>24</v>
      </c>
      <c r="D26" s="771">
        <v>3</v>
      </c>
      <c r="E26" s="771">
        <v>100</v>
      </c>
      <c r="F26" s="772" t="s">
        <v>1664</v>
      </c>
      <c r="G26" s="773"/>
      <c r="H26" s="773"/>
      <c r="I26" s="773"/>
      <c r="J26" s="773"/>
      <c r="K26" s="773"/>
      <c r="L26" s="773"/>
    </row>
    <row r="27" spans="1:12" x14ac:dyDescent="0.15">
      <c r="A27" s="4"/>
      <c r="B27" s="192"/>
      <c r="C27" s="2"/>
      <c r="D27" s="30">
        <f>SUM(D3:D26)</f>
        <v>49</v>
      </c>
      <c r="E27" s="194"/>
    </row>
    <row r="28" spans="1:12" x14ac:dyDescent="0.15">
      <c r="A28" s="460" t="s">
        <v>1784</v>
      </c>
      <c r="B28" s="459" t="s">
        <v>1785</v>
      </c>
      <c r="C28" s="783" t="s">
        <v>1786</v>
      </c>
      <c r="D28" s="30"/>
      <c r="E28" s="194"/>
    </row>
    <row r="29" spans="1:12" ht="16" x14ac:dyDescent="0.2">
      <c r="A29" s="460" t="s">
        <v>761</v>
      </c>
      <c r="B29" s="784">
        <f>AVERAGE(E3:E19)</f>
        <v>20.941176470588236</v>
      </c>
      <c r="C29" s="784">
        <f>AVERAGE(E20:E26)</f>
        <v>50</v>
      </c>
      <c r="D29" s="30"/>
      <c r="E29" s="194"/>
    </row>
    <row r="30" spans="1:12" ht="16" x14ac:dyDescent="0.2">
      <c r="A30" s="460" t="s">
        <v>1373</v>
      </c>
      <c r="B30" s="784">
        <f>STDEV($E$3:$E$19)</f>
        <v>8.259241704261461</v>
      </c>
      <c r="C30" s="784">
        <f>STDEV($E$20:$E$26)</f>
        <v>32.22318006239194</v>
      </c>
      <c r="D30" s="30"/>
      <c r="E30" s="194"/>
    </row>
    <row r="31" spans="1:12" ht="16" x14ac:dyDescent="0.2">
      <c r="A31" s="460" t="s">
        <v>1372</v>
      </c>
      <c r="B31" s="725">
        <f>MEDIAN($E$3:$E$19)</f>
        <v>19</v>
      </c>
      <c r="C31" s="725">
        <f>MEDIAN($E$20:$E$26)</f>
        <v>33</v>
      </c>
      <c r="D31" s="30"/>
      <c r="E31" s="194"/>
    </row>
    <row r="32" spans="1:12" ht="16" x14ac:dyDescent="0.2">
      <c r="A32" s="460" t="s">
        <v>760</v>
      </c>
      <c r="B32" s="725">
        <v>17</v>
      </c>
      <c r="C32" s="725">
        <v>7</v>
      </c>
      <c r="D32" s="30"/>
      <c r="E32" s="194"/>
    </row>
    <row r="33" spans="1:12" x14ac:dyDescent="0.15">
      <c r="A33" s="4"/>
      <c r="B33" s="192"/>
      <c r="C33" s="2"/>
      <c r="D33" s="30"/>
      <c r="E33" s="194"/>
    </row>
    <row r="34" spans="1:12" x14ac:dyDescent="0.15">
      <c r="A34" s="4"/>
      <c r="B34" s="192"/>
      <c r="C34" s="2"/>
      <c r="D34" s="30"/>
      <c r="E34" s="194"/>
    </row>
    <row r="35" spans="1:12" x14ac:dyDescent="0.15">
      <c r="A35" s="4"/>
      <c r="B35" s="192"/>
      <c r="C35" s="2"/>
      <c r="D35" s="30"/>
      <c r="E35" s="194"/>
    </row>
    <row r="36" spans="1:12" x14ac:dyDescent="0.15">
      <c r="A36" s="4"/>
      <c r="B36" s="192"/>
      <c r="C36" s="2"/>
      <c r="D36" s="30"/>
      <c r="E36" s="194"/>
    </row>
    <row r="37" spans="1:12" x14ac:dyDescent="0.15">
      <c r="A37" s="4"/>
      <c r="B37" s="192"/>
      <c r="C37" s="2"/>
      <c r="D37" s="30"/>
      <c r="E37" s="194"/>
    </row>
    <row r="38" spans="1:12" x14ac:dyDescent="0.15">
      <c r="A38" s="4"/>
      <c r="B38" s="192"/>
      <c r="C38" s="2"/>
      <c r="D38" s="30"/>
      <c r="E38" s="194"/>
    </row>
    <row r="39" spans="1:12" x14ac:dyDescent="0.15">
      <c r="A39" s="4"/>
      <c r="B39" s="192"/>
      <c r="C39" s="2"/>
      <c r="D39" s="30"/>
      <c r="E39" s="194"/>
    </row>
    <row r="40" spans="1:12" ht="12" customHeight="1" x14ac:dyDescent="0.15">
      <c r="A40" s="4"/>
      <c r="B40" s="192"/>
      <c r="C40" s="2"/>
      <c r="D40" s="30"/>
      <c r="E40" s="194"/>
    </row>
    <row r="41" spans="1:12" ht="16" x14ac:dyDescent="0.2">
      <c r="A41" s="197" t="s">
        <v>1392</v>
      </c>
      <c r="B41" s="213" t="s">
        <v>1374</v>
      </c>
      <c r="C41" s="676"/>
      <c r="D41" s="196" t="s">
        <v>33</v>
      </c>
      <c r="E41" s="196" t="s">
        <v>65</v>
      </c>
      <c r="F41" s="196" t="s">
        <v>1367</v>
      </c>
      <c r="G41" s="196" t="s">
        <v>155</v>
      </c>
      <c r="H41" s="196" t="s">
        <v>184</v>
      </c>
      <c r="I41" s="196" t="s">
        <v>208</v>
      </c>
      <c r="J41" s="196" t="s">
        <v>331</v>
      </c>
      <c r="K41" s="196" t="s">
        <v>448</v>
      </c>
      <c r="L41" s="196" t="s">
        <v>612</v>
      </c>
    </row>
    <row r="42" spans="1:12" ht="16" x14ac:dyDescent="0.2">
      <c r="A42" s="514" t="s">
        <v>761</v>
      </c>
      <c r="B42" s="214">
        <f>AVERAGE($E$3:$E$26)</f>
        <v>29.416666666666668</v>
      </c>
      <c r="C42" s="676"/>
      <c r="D42" s="212">
        <f>AVERAGE($E$3:$E$4)</f>
        <v>18</v>
      </c>
      <c r="E42" s="212">
        <f>AVERAGE($E$5:$E$7)</f>
        <v>32.666666666666664</v>
      </c>
      <c r="F42" s="212">
        <f>AVERAGE($E$8:$E$9)</f>
        <v>18.5</v>
      </c>
      <c r="G42" s="209">
        <v>28</v>
      </c>
      <c r="H42" s="209">
        <v>18</v>
      </c>
      <c r="I42" s="212">
        <f>AVERAGE($E$12:$E$19)</f>
        <v>17.375</v>
      </c>
      <c r="J42" s="209">
        <v>86</v>
      </c>
      <c r="K42" s="212">
        <f>AVERAGE($E$21:$E$25)</f>
        <v>32.799999999999997</v>
      </c>
      <c r="L42" s="209">
        <v>42</v>
      </c>
    </row>
    <row r="43" spans="1:12" ht="16" x14ac:dyDescent="0.2">
      <c r="A43" s="514" t="s">
        <v>1373</v>
      </c>
      <c r="B43" s="214">
        <f>STDEV($E$3:$E$26)</f>
        <v>22.368780003401607</v>
      </c>
      <c r="C43" s="676"/>
      <c r="D43" s="212">
        <f>STDEV($E$3:$E$4)</f>
        <v>4.2426406871192848</v>
      </c>
      <c r="E43" s="212">
        <f>STDEV($E$5:$E$7)</f>
        <v>11.930353445448851</v>
      </c>
      <c r="F43" s="212">
        <f>STDEV($E$8:$E$9)</f>
        <v>4.9497474683058327</v>
      </c>
      <c r="G43" s="209" t="s">
        <v>40</v>
      </c>
      <c r="H43" s="209" t="s">
        <v>40</v>
      </c>
      <c r="I43" s="212">
        <f>STDEV($E$12:$E$19)</f>
        <v>4.8162670784985098</v>
      </c>
      <c r="J43" s="209" t="s">
        <v>40</v>
      </c>
      <c r="K43" s="212">
        <f>STDEV($E$21:$E$25)</f>
        <v>15.449919093639295</v>
      </c>
      <c r="L43" s="209" t="s">
        <v>40</v>
      </c>
    </row>
    <row r="44" spans="1:12" ht="16" x14ac:dyDescent="0.2">
      <c r="A44" s="514" t="s">
        <v>1372</v>
      </c>
      <c r="B44" s="214">
        <f>MEDIAN($E$3:$E$26)</f>
        <v>21.5</v>
      </c>
      <c r="C44" s="676"/>
      <c r="D44" s="212">
        <f>MEDIAN($E$3:$E$4)</f>
        <v>18</v>
      </c>
      <c r="E44" s="212">
        <f>MEDIAN($E$5:$E$7)</f>
        <v>38</v>
      </c>
      <c r="F44" s="212">
        <f>MEDIAN($E$8:$E$9)</f>
        <v>18.5</v>
      </c>
      <c r="G44" s="209" t="s">
        <v>40</v>
      </c>
      <c r="H44" s="209" t="s">
        <v>40</v>
      </c>
      <c r="I44" s="212">
        <f>MEDIAN($E$12:$E$19)</f>
        <v>17.5</v>
      </c>
      <c r="J44" s="209" t="s">
        <v>40</v>
      </c>
      <c r="K44" s="212">
        <f>MEDIAN($E$21:$E$25)</f>
        <v>29</v>
      </c>
      <c r="L44" s="209" t="s">
        <v>40</v>
      </c>
    </row>
    <row r="45" spans="1:12" ht="16" x14ac:dyDescent="0.2">
      <c r="A45" s="514" t="s">
        <v>760</v>
      </c>
      <c r="B45" s="218">
        <v>24</v>
      </c>
      <c r="C45" s="676"/>
      <c r="D45" s="209">
        <v>2</v>
      </c>
      <c r="E45" s="209">
        <v>2</v>
      </c>
      <c r="F45" s="209">
        <v>2</v>
      </c>
      <c r="G45" s="209" t="s">
        <v>40</v>
      </c>
      <c r="H45" s="209" t="s">
        <v>40</v>
      </c>
      <c r="I45" s="209">
        <v>8</v>
      </c>
      <c r="J45" s="209" t="s">
        <v>40</v>
      </c>
      <c r="K45" s="209">
        <v>5</v>
      </c>
      <c r="L45" s="209" t="s">
        <v>40</v>
      </c>
    </row>
    <row r="46" spans="1:12" ht="16" x14ac:dyDescent="0.2">
      <c r="A46" s="682"/>
      <c r="B46" s="681" t="s">
        <v>1397</v>
      </c>
      <c r="C46" s="683" t="s">
        <v>1667</v>
      </c>
      <c r="D46" s="684"/>
      <c r="E46" s="681" t="s">
        <v>1468</v>
      </c>
      <c r="F46" s="681" t="s">
        <v>1668</v>
      </c>
      <c r="G46" s="209"/>
      <c r="H46" s="209"/>
      <c r="I46" s="209"/>
      <c r="J46" s="209"/>
      <c r="K46" s="209"/>
      <c r="L46" s="209"/>
    </row>
    <row r="47" spans="1:12" ht="16" x14ac:dyDescent="0.2">
      <c r="A47" s="682" t="s">
        <v>1666</v>
      </c>
      <c r="B47" s="681"/>
      <c r="C47" s="681" t="s">
        <v>1656</v>
      </c>
      <c r="D47" s="681" t="s">
        <v>1655</v>
      </c>
      <c r="E47" s="681"/>
      <c r="F47" s="681"/>
      <c r="G47" s="676"/>
      <c r="H47" s="676"/>
      <c r="I47" s="676"/>
      <c r="J47" s="676"/>
      <c r="K47" s="676"/>
      <c r="L47" s="676"/>
    </row>
    <row r="48" spans="1:12" ht="16" x14ac:dyDescent="0.2">
      <c r="A48" s="514" t="s">
        <v>761</v>
      </c>
      <c r="B48" s="688">
        <v>3.9805555555555601E-2</v>
      </c>
      <c r="C48" s="688">
        <v>0.30711770833333302</v>
      </c>
      <c r="D48" s="691">
        <v>1.1165107476635501</v>
      </c>
      <c r="E48" s="691">
        <v>42.739699999999999</v>
      </c>
      <c r="F48" s="691">
        <v>19.469106249999999</v>
      </c>
      <c r="G48" s="676"/>
      <c r="H48" s="676"/>
      <c r="I48" s="676"/>
      <c r="J48" s="676"/>
      <c r="K48" s="676"/>
      <c r="L48" s="676"/>
    </row>
    <row r="49" spans="1:12" ht="16" x14ac:dyDescent="0.2">
      <c r="A49" s="514" t="s">
        <v>1373</v>
      </c>
      <c r="B49" s="688">
        <v>2.8902177247972199E-2</v>
      </c>
      <c r="C49" s="688">
        <v>0.89587496942431</v>
      </c>
      <c r="D49" s="691">
        <v>4.1492950519342502</v>
      </c>
      <c r="E49" s="691">
        <v>31.970421673634501</v>
      </c>
      <c r="F49" s="691">
        <v>11.8008501431871</v>
      </c>
      <c r="G49" s="676"/>
      <c r="H49" s="676"/>
      <c r="I49" s="676"/>
      <c r="J49" s="676"/>
      <c r="K49" s="676"/>
      <c r="L49" s="676"/>
    </row>
    <row r="50" spans="1:12" ht="16" x14ac:dyDescent="0.2">
      <c r="A50" s="514" t="s">
        <v>1372</v>
      </c>
      <c r="B50" s="688">
        <v>3.0249999999999999E-2</v>
      </c>
      <c r="C50" s="688">
        <v>5.8999999999999997E-2</v>
      </c>
      <c r="D50" s="691">
        <v>4.895E-2</v>
      </c>
      <c r="E50" s="691">
        <v>37.030999999999999</v>
      </c>
      <c r="F50" s="691">
        <v>16.754300000000001</v>
      </c>
      <c r="G50" s="676"/>
      <c r="H50" s="676"/>
      <c r="I50" s="676"/>
      <c r="J50" s="676"/>
      <c r="K50" s="676"/>
      <c r="L50" s="676"/>
    </row>
    <row r="51" spans="1:12" ht="16" x14ac:dyDescent="0.2">
      <c r="A51" s="514" t="s">
        <v>760</v>
      </c>
      <c r="B51" s="686">
        <v>18</v>
      </c>
      <c r="C51" s="686">
        <v>96</v>
      </c>
      <c r="D51" s="685">
        <v>214</v>
      </c>
      <c r="E51" s="685">
        <v>3</v>
      </c>
      <c r="F51" s="685">
        <v>16</v>
      </c>
      <c r="G51" s="676"/>
      <c r="H51" s="676"/>
      <c r="I51" s="676"/>
      <c r="J51" s="676"/>
      <c r="K51" s="676"/>
      <c r="L51" s="676"/>
    </row>
    <row r="52" spans="1:12" ht="16" x14ac:dyDescent="0.2">
      <c r="A52" s="677" t="s">
        <v>1669</v>
      </c>
      <c r="B52" s="681"/>
      <c r="C52" s="683"/>
      <c r="D52" s="684"/>
      <c r="E52" s="681"/>
      <c r="F52" s="676"/>
      <c r="G52" s="676"/>
      <c r="H52" s="676"/>
      <c r="I52" s="676"/>
      <c r="J52" s="676"/>
      <c r="K52" s="676"/>
      <c r="L52" s="676"/>
    </row>
    <row r="53" spans="1:12" ht="16" x14ac:dyDescent="0.2">
      <c r="A53" s="514" t="s">
        <v>761</v>
      </c>
      <c r="B53" s="691">
        <v>0.57923076923076899</v>
      </c>
      <c r="C53" s="691">
        <v>0.34540540540540499</v>
      </c>
      <c r="D53" s="691">
        <v>0.36987500000000001</v>
      </c>
      <c r="E53" s="691">
        <v>0.53666666666666696</v>
      </c>
      <c r="F53" s="691">
        <v>0.34375</v>
      </c>
      <c r="G53" s="676"/>
      <c r="H53" s="676"/>
      <c r="I53" s="676"/>
      <c r="J53" s="676"/>
      <c r="K53" s="676"/>
      <c r="L53" s="676"/>
    </row>
    <row r="54" spans="1:12" ht="16" x14ac:dyDescent="0.2">
      <c r="A54" s="514" t="s">
        <v>1373</v>
      </c>
      <c r="B54" s="688">
        <v>9.1329215703550404E-2</v>
      </c>
      <c r="C54" s="691">
        <v>0.24548073712442001</v>
      </c>
      <c r="D54" s="691">
        <v>0.247078495662548</v>
      </c>
      <c r="E54" s="691">
        <v>0.13613718571108099</v>
      </c>
      <c r="F54" s="691">
        <v>0.16543773105656101</v>
      </c>
      <c r="G54" s="676"/>
      <c r="H54" s="676"/>
      <c r="I54" s="676"/>
      <c r="J54" s="676"/>
      <c r="K54" s="676"/>
      <c r="L54" s="676"/>
    </row>
    <row r="55" spans="1:12" ht="16" x14ac:dyDescent="0.2">
      <c r="A55" s="514" t="s">
        <v>1372</v>
      </c>
      <c r="B55" s="688">
        <v>0.56000000000000005</v>
      </c>
      <c r="C55" s="691">
        <v>0.28999999999999998</v>
      </c>
      <c r="D55" s="691">
        <v>0.35</v>
      </c>
      <c r="E55" s="691">
        <v>0.49</v>
      </c>
      <c r="F55" s="691">
        <v>0.41</v>
      </c>
      <c r="G55" s="676"/>
      <c r="H55" s="676"/>
      <c r="I55" s="676"/>
      <c r="J55" s="676"/>
      <c r="K55" s="676"/>
      <c r="L55" s="676"/>
    </row>
    <row r="56" spans="1:12" ht="16" x14ac:dyDescent="0.2">
      <c r="A56" s="514" t="s">
        <v>760</v>
      </c>
      <c r="B56" s="686">
        <v>13</v>
      </c>
      <c r="C56" s="685">
        <v>74</v>
      </c>
      <c r="D56" s="685">
        <v>160</v>
      </c>
      <c r="E56" s="685">
        <v>3</v>
      </c>
      <c r="F56" s="685">
        <v>8</v>
      </c>
      <c r="G56" s="676"/>
      <c r="H56" s="676"/>
      <c r="I56" s="676"/>
      <c r="J56" s="676"/>
      <c r="K56" s="676"/>
      <c r="L56" s="676"/>
    </row>
    <row r="57" spans="1:12" ht="16" x14ac:dyDescent="0.2">
      <c r="A57" s="677" t="s">
        <v>1670</v>
      </c>
      <c r="B57" s="676"/>
      <c r="C57" s="676"/>
      <c r="D57" s="676"/>
      <c r="E57" s="676"/>
      <c r="F57" s="676"/>
      <c r="G57" s="676"/>
      <c r="H57" s="676"/>
      <c r="I57" s="676"/>
      <c r="J57" s="676"/>
      <c r="K57" s="676"/>
      <c r="L57" s="676"/>
    </row>
    <row r="58" spans="1:12" ht="16" x14ac:dyDescent="0.2">
      <c r="A58" s="514" t="s">
        <v>761</v>
      </c>
      <c r="B58" s="687">
        <v>0.10249999999999999</v>
      </c>
      <c r="C58" s="690">
        <v>0.21104166666666699</v>
      </c>
      <c r="D58" s="690">
        <v>0.20752688172042999</v>
      </c>
      <c r="E58" s="678" t="s">
        <v>39</v>
      </c>
      <c r="F58" s="690">
        <v>0.03</v>
      </c>
      <c r="G58" s="676"/>
      <c r="H58" s="676"/>
      <c r="I58" s="676"/>
      <c r="J58" s="676"/>
      <c r="K58" s="676"/>
      <c r="L58" s="676"/>
    </row>
    <row r="59" spans="1:12" ht="16" x14ac:dyDescent="0.2">
      <c r="A59" s="514" t="s">
        <v>1373</v>
      </c>
      <c r="B59" s="687">
        <v>0.128480126311982</v>
      </c>
      <c r="C59" s="690">
        <v>0.248991494200901</v>
      </c>
      <c r="D59" s="690">
        <v>0.23829857009358801</v>
      </c>
      <c r="E59" s="678" t="s">
        <v>39</v>
      </c>
      <c r="F59" s="690">
        <v>0</v>
      </c>
      <c r="G59" s="676"/>
      <c r="H59" s="676"/>
      <c r="I59" s="676"/>
      <c r="J59" s="676"/>
      <c r="K59" s="676"/>
      <c r="L59" s="676"/>
    </row>
    <row r="60" spans="1:12" ht="16" x14ac:dyDescent="0.2">
      <c r="A60" s="514" t="s">
        <v>1372</v>
      </c>
      <c r="B60" s="687">
        <v>7.0000000000000007E-2</v>
      </c>
      <c r="C60" s="690">
        <v>0.105</v>
      </c>
      <c r="D60" s="690">
        <v>0.1</v>
      </c>
      <c r="E60" s="678" t="s">
        <v>39</v>
      </c>
      <c r="F60" s="690">
        <v>0.03</v>
      </c>
      <c r="G60" s="676"/>
      <c r="H60" s="676"/>
      <c r="I60" s="676"/>
      <c r="J60" s="676"/>
      <c r="K60" s="676"/>
      <c r="L60" s="676"/>
    </row>
    <row r="61" spans="1:12" ht="16" x14ac:dyDescent="0.2">
      <c r="A61" s="514" t="s">
        <v>760</v>
      </c>
      <c r="B61" s="686">
        <v>8</v>
      </c>
      <c r="C61" s="685">
        <v>48</v>
      </c>
      <c r="D61" s="685">
        <v>93</v>
      </c>
      <c r="E61" s="676" t="s">
        <v>39</v>
      </c>
      <c r="F61" s="689">
        <v>1</v>
      </c>
      <c r="G61" s="676"/>
      <c r="H61" s="676"/>
      <c r="I61" s="676"/>
      <c r="J61" s="676"/>
      <c r="K61" s="676"/>
      <c r="L61" s="676"/>
    </row>
    <row r="68" spans="1:23" s="692" customFormat="1" ht="16" x14ac:dyDescent="0.2">
      <c r="A68" s="692" t="s">
        <v>1671</v>
      </c>
    </row>
    <row r="70" spans="1:23" ht="16" x14ac:dyDescent="0.2">
      <c r="A70" s="197" t="s">
        <v>1392</v>
      </c>
      <c r="B70" s="213" t="s">
        <v>1374</v>
      </c>
      <c r="C70" s="196" t="s">
        <v>33</v>
      </c>
      <c r="D70" s="196" t="s">
        <v>65</v>
      </c>
      <c r="E70" s="196" t="s">
        <v>1367</v>
      </c>
      <c r="F70" s="196" t="s">
        <v>155</v>
      </c>
      <c r="G70" s="196" t="s">
        <v>184</v>
      </c>
      <c r="H70" s="196" t="s">
        <v>208</v>
      </c>
      <c r="I70" s="196" t="s">
        <v>331</v>
      </c>
      <c r="J70" s="196" t="s">
        <v>448</v>
      </c>
      <c r="K70" s="196" t="s">
        <v>612</v>
      </c>
    </row>
    <row r="71" spans="1:23" ht="16" x14ac:dyDescent="0.2">
      <c r="A71" s="514" t="s">
        <v>761</v>
      </c>
      <c r="B71" s="214">
        <f>AVERAGE($E$4:$E$27)</f>
        <v>30.043478260869566</v>
      </c>
      <c r="C71" s="212">
        <f>AVERAGE($E$4:$E$5)</f>
        <v>29.5</v>
      </c>
      <c r="D71" s="212">
        <f>AVERAGE($E$6:$E$8)</f>
        <v>25</v>
      </c>
      <c r="E71" s="212">
        <f>AVERAGE($E$9:$E$10)</f>
        <v>25</v>
      </c>
      <c r="F71" s="209">
        <v>28</v>
      </c>
      <c r="G71" s="209">
        <v>18</v>
      </c>
      <c r="H71" s="212">
        <f>AVERAGE($E$13:$E$20)</f>
        <v>25.875</v>
      </c>
      <c r="I71" s="209">
        <v>86</v>
      </c>
      <c r="J71" s="212">
        <f>AVERAGE($E$22:$E$26)</f>
        <v>47.2</v>
      </c>
      <c r="K71" s="209">
        <v>42</v>
      </c>
    </row>
    <row r="72" spans="1:23" ht="16" x14ac:dyDescent="0.2">
      <c r="A72" s="514" t="s">
        <v>1373</v>
      </c>
      <c r="B72" s="214">
        <f>STDEV($E$4:$E$27)</f>
        <v>22.654977901455016</v>
      </c>
      <c r="C72" s="212">
        <f>STDEV($E$4:$E$5)</f>
        <v>12.020815280171307</v>
      </c>
      <c r="D72" s="212">
        <f>STDEV($E$6:$E$8)</f>
        <v>14</v>
      </c>
      <c r="E72" s="212">
        <f>STDEV($E$9:$E$10)</f>
        <v>4.2426406871192848</v>
      </c>
      <c r="F72" s="209" t="s">
        <v>40</v>
      </c>
      <c r="G72" s="209" t="s">
        <v>40</v>
      </c>
      <c r="H72" s="212">
        <f>STDEV($E$13:$E$20)</f>
        <v>24.765687668915749</v>
      </c>
      <c r="I72" s="209" t="s">
        <v>40</v>
      </c>
      <c r="J72" s="212">
        <f>STDEV($E$22:$E$26)</f>
        <v>33.206926988205332</v>
      </c>
      <c r="K72" s="209" t="s">
        <v>40</v>
      </c>
    </row>
    <row r="73" spans="1:23" ht="16" x14ac:dyDescent="0.2">
      <c r="A73" s="514" t="s">
        <v>1372</v>
      </c>
      <c r="B73" s="214">
        <f>MEDIAN($E$4:$E$27)</f>
        <v>22</v>
      </c>
      <c r="C73" s="212">
        <f>MEDIAN($E$4:$E$5)</f>
        <v>29.5</v>
      </c>
      <c r="D73" s="212">
        <f>MEDIAN($E$6:$E$8)</f>
        <v>19</v>
      </c>
      <c r="E73" s="212">
        <f>MEDIAN($E$9:$E$10)</f>
        <v>25</v>
      </c>
      <c r="F73" s="209" t="s">
        <v>40</v>
      </c>
      <c r="G73" s="209" t="s">
        <v>40</v>
      </c>
      <c r="H73" s="212">
        <f>MEDIAN($E$13:$E$20)</f>
        <v>18.5</v>
      </c>
      <c r="I73" s="209" t="s">
        <v>40</v>
      </c>
      <c r="J73" s="212">
        <f>MEDIAN($E$22:$E$26)</f>
        <v>33</v>
      </c>
      <c r="K73" s="209" t="s">
        <v>40</v>
      </c>
    </row>
    <row r="74" spans="1:23" ht="16" x14ac:dyDescent="0.2">
      <c r="A74" s="514" t="s">
        <v>760</v>
      </c>
      <c r="B74" s="218">
        <v>24</v>
      </c>
      <c r="C74" s="209">
        <v>2</v>
      </c>
      <c r="D74" s="209">
        <v>2</v>
      </c>
      <c r="E74" s="209">
        <v>2</v>
      </c>
      <c r="F74" s="209" t="s">
        <v>40</v>
      </c>
      <c r="G74" s="209" t="s">
        <v>40</v>
      </c>
      <c r="H74" s="209">
        <v>8</v>
      </c>
      <c r="I74" s="209" t="s">
        <v>40</v>
      </c>
      <c r="J74" s="209">
        <v>5</v>
      </c>
      <c r="K74" s="209" t="s">
        <v>40</v>
      </c>
    </row>
    <row r="75" spans="1:23" s="62" customFormat="1" ht="16" x14ac:dyDescent="0.2">
      <c r="A75" s="201"/>
      <c r="B75" s="215"/>
      <c r="C75" s="202"/>
      <c r="D75" s="202"/>
      <c r="E75" s="202"/>
      <c r="F75" s="202"/>
      <c r="G75" s="202"/>
      <c r="H75" s="202"/>
      <c r="I75" s="202"/>
      <c r="J75" s="202"/>
      <c r="K75" s="202"/>
    </row>
    <row r="76" spans="1:23" ht="16" x14ac:dyDescent="0.2">
      <c r="A76" s="203" t="s">
        <v>1393</v>
      </c>
      <c r="B76" s="33"/>
      <c r="C76" s="2"/>
      <c r="D76" s="2"/>
      <c r="M76" s="203" t="s">
        <v>1394</v>
      </c>
      <c r="O76" s="2"/>
      <c r="P76" s="2"/>
    </row>
    <row r="77" spans="1:23" ht="16" x14ac:dyDescent="0.2">
      <c r="A77" s="211" t="s">
        <v>1391</v>
      </c>
      <c r="B77" s="213" t="s">
        <v>1374</v>
      </c>
      <c r="C77" s="196" t="s">
        <v>33</v>
      </c>
      <c r="D77" s="196" t="s">
        <v>65</v>
      </c>
      <c r="E77" s="196" t="s">
        <v>1367</v>
      </c>
      <c r="F77" s="196" t="s">
        <v>155</v>
      </c>
      <c r="G77" s="196" t="s">
        <v>184</v>
      </c>
      <c r="H77" s="196" t="s">
        <v>208</v>
      </c>
      <c r="I77" s="196" t="s">
        <v>331</v>
      </c>
      <c r="J77" s="196" t="s">
        <v>448</v>
      </c>
      <c r="K77" s="196" t="s">
        <v>612</v>
      </c>
      <c r="M77" s="515" t="s">
        <v>1391</v>
      </c>
      <c r="N77" s="213" t="s">
        <v>1374</v>
      </c>
      <c r="O77" s="196" t="s">
        <v>33</v>
      </c>
      <c r="P77" s="196" t="s">
        <v>65</v>
      </c>
      <c r="Q77" s="196" t="s">
        <v>1367</v>
      </c>
      <c r="R77" s="196" t="s">
        <v>155</v>
      </c>
      <c r="S77" s="196" t="s">
        <v>184</v>
      </c>
      <c r="T77" s="196" t="s">
        <v>208</v>
      </c>
      <c r="U77" s="196" t="s">
        <v>331</v>
      </c>
      <c r="V77" s="196" t="s">
        <v>448</v>
      </c>
      <c r="W77" s="196" t="s">
        <v>612</v>
      </c>
    </row>
    <row r="78" spans="1:23" ht="16" x14ac:dyDescent="0.2">
      <c r="A78" s="514" t="s">
        <v>761</v>
      </c>
      <c r="B78" s="217">
        <v>0.97370892018779243</v>
      </c>
      <c r="C78" s="208">
        <v>2.7749999999999999</v>
      </c>
      <c r="D78" s="208">
        <v>6.2962962962962984E-2</v>
      </c>
      <c r="E78" s="208">
        <v>2.9266666666666672</v>
      </c>
      <c r="F78" s="208">
        <v>0.15</v>
      </c>
      <c r="G78" s="208">
        <v>1.8374999999999999</v>
      </c>
      <c r="H78" s="208">
        <v>1.552631578947369</v>
      </c>
      <c r="I78" s="208">
        <v>6.6666666666666666E-2</v>
      </c>
      <c r="J78" s="208">
        <v>0.98269230769230775</v>
      </c>
      <c r="K78" s="208">
        <v>0</v>
      </c>
      <c r="M78" s="514" t="s">
        <v>761</v>
      </c>
      <c r="N78" s="219">
        <v>1.6664001408450719</v>
      </c>
      <c r="O78" s="210">
        <v>4.6814999999999998</v>
      </c>
      <c r="P78" s="210">
        <v>0.13837666666666668</v>
      </c>
      <c r="Q78" s="210">
        <v>5.1782666666666675</v>
      </c>
      <c r="R78" s="210">
        <v>0.29843000000000008</v>
      </c>
      <c r="S78" s="210">
        <v>3.06046</v>
      </c>
      <c r="T78" s="210">
        <v>2.614950789473685</v>
      </c>
      <c r="U78" s="210">
        <v>0.15324090909090909</v>
      </c>
      <c r="V78" s="210">
        <v>1.6318430769230772</v>
      </c>
      <c r="W78" s="210">
        <v>3.3675555555555549E-2</v>
      </c>
    </row>
    <row r="79" spans="1:23" ht="16" x14ac:dyDescent="0.2">
      <c r="A79" s="514" t="s">
        <v>1373</v>
      </c>
      <c r="B79" s="217">
        <v>3.6409183801236114</v>
      </c>
      <c r="C79" s="208">
        <v>6.1492238978146299</v>
      </c>
      <c r="D79" s="208">
        <v>5.6487903049088233E-2</v>
      </c>
      <c r="E79" s="208">
        <v>4.1054783376547466</v>
      </c>
      <c r="F79" s="208">
        <v>7.0710678118654807E-2</v>
      </c>
      <c r="G79" s="208">
        <v>4.9954086061960083</v>
      </c>
      <c r="H79" s="208">
        <v>4.6034497547362472</v>
      </c>
      <c r="I79" s="208">
        <v>0.2954516316872639</v>
      </c>
      <c r="J79" s="208">
        <v>4.4467975325649745</v>
      </c>
      <c r="K79" s="208">
        <v>0</v>
      </c>
      <c r="M79" s="514" t="s">
        <v>1373</v>
      </c>
      <c r="N79" s="219">
        <v>5.8565240840155539</v>
      </c>
      <c r="O79" s="210">
        <v>9.8128642051691983</v>
      </c>
      <c r="P79" s="210">
        <v>9.5345377081268251E-2</v>
      </c>
      <c r="Q79" s="210">
        <v>6.8010007715951692</v>
      </c>
      <c r="R79" s="210">
        <v>0.14174653474110419</v>
      </c>
      <c r="S79" s="210">
        <v>8.2188286887539945</v>
      </c>
      <c r="T79" s="210">
        <v>7.4171751934563117</v>
      </c>
      <c r="U79" s="210">
        <v>0.56739735823078408</v>
      </c>
      <c r="V79" s="210">
        <v>6.9962193505135435</v>
      </c>
      <c r="W79" s="210">
        <v>2.3993466812305447E-2</v>
      </c>
    </row>
    <row r="80" spans="1:23" ht="16" x14ac:dyDescent="0.2">
      <c r="A80" s="514" t="s">
        <v>1372</v>
      </c>
      <c r="B80" s="217">
        <v>0</v>
      </c>
      <c r="C80" s="208">
        <v>0.3</v>
      </c>
      <c r="D80" s="208">
        <v>0.1</v>
      </c>
      <c r="E80" s="208">
        <v>0.9</v>
      </c>
      <c r="F80" s="208">
        <v>0.1</v>
      </c>
      <c r="G80" s="208">
        <v>0.1</v>
      </c>
      <c r="H80" s="208">
        <v>0.1</v>
      </c>
      <c r="I80" s="208">
        <v>0</v>
      </c>
      <c r="J80" s="208">
        <v>0</v>
      </c>
      <c r="K80" s="208">
        <v>0</v>
      </c>
      <c r="M80" s="514" t="s">
        <v>1372</v>
      </c>
      <c r="N80" s="219">
        <v>0.1042</v>
      </c>
      <c r="O80" s="210">
        <v>0.60899999999999999</v>
      </c>
      <c r="P80" s="210">
        <v>0.15770000000000001</v>
      </c>
      <c r="Q80" s="210">
        <v>1.7410000000000001</v>
      </c>
      <c r="R80" s="210">
        <v>0.27749999999999997</v>
      </c>
      <c r="S80" s="210">
        <v>0.15105000000000002</v>
      </c>
      <c r="T80" s="210">
        <v>0.13829999999999998</v>
      </c>
      <c r="U80" s="210">
        <v>2.8400000000000002E-2</v>
      </c>
      <c r="V80" s="210">
        <v>6.8599999999999994E-2</v>
      </c>
      <c r="W80" s="210">
        <v>3.6850000000000001E-2</v>
      </c>
    </row>
    <row r="81" spans="1:23" ht="16" x14ac:dyDescent="0.2">
      <c r="A81" s="514" t="s">
        <v>760</v>
      </c>
      <c r="B81" s="214">
        <v>213</v>
      </c>
      <c r="C81" s="209">
        <v>12</v>
      </c>
      <c r="D81" s="209">
        <v>27</v>
      </c>
      <c r="E81" s="209">
        <v>15</v>
      </c>
      <c r="F81" s="209">
        <v>10</v>
      </c>
      <c r="G81" s="209">
        <v>8</v>
      </c>
      <c r="H81" s="209">
        <v>38</v>
      </c>
      <c r="I81" s="209">
        <v>33</v>
      </c>
      <c r="J81" s="209">
        <v>52</v>
      </c>
      <c r="K81" s="209">
        <v>18</v>
      </c>
      <c r="M81" s="514" t="s">
        <v>760</v>
      </c>
      <c r="N81" s="214">
        <v>213</v>
      </c>
      <c r="O81" s="209">
        <v>12</v>
      </c>
      <c r="P81" s="209">
        <v>27</v>
      </c>
      <c r="Q81" s="209">
        <v>15</v>
      </c>
      <c r="R81" s="209">
        <v>10</v>
      </c>
      <c r="S81" s="209">
        <v>8</v>
      </c>
      <c r="T81" s="209">
        <v>38</v>
      </c>
      <c r="U81" s="209">
        <v>33</v>
      </c>
      <c r="V81" s="209">
        <v>52</v>
      </c>
      <c r="W81" s="209">
        <v>18</v>
      </c>
    </row>
    <row r="82" spans="1:23" s="62" customFormat="1" ht="16" x14ac:dyDescent="0.2">
      <c r="A82" s="201"/>
      <c r="B82" s="216"/>
      <c r="C82" s="202"/>
      <c r="D82" s="202"/>
      <c r="E82" s="202"/>
      <c r="F82" s="202"/>
      <c r="G82" s="202"/>
      <c r="H82" s="202"/>
      <c r="I82" s="202"/>
      <c r="J82" s="202"/>
      <c r="K82" s="202"/>
      <c r="N82" s="194"/>
    </row>
    <row r="83" spans="1:23" ht="16" x14ac:dyDescent="0.2">
      <c r="A83" s="203" t="s">
        <v>1393</v>
      </c>
      <c r="B83" s="33"/>
      <c r="C83" s="2"/>
      <c r="D83" s="2"/>
      <c r="M83" s="203" t="s">
        <v>1394</v>
      </c>
      <c r="N83" s="33"/>
    </row>
    <row r="84" spans="1:23" ht="16" x14ac:dyDescent="0.2">
      <c r="A84" s="211" t="s">
        <v>1395</v>
      </c>
      <c r="B84" s="213" t="s">
        <v>1374</v>
      </c>
      <c r="C84" s="196" t="s">
        <v>33</v>
      </c>
      <c r="D84" s="196" t="s">
        <v>65</v>
      </c>
      <c r="E84" s="196" t="s">
        <v>1367</v>
      </c>
      <c r="F84" s="196" t="s">
        <v>155</v>
      </c>
      <c r="G84" s="196" t="s">
        <v>184</v>
      </c>
      <c r="H84" s="196" t="s">
        <v>208</v>
      </c>
      <c r="I84" s="196" t="s">
        <v>331</v>
      </c>
      <c r="J84" s="196" t="s">
        <v>448</v>
      </c>
      <c r="K84" s="196" t="s">
        <v>612</v>
      </c>
      <c r="M84" s="515" t="s">
        <v>1395</v>
      </c>
      <c r="N84" s="213" t="s">
        <v>1374</v>
      </c>
      <c r="O84" s="196" t="s">
        <v>33</v>
      </c>
      <c r="P84" s="196" t="s">
        <v>65</v>
      </c>
      <c r="Q84" s="196" t="s">
        <v>1367</v>
      </c>
      <c r="R84" s="196" t="s">
        <v>155</v>
      </c>
      <c r="S84" s="196" t="s">
        <v>184</v>
      </c>
      <c r="T84" s="196" t="s">
        <v>208</v>
      </c>
      <c r="U84" s="196" t="s">
        <v>331</v>
      </c>
      <c r="V84" s="196" t="s">
        <v>448</v>
      </c>
      <c r="W84" s="196" t="s">
        <v>612</v>
      </c>
    </row>
    <row r="85" spans="1:23" ht="16" x14ac:dyDescent="0.2">
      <c r="A85" s="514" t="s">
        <v>761</v>
      </c>
      <c r="B85" s="217">
        <v>0.29801980198019834</v>
      </c>
      <c r="C85" s="208">
        <v>0.7</v>
      </c>
      <c r="D85" s="208">
        <v>3.3333333333333333E-2</v>
      </c>
      <c r="E85" s="208">
        <v>1.2200000000000002</v>
      </c>
      <c r="F85" s="208">
        <v>0.15999999999999998</v>
      </c>
      <c r="G85" s="208">
        <v>6.6666666666666666E-2</v>
      </c>
      <c r="H85" s="208">
        <v>0.31851851851851859</v>
      </c>
      <c r="I85" s="208">
        <v>0.08</v>
      </c>
      <c r="J85" s="208">
        <v>1.1111111111111112E-2</v>
      </c>
      <c r="K85" s="208">
        <v>0</v>
      </c>
      <c r="M85" s="514" t="s">
        <v>761</v>
      </c>
      <c r="N85" s="219">
        <v>0.57433683168316807</v>
      </c>
      <c r="O85" s="210">
        <v>1.3258000000000001</v>
      </c>
      <c r="P85" s="210">
        <v>8.0524666666666675E-2</v>
      </c>
      <c r="Q85" s="210">
        <v>2.3459000000000003</v>
      </c>
      <c r="R85" s="210">
        <v>0.35615999999999998</v>
      </c>
      <c r="S85" s="210">
        <v>0.13994666666666669</v>
      </c>
      <c r="T85" s="210">
        <v>0.57648999999999995</v>
      </c>
      <c r="U85" s="210">
        <v>0.15084000000000003</v>
      </c>
      <c r="V85" s="210">
        <v>5.3373888888888894E-2</v>
      </c>
      <c r="W85" s="210">
        <v>3.6502E-2</v>
      </c>
    </row>
    <row r="86" spans="1:23" ht="16" x14ac:dyDescent="0.2">
      <c r="A86" s="514" t="s">
        <v>1373</v>
      </c>
      <c r="B86" s="217">
        <v>0.87418306984519001</v>
      </c>
      <c r="C86" s="208">
        <v>1.1254628677422756</v>
      </c>
      <c r="D86" s="208">
        <v>4.8795003647426664E-2</v>
      </c>
      <c r="E86" s="208">
        <v>1.1764352935882192</v>
      </c>
      <c r="F86" s="208">
        <v>8.9442719099991672E-2</v>
      </c>
      <c r="G86" s="208">
        <v>5.1639777949432225E-2</v>
      </c>
      <c r="H86" s="208">
        <v>1.2200368963642159</v>
      </c>
      <c r="I86" s="208">
        <v>4.4721359549995794E-2</v>
      </c>
      <c r="J86" s="208">
        <v>3.2338083338177732E-2</v>
      </c>
      <c r="K86" s="208">
        <v>0</v>
      </c>
      <c r="M86" s="514" t="s">
        <v>1373</v>
      </c>
      <c r="N86" s="219">
        <v>1.5725901362408012</v>
      </c>
      <c r="O86" s="210">
        <v>2.0616280944923115</v>
      </c>
      <c r="P86" s="210">
        <v>6.0781373893495937E-2</v>
      </c>
      <c r="Q86" s="210">
        <v>2.0975102939755348</v>
      </c>
      <c r="R86" s="210">
        <v>0.16922862642000019</v>
      </c>
      <c r="S86" s="210">
        <v>8.7512263521558276E-2</v>
      </c>
      <c r="T86" s="210">
        <v>2.1476820786516653</v>
      </c>
      <c r="U86" s="210">
        <v>3.4456392730522312E-2</v>
      </c>
      <c r="V86" s="210">
        <v>4.2714051846709629E-2</v>
      </c>
      <c r="W86" s="210">
        <v>1.7311976201462378E-2</v>
      </c>
    </row>
    <row r="87" spans="1:23" ht="16" x14ac:dyDescent="0.2">
      <c r="A87" s="514" t="s">
        <v>1372</v>
      </c>
      <c r="B87" s="217">
        <v>0.1</v>
      </c>
      <c r="C87" s="208">
        <v>0.3</v>
      </c>
      <c r="D87" s="208">
        <v>0</v>
      </c>
      <c r="E87" s="208">
        <v>0.9</v>
      </c>
      <c r="F87" s="208">
        <v>0.1</v>
      </c>
      <c r="G87" s="208">
        <v>0.1</v>
      </c>
      <c r="H87" s="208">
        <v>0.1</v>
      </c>
      <c r="I87" s="208">
        <v>0.1</v>
      </c>
      <c r="J87" s="208">
        <v>0</v>
      </c>
      <c r="K87" s="208">
        <v>0</v>
      </c>
      <c r="M87" s="514" t="s">
        <v>1372</v>
      </c>
      <c r="N87" s="219">
        <v>0.12609999999999999</v>
      </c>
      <c r="O87" s="210">
        <v>0.55899999999999994</v>
      </c>
      <c r="P87" s="210">
        <v>5.6599999999999998E-2</v>
      </c>
      <c r="Q87" s="210">
        <v>1.7069999999999999</v>
      </c>
      <c r="R87" s="210">
        <v>0.29599999999999999</v>
      </c>
      <c r="S87" s="210">
        <v>0.1487</v>
      </c>
      <c r="T87" s="210">
        <v>0.124</v>
      </c>
      <c r="U87" s="210">
        <v>0.17100000000000001</v>
      </c>
      <c r="V87" s="210">
        <v>4.8849999999999998E-2</v>
      </c>
      <c r="W87" s="210">
        <v>4.6100000000000002E-2</v>
      </c>
    </row>
    <row r="88" spans="1:23" ht="16" x14ac:dyDescent="0.2">
      <c r="A88" s="514" t="s">
        <v>760</v>
      </c>
      <c r="B88" s="218">
        <v>101</v>
      </c>
      <c r="C88" s="209">
        <v>10</v>
      </c>
      <c r="D88" s="209">
        <v>15</v>
      </c>
      <c r="E88" s="209">
        <v>10</v>
      </c>
      <c r="F88" s="209">
        <v>5</v>
      </c>
      <c r="G88" s="209">
        <v>6</v>
      </c>
      <c r="H88" s="209">
        <v>27</v>
      </c>
      <c r="I88" s="209">
        <v>5</v>
      </c>
      <c r="J88" s="209">
        <v>18</v>
      </c>
      <c r="K88" s="209">
        <v>5</v>
      </c>
      <c r="M88" s="514" t="s">
        <v>760</v>
      </c>
      <c r="N88" s="218">
        <v>101</v>
      </c>
      <c r="O88" s="209">
        <v>10</v>
      </c>
      <c r="P88" s="209">
        <v>15</v>
      </c>
      <c r="Q88" s="209">
        <v>10</v>
      </c>
      <c r="R88" s="209">
        <v>5</v>
      </c>
      <c r="S88" s="209">
        <v>6</v>
      </c>
      <c r="T88" s="209">
        <v>27</v>
      </c>
      <c r="U88" s="209">
        <v>5</v>
      </c>
      <c r="V88" s="209">
        <v>18</v>
      </c>
      <c r="W88" s="209">
        <v>5</v>
      </c>
    </row>
    <row r="89" spans="1:23" s="62" customFormat="1" ht="16" x14ac:dyDescent="0.2">
      <c r="A89" s="201"/>
      <c r="B89" s="202"/>
      <c r="C89" s="202"/>
      <c r="D89" s="202"/>
      <c r="E89" s="202"/>
      <c r="F89" s="202"/>
      <c r="G89" s="202"/>
      <c r="H89" s="202"/>
      <c r="I89" s="202"/>
      <c r="J89" s="202"/>
      <c r="K89" s="202"/>
      <c r="M89" s="201"/>
      <c r="N89" s="202"/>
      <c r="O89" s="202"/>
      <c r="P89" s="202"/>
      <c r="Q89" s="202"/>
      <c r="R89" s="202"/>
      <c r="S89" s="202"/>
      <c r="T89" s="202"/>
      <c r="U89" s="202"/>
      <c r="V89" s="202"/>
      <c r="W89" s="202"/>
    </row>
    <row r="90" spans="1:23" x14ac:dyDescent="0.15">
      <c r="A90" s="4"/>
      <c r="C90" s="2"/>
      <c r="D90" s="2"/>
    </row>
    <row r="91" spans="1:23" ht="16" x14ac:dyDescent="0.2">
      <c r="A91" s="203" t="s">
        <v>1393</v>
      </c>
      <c r="C91" s="2"/>
      <c r="D91" s="2"/>
    </row>
    <row r="92" spans="1:23" ht="16" x14ac:dyDescent="0.2">
      <c r="A92" s="211"/>
      <c r="B92" s="220" t="s">
        <v>1398</v>
      </c>
      <c r="C92" s="220" t="s">
        <v>1400</v>
      </c>
      <c r="D92" s="220" t="s">
        <v>1399</v>
      </c>
      <c r="E92" s="220" t="s">
        <v>1401</v>
      </c>
      <c r="F92" s="221"/>
      <c r="G92" s="221"/>
      <c r="H92" s="221"/>
      <c r="I92" s="221"/>
      <c r="J92" s="221"/>
      <c r="K92" s="221"/>
    </row>
    <row r="93" spans="1:23" ht="16" x14ac:dyDescent="0.2">
      <c r="A93" s="514" t="s">
        <v>761</v>
      </c>
      <c r="B93" s="208">
        <v>19.25</v>
      </c>
      <c r="C93" s="210">
        <v>30.721875000000001</v>
      </c>
      <c r="D93" s="210">
        <v>2.2222222222222223E-2</v>
      </c>
      <c r="E93" s="210">
        <v>8.6700000000000013E-2</v>
      </c>
    </row>
    <row r="94" spans="1:23" ht="16" x14ac:dyDescent="0.2">
      <c r="A94" s="514" t="s">
        <v>1373</v>
      </c>
      <c r="B94" s="208">
        <v>11.316713303782157</v>
      </c>
      <c r="C94" s="210">
        <v>17.138527054077112</v>
      </c>
      <c r="D94" s="210">
        <v>5.4831888055331623E-2</v>
      </c>
      <c r="E94" s="210">
        <v>6.0233350152454859E-2</v>
      </c>
    </row>
    <row r="95" spans="1:23" ht="16" x14ac:dyDescent="0.2">
      <c r="A95" s="514" t="s">
        <v>1372</v>
      </c>
      <c r="B95" s="208">
        <v>16.8</v>
      </c>
      <c r="C95" s="210">
        <v>27.3</v>
      </c>
      <c r="D95" s="210">
        <v>0</v>
      </c>
      <c r="E95" s="210">
        <v>6.6700000000000009E-2</v>
      </c>
    </row>
    <row r="96" spans="1:23" ht="16" x14ac:dyDescent="0.2">
      <c r="A96" s="514" t="s">
        <v>760</v>
      </c>
      <c r="B96" s="212">
        <v>16</v>
      </c>
      <c r="C96" s="209">
        <v>16</v>
      </c>
      <c r="D96" s="209">
        <v>18</v>
      </c>
      <c r="E96" s="209">
        <v>18</v>
      </c>
    </row>
    <row r="97" spans="1:11" x14ac:dyDescent="0.15">
      <c r="A97" s="4"/>
      <c r="C97" s="2"/>
      <c r="D97" s="2"/>
    </row>
    <row r="98" spans="1:11" x14ac:dyDescent="0.15">
      <c r="A98" s="47" t="s">
        <v>1402</v>
      </c>
      <c r="C98" s="2"/>
      <c r="D98" s="2"/>
    </row>
    <row r="99" spans="1:11" ht="16" x14ac:dyDescent="0.2">
      <c r="A99" s="211" t="s">
        <v>1391</v>
      </c>
      <c r="B99" s="213" t="s">
        <v>1374</v>
      </c>
      <c r="C99" s="196" t="s">
        <v>33</v>
      </c>
      <c r="D99" s="196" t="s">
        <v>65</v>
      </c>
      <c r="E99" s="196" t="s">
        <v>1367</v>
      </c>
      <c r="F99" s="196" t="s">
        <v>155</v>
      </c>
      <c r="G99" s="196" t="s">
        <v>184</v>
      </c>
      <c r="H99" s="196" t="s">
        <v>208</v>
      </c>
      <c r="I99" s="196" t="s">
        <v>331</v>
      </c>
      <c r="J99" s="196" t="s">
        <v>448</v>
      </c>
      <c r="K99" s="196" t="s">
        <v>612</v>
      </c>
    </row>
    <row r="100" spans="1:11" ht="16" x14ac:dyDescent="0.2">
      <c r="A100" s="514" t="s">
        <v>761</v>
      </c>
      <c r="B100" s="217">
        <v>0.33437874258343725</v>
      </c>
      <c r="C100" s="208">
        <v>0.29645352206279235</v>
      </c>
      <c r="D100" s="208">
        <v>0.34991502937469049</v>
      </c>
      <c r="E100" s="208">
        <v>0.3548194395386548</v>
      </c>
      <c r="F100" s="208">
        <v>0.26799918726388833</v>
      </c>
      <c r="G100" s="208">
        <v>0.34721039347064919</v>
      </c>
      <c r="H100" s="208">
        <v>0.16423054277691621</v>
      </c>
      <c r="I100" s="208">
        <v>0.34309819917391271</v>
      </c>
      <c r="J100" s="208">
        <v>0.38170988935453082</v>
      </c>
      <c r="K100" s="208">
        <v>0.53347919421268608</v>
      </c>
    </row>
    <row r="101" spans="1:11" ht="16" x14ac:dyDescent="0.2">
      <c r="A101" s="514" t="s">
        <v>1373</v>
      </c>
      <c r="B101" s="217">
        <v>0.24078944381011352</v>
      </c>
      <c r="C101" s="208">
        <v>0.10274917440909549</v>
      </c>
      <c r="D101" s="208">
        <v>0.16725928396011952</v>
      </c>
      <c r="E101" s="208">
        <v>0.30642335880145294</v>
      </c>
      <c r="F101" s="208">
        <v>0.15731423560506502</v>
      </c>
      <c r="G101" s="208">
        <v>0.24925024116721128</v>
      </c>
      <c r="H101" s="208">
        <v>0.23221474159791519</v>
      </c>
      <c r="I101" s="208">
        <v>0.23564232622022629</v>
      </c>
      <c r="J101" s="208">
        <v>0.26439524666704978</v>
      </c>
      <c r="K101" s="208">
        <v>0.23447222711101462</v>
      </c>
    </row>
    <row r="102" spans="1:11" ht="16" x14ac:dyDescent="0.2">
      <c r="A102" s="514" t="s">
        <v>1372</v>
      </c>
      <c r="B102" s="217">
        <v>0.30413109033482749</v>
      </c>
      <c r="C102" s="208">
        <v>0.31010894444885839</v>
      </c>
      <c r="D102" s="208">
        <v>0.38857764609586953</v>
      </c>
      <c r="E102" s="208">
        <v>0.34828774729617901</v>
      </c>
      <c r="F102" s="208">
        <v>0.27312334834156565</v>
      </c>
      <c r="G102" s="208">
        <v>0.24813511337651167</v>
      </c>
      <c r="H102" s="208">
        <v>7.5177096146904043E-2</v>
      </c>
      <c r="I102" s="208">
        <v>0.35313154795761509</v>
      </c>
      <c r="J102" s="208">
        <v>0.32196060737230986</v>
      </c>
      <c r="K102" s="208">
        <v>0.56931182857838714</v>
      </c>
    </row>
    <row r="103" spans="1:11" ht="16" x14ac:dyDescent="0.2">
      <c r="A103" s="514" t="s">
        <v>760</v>
      </c>
      <c r="B103" s="218">
        <v>139</v>
      </c>
      <c r="C103" s="209">
        <v>4</v>
      </c>
      <c r="D103" s="209">
        <v>23</v>
      </c>
      <c r="E103" s="209">
        <v>3</v>
      </c>
      <c r="F103" s="209">
        <v>8</v>
      </c>
      <c r="G103" s="209">
        <v>6</v>
      </c>
      <c r="H103" s="209">
        <v>22</v>
      </c>
      <c r="I103" s="209">
        <v>27</v>
      </c>
      <c r="J103" s="209">
        <v>36</v>
      </c>
      <c r="K103" s="209">
        <v>10</v>
      </c>
    </row>
    <row r="104" spans="1:11" x14ac:dyDescent="0.15">
      <c r="A104" s="4"/>
      <c r="C104" s="2"/>
      <c r="D104" s="2"/>
    </row>
    <row r="105" spans="1:11" x14ac:dyDescent="0.15">
      <c r="A105" s="47" t="s">
        <v>1402</v>
      </c>
      <c r="C105" s="2"/>
      <c r="D105" s="2"/>
    </row>
    <row r="106" spans="1:11" ht="16" x14ac:dyDescent="0.2">
      <c r="A106" s="211" t="s">
        <v>1395</v>
      </c>
      <c r="B106" s="213" t="s">
        <v>1374</v>
      </c>
      <c r="C106" s="196" t="s">
        <v>33</v>
      </c>
      <c r="D106" s="196" t="s">
        <v>65</v>
      </c>
      <c r="E106" s="196" t="s">
        <v>1367</v>
      </c>
      <c r="F106" s="196" t="s">
        <v>155</v>
      </c>
      <c r="G106" s="196" t="s">
        <v>184</v>
      </c>
      <c r="H106" s="196" t="s">
        <v>208</v>
      </c>
      <c r="I106" s="196" t="s">
        <v>331</v>
      </c>
      <c r="J106" s="196" t="s">
        <v>448</v>
      </c>
      <c r="K106" s="196" t="s">
        <v>612</v>
      </c>
    </row>
    <row r="107" spans="1:11" ht="16" x14ac:dyDescent="0.2">
      <c r="A107" s="514" t="s">
        <v>761</v>
      </c>
      <c r="B107" s="217">
        <v>0.32074387812365152</v>
      </c>
      <c r="C107" s="208">
        <v>0.29645352206279235</v>
      </c>
      <c r="D107" s="208">
        <v>0.3008236699774065</v>
      </c>
      <c r="E107" s="208">
        <v>0.20000094473048091</v>
      </c>
      <c r="F107" s="208">
        <v>0.20635324686384393</v>
      </c>
      <c r="G107" s="208">
        <v>0.32350718950160073</v>
      </c>
      <c r="H107" s="208">
        <v>0.1792117936069173</v>
      </c>
      <c r="I107" s="208">
        <v>0.4066722003955312</v>
      </c>
      <c r="J107" s="208">
        <v>0.42790191917317122</v>
      </c>
      <c r="K107" s="208">
        <v>0.58437913016038934</v>
      </c>
    </row>
    <row r="108" spans="1:11" ht="16" x14ac:dyDescent="0.2">
      <c r="A108" s="514" t="s">
        <v>1373</v>
      </c>
      <c r="B108" s="217">
        <v>0.24930707150645554</v>
      </c>
      <c r="C108" s="208">
        <v>0.10274917440909549</v>
      </c>
      <c r="D108" s="208">
        <v>0.20305912299456966</v>
      </c>
      <c r="E108" s="208">
        <v>0.20970920730935172</v>
      </c>
      <c r="F108" s="208">
        <v>0.19638837780224308</v>
      </c>
      <c r="G108" s="208">
        <v>0.27100422379439748</v>
      </c>
      <c r="H108" s="208">
        <v>0.25222649778489797</v>
      </c>
      <c r="I108" s="208">
        <v>0.1505515383709275</v>
      </c>
      <c r="J108" s="208">
        <v>0.27504872313899514</v>
      </c>
      <c r="K108" s="208">
        <v>0.21106073710981246</v>
      </c>
    </row>
    <row r="109" spans="1:11" ht="16" x14ac:dyDescent="0.2">
      <c r="A109" s="514" t="s">
        <v>1372</v>
      </c>
      <c r="B109" s="217">
        <v>0.26795535050851482</v>
      </c>
      <c r="C109" s="208">
        <v>0.31010894444885839</v>
      </c>
      <c r="D109" s="208">
        <v>0.25192354658646121</v>
      </c>
      <c r="E109" s="208">
        <v>0.20000094473048088</v>
      </c>
      <c r="F109" s="208">
        <v>0.13782239118800083</v>
      </c>
      <c r="G109" s="208">
        <v>0.2230839572914978</v>
      </c>
      <c r="H109" s="208">
        <v>8.7539119972859208E-2</v>
      </c>
      <c r="I109" s="208">
        <v>0.41976878503684162</v>
      </c>
      <c r="J109" s="208">
        <v>0.32731248590396073</v>
      </c>
      <c r="K109" s="208">
        <v>0.65327278701836589</v>
      </c>
    </row>
    <row r="110" spans="1:11" ht="16" x14ac:dyDescent="0.2">
      <c r="A110" s="514" t="s">
        <v>760</v>
      </c>
      <c r="B110" s="218">
        <v>70</v>
      </c>
      <c r="C110" s="209">
        <v>4</v>
      </c>
      <c r="D110" s="209">
        <v>13</v>
      </c>
      <c r="E110" s="209">
        <v>2</v>
      </c>
      <c r="F110" s="209">
        <v>4</v>
      </c>
      <c r="G110" s="209">
        <v>5</v>
      </c>
      <c r="H110" s="209">
        <v>16</v>
      </c>
      <c r="I110" s="209">
        <v>5</v>
      </c>
      <c r="J110" s="209">
        <v>17</v>
      </c>
      <c r="K110" s="209">
        <v>4</v>
      </c>
    </row>
    <row r="111" spans="1:11" x14ac:dyDescent="0.15">
      <c r="A111" s="4"/>
      <c r="C111" s="2"/>
      <c r="D111" s="2"/>
    </row>
    <row r="112" spans="1:11" x14ac:dyDescent="0.15">
      <c r="A112" s="47" t="s">
        <v>1402</v>
      </c>
      <c r="C112" s="2"/>
      <c r="D112" s="2"/>
    </row>
    <row r="113" spans="1:23" ht="16" x14ac:dyDescent="0.2">
      <c r="A113" s="211"/>
      <c r="B113" s="220" t="s">
        <v>1396</v>
      </c>
      <c r="C113" s="220" t="s">
        <v>1397</v>
      </c>
      <c r="D113" s="2"/>
      <c r="E113" s="222"/>
    </row>
    <row r="114" spans="1:23" ht="16" x14ac:dyDescent="0.2">
      <c r="A114" s="514" t="s">
        <v>761</v>
      </c>
      <c r="B114" s="208" t="s">
        <v>39</v>
      </c>
      <c r="C114" s="210">
        <v>0.57941480489433339</v>
      </c>
      <c r="D114" s="2"/>
      <c r="E114" s="223"/>
    </row>
    <row r="115" spans="1:23" ht="16" x14ac:dyDescent="0.2">
      <c r="A115" s="514" t="s">
        <v>1373</v>
      </c>
      <c r="B115" s="208" t="s">
        <v>39</v>
      </c>
      <c r="C115" s="210">
        <v>9.065967795236872E-2</v>
      </c>
      <c r="D115" s="2"/>
      <c r="E115" s="223"/>
    </row>
    <row r="116" spans="1:23" ht="16" x14ac:dyDescent="0.2">
      <c r="A116" s="514" t="s">
        <v>1372</v>
      </c>
      <c r="B116" s="208" t="s">
        <v>39</v>
      </c>
      <c r="C116" s="210">
        <v>0.56025802447179596</v>
      </c>
      <c r="D116" s="2"/>
      <c r="E116" s="223"/>
    </row>
    <row r="117" spans="1:23" ht="16" x14ac:dyDescent="0.2">
      <c r="A117" s="514" t="s">
        <v>760</v>
      </c>
      <c r="B117" s="208" t="s">
        <v>39</v>
      </c>
      <c r="C117" s="209">
        <v>13</v>
      </c>
      <c r="D117" s="2"/>
      <c r="E117" s="202"/>
    </row>
    <row r="118" spans="1:23" x14ac:dyDescent="0.15">
      <c r="A118" s="4"/>
      <c r="C118" s="2"/>
      <c r="D118" s="2"/>
    </row>
    <row r="119" spans="1:23" x14ac:dyDescent="0.15">
      <c r="A119" s="47" t="s">
        <v>1403</v>
      </c>
      <c r="C119" s="2"/>
      <c r="D119" s="2"/>
      <c r="M119" s="47" t="s">
        <v>1404</v>
      </c>
      <c r="O119" s="2"/>
      <c r="P119" s="2"/>
    </row>
    <row r="120" spans="1:23" ht="16" x14ac:dyDescent="0.2">
      <c r="A120" s="211" t="s">
        <v>1391</v>
      </c>
      <c r="B120" s="213" t="s">
        <v>1374</v>
      </c>
      <c r="C120" s="196" t="s">
        <v>33</v>
      </c>
      <c r="D120" s="196" t="s">
        <v>65</v>
      </c>
      <c r="E120" s="196" t="s">
        <v>1367</v>
      </c>
      <c r="F120" s="196" t="s">
        <v>155</v>
      </c>
      <c r="G120" s="196" t="s">
        <v>184</v>
      </c>
      <c r="H120" s="196" t="s">
        <v>208</v>
      </c>
      <c r="I120" s="196" t="s">
        <v>331</v>
      </c>
      <c r="J120" s="196" t="s">
        <v>448</v>
      </c>
      <c r="K120" s="196" t="s">
        <v>612</v>
      </c>
      <c r="M120" s="211" t="s">
        <v>1391</v>
      </c>
      <c r="N120" s="213" t="s">
        <v>1374</v>
      </c>
      <c r="O120" s="196" t="s">
        <v>33</v>
      </c>
      <c r="P120" s="196" t="s">
        <v>65</v>
      </c>
      <c r="Q120" s="196" t="s">
        <v>1367</v>
      </c>
      <c r="R120" s="196" t="s">
        <v>155</v>
      </c>
      <c r="S120" s="196" t="s">
        <v>184</v>
      </c>
      <c r="T120" s="196" t="s">
        <v>208</v>
      </c>
      <c r="U120" s="196" t="s">
        <v>331</v>
      </c>
      <c r="V120" s="196" t="s">
        <v>448</v>
      </c>
      <c r="W120" s="196" t="s">
        <v>612</v>
      </c>
    </row>
    <row r="121" spans="1:23" ht="16" x14ac:dyDescent="0.2">
      <c r="A121" s="514" t="s">
        <v>761</v>
      </c>
      <c r="B121" s="217">
        <v>0.13835207868299287</v>
      </c>
      <c r="C121" s="208">
        <v>7.8589673361755222E-2</v>
      </c>
      <c r="D121" s="208">
        <v>0.12597229539685678</v>
      </c>
      <c r="E121" s="208">
        <v>1.2000666979307024E-2</v>
      </c>
      <c r="F121" s="208">
        <v>0.16860669706334219</v>
      </c>
      <c r="G121" s="208">
        <v>0.24152379775346511</v>
      </c>
      <c r="H121" s="208">
        <v>0.11959299542640253</v>
      </c>
      <c r="I121" s="208">
        <v>9.0874097522365846E-2</v>
      </c>
      <c r="J121" s="208">
        <v>0.15018163776442861</v>
      </c>
      <c r="K121" s="208">
        <v>0.38412008074648485</v>
      </c>
      <c r="M121" s="514" t="s">
        <v>761</v>
      </c>
      <c r="O121" s="208">
        <v>7.2549070167322524E-4</v>
      </c>
      <c r="P121" s="208">
        <v>0.16108511411972026</v>
      </c>
      <c r="Q121" s="208">
        <v>-1.0714173288271739E-2</v>
      </c>
      <c r="R121" s="208">
        <v>0.1352861699468276</v>
      </c>
      <c r="S121" s="208">
        <v>0.18936932346594801</v>
      </c>
      <c r="T121" s="208">
        <v>0.13282832749417062</v>
      </c>
      <c r="U121" s="208">
        <v>0.13319453458409025</v>
      </c>
      <c r="V121" s="208">
        <v>0.25829847385680449</v>
      </c>
      <c r="W121" s="208">
        <v>0.41329878056582214</v>
      </c>
    </row>
    <row r="122" spans="1:23" ht="16" x14ac:dyDescent="0.2">
      <c r="A122" s="514" t="s">
        <v>1373</v>
      </c>
      <c r="B122" s="217">
        <v>0.14584370119025614</v>
      </c>
      <c r="C122" s="208">
        <v>2.726642487883732E-2</v>
      </c>
      <c r="D122" s="208">
        <v>0.12742530045831194</v>
      </c>
      <c r="E122" s="208">
        <v>8.4396830189274824E-2</v>
      </c>
      <c r="F122" s="208">
        <v>9.5713535063645799E-2</v>
      </c>
      <c r="G122" s="208">
        <v>0.29380063534934331</v>
      </c>
      <c r="H122" s="208">
        <v>4.7541374991178879E-2</v>
      </c>
      <c r="I122" s="208">
        <v>0.10510297121711155</v>
      </c>
      <c r="J122" s="208">
        <v>0.16687489781161235</v>
      </c>
      <c r="K122" s="208">
        <v>0.23086113904179487</v>
      </c>
      <c r="M122" s="514" t="s">
        <v>1373</v>
      </c>
      <c r="O122" s="208">
        <v>6.0017536858401485E-2</v>
      </c>
      <c r="P122" s="208">
        <v>0.18376869111037011</v>
      </c>
      <c r="Q122" s="208" t="s">
        <v>39</v>
      </c>
      <c r="R122" s="208">
        <v>0.10407897505833122</v>
      </c>
      <c r="S122" s="208">
        <v>0.32359060339569778</v>
      </c>
      <c r="T122" s="208">
        <v>0.18679430982938658</v>
      </c>
      <c r="U122" s="208">
        <v>0.24727751038072529</v>
      </c>
      <c r="V122" s="208">
        <v>0.29951625324104264</v>
      </c>
      <c r="W122" s="208">
        <v>0.21299396169109186</v>
      </c>
    </row>
    <row r="123" spans="1:23" ht="16" x14ac:dyDescent="0.2">
      <c r="A123" s="514" t="s">
        <v>1372</v>
      </c>
      <c r="B123" s="217">
        <v>0.10594847269096727</v>
      </c>
      <c r="C123" s="208">
        <v>7.2074650293553977E-2</v>
      </c>
      <c r="D123" s="208">
        <v>0.10619429703939598</v>
      </c>
      <c r="E123" s="208">
        <v>1.2000666979307024E-2</v>
      </c>
      <c r="F123" s="208">
        <v>0.16571406636336336</v>
      </c>
      <c r="G123" s="208">
        <v>0.12559807877347723</v>
      </c>
      <c r="H123" s="208">
        <v>0.10677801673216038</v>
      </c>
      <c r="I123" s="208">
        <v>7.148667353907856E-2</v>
      </c>
      <c r="J123" s="208">
        <v>0.10477542104255885</v>
      </c>
      <c r="K123" s="208">
        <v>0.38195073044272343</v>
      </c>
      <c r="M123" s="514" t="s">
        <v>1372</v>
      </c>
      <c r="N123" s="217">
        <v>9.0632465120508598E-2</v>
      </c>
      <c r="O123" s="208">
        <v>7.2549070167322177E-4</v>
      </c>
      <c r="P123" s="208">
        <v>8.7941628264208899E-2</v>
      </c>
      <c r="Q123" s="208">
        <v>-1.0714173288271739E-2</v>
      </c>
      <c r="R123" s="208">
        <v>9.7812413345908233E-2</v>
      </c>
      <c r="S123" s="208">
        <v>5.3854518721980313E-2</v>
      </c>
      <c r="T123" s="208">
        <v>7.1670381838092614E-2</v>
      </c>
      <c r="U123" s="208">
        <v>6.7957636716516556E-2</v>
      </c>
      <c r="V123" s="208">
        <v>0.10017218738990452</v>
      </c>
      <c r="W123" s="208">
        <v>0.49102202917095589</v>
      </c>
    </row>
    <row r="124" spans="1:23" ht="16" x14ac:dyDescent="0.2">
      <c r="A124" s="514" t="s">
        <v>760</v>
      </c>
      <c r="B124" s="218">
        <v>122</v>
      </c>
      <c r="C124" s="209">
        <v>3</v>
      </c>
      <c r="D124" s="209">
        <v>18</v>
      </c>
      <c r="E124" s="209">
        <v>2</v>
      </c>
      <c r="F124" s="209">
        <v>10</v>
      </c>
      <c r="G124" s="209">
        <v>6</v>
      </c>
      <c r="H124" s="209">
        <v>21</v>
      </c>
      <c r="I124" s="209">
        <v>26</v>
      </c>
      <c r="J124" s="209">
        <v>32</v>
      </c>
      <c r="K124" s="209">
        <v>4</v>
      </c>
      <c r="M124" s="514" t="s">
        <v>760</v>
      </c>
      <c r="N124" s="218">
        <v>101</v>
      </c>
      <c r="O124" s="209">
        <v>2</v>
      </c>
      <c r="P124" s="209">
        <v>15</v>
      </c>
      <c r="Q124" s="209">
        <v>1</v>
      </c>
      <c r="R124" s="209">
        <v>8</v>
      </c>
      <c r="S124" s="209">
        <v>6</v>
      </c>
      <c r="T124" s="209">
        <v>21</v>
      </c>
      <c r="U124" s="209">
        <v>17</v>
      </c>
      <c r="V124" s="209">
        <v>27</v>
      </c>
      <c r="W124" s="209">
        <v>4</v>
      </c>
    </row>
    <row r="125" spans="1:23" x14ac:dyDescent="0.15">
      <c r="A125" s="4"/>
      <c r="C125" s="2"/>
      <c r="D125" s="2"/>
      <c r="M125" s="4"/>
      <c r="O125" s="2"/>
      <c r="P125" s="2"/>
    </row>
    <row r="126" spans="1:23" x14ac:dyDescent="0.15">
      <c r="A126" s="47" t="s">
        <v>1403</v>
      </c>
      <c r="C126" s="2"/>
      <c r="D126" s="2"/>
      <c r="M126" s="47" t="s">
        <v>1404</v>
      </c>
      <c r="O126" s="2"/>
      <c r="P126" s="2"/>
    </row>
    <row r="127" spans="1:23" ht="16" x14ac:dyDescent="0.2">
      <c r="A127" s="211" t="s">
        <v>1395</v>
      </c>
      <c r="B127" s="213" t="s">
        <v>1374</v>
      </c>
      <c r="C127" s="196" t="s">
        <v>33</v>
      </c>
      <c r="D127" s="196" t="s">
        <v>65</v>
      </c>
      <c r="E127" s="196" t="s">
        <v>1367</v>
      </c>
      <c r="F127" s="196" t="s">
        <v>155</v>
      </c>
      <c r="G127" s="196" t="s">
        <v>184</v>
      </c>
      <c r="H127" s="196" t="s">
        <v>208</v>
      </c>
      <c r="I127" s="196" t="s">
        <v>331</v>
      </c>
      <c r="J127" s="196" t="s">
        <v>448</v>
      </c>
      <c r="K127" s="196" t="s">
        <v>612</v>
      </c>
      <c r="M127" s="211" t="s">
        <v>1395</v>
      </c>
      <c r="N127" s="213" t="s">
        <v>1374</v>
      </c>
      <c r="O127" s="196" t="s">
        <v>33</v>
      </c>
      <c r="P127" s="196" t="s">
        <v>65</v>
      </c>
      <c r="Q127" s="196" t="s">
        <v>1367</v>
      </c>
      <c r="R127" s="196" t="s">
        <v>155</v>
      </c>
      <c r="S127" s="196" t="s">
        <v>184</v>
      </c>
      <c r="T127" s="196" t="s">
        <v>208</v>
      </c>
      <c r="U127" s="196" t="s">
        <v>331</v>
      </c>
      <c r="V127" s="196" t="s">
        <v>448</v>
      </c>
      <c r="W127" s="196" t="s">
        <v>612</v>
      </c>
    </row>
    <row r="128" spans="1:23" ht="16" x14ac:dyDescent="0.2">
      <c r="A128" s="514" t="s">
        <v>761</v>
      </c>
      <c r="B128" s="217">
        <v>0.15732862053592403</v>
      </c>
      <c r="C128" s="208">
        <v>7.8589673361755222E-2</v>
      </c>
      <c r="D128" s="208">
        <v>0.12230591247789781</v>
      </c>
      <c r="E128" s="208">
        <v>1.2000666979307024E-2</v>
      </c>
      <c r="F128" s="208">
        <v>0.20522353512263983</v>
      </c>
      <c r="G128" s="208">
        <v>0.2610317317476708</v>
      </c>
      <c r="H128" s="208">
        <v>0.12794722000554812</v>
      </c>
      <c r="I128" s="208">
        <v>4.9414468800283232E-2</v>
      </c>
      <c r="J128" s="208">
        <v>0.22189488149971395</v>
      </c>
      <c r="K128" s="208">
        <v>0.18015986882557899</v>
      </c>
      <c r="M128" s="514" t="s">
        <v>761</v>
      </c>
      <c r="N128" s="217">
        <v>0.18887575392248901</v>
      </c>
      <c r="O128" s="208">
        <v>7.2549070167322524E-4</v>
      </c>
      <c r="P128" s="208">
        <v>0.21304825587309795</v>
      </c>
      <c r="Q128" s="208">
        <v>-1.0714173288271739E-2</v>
      </c>
      <c r="R128" s="208">
        <v>0.17196051327886877</v>
      </c>
      <c r="S128" s="208">
        <v>0.2154539715989357</v>
      </c>
      <c r="T128" s="208">
        <v>0.15781559576923637</v>
      </c>
      <c r="U128" s="208">
        <v>2.7420534982001794E-3</v>
      </c>
      <c r="V128" s="208">
        <v>0.27942755855479834</v>
      </c>
      <c r="W128" s="208">
        <v>0.10766073261053845</v>
      </c>
    </row>
    <row r="129" spans="1:23" ht="16" x14ac:dyDescent="0.2">
      <c r="A129" s="514" t="s">
        <v>1373</v>
      </c>
      <c r="B129" s="217">
        <v>0.16029755257263864</v>
      </c>
      <c r="C129" s="208">
        <v>2.726642487883732E-2</v>
      </c>
      <c r="D129" s="208">
        <v>0.16452552494520034</v>
      </c>
      <c r="E129" s="208">
        <v>8.4396830189274824E-2</v>
      </c>
      <c r="F129" s="208">
        <v>0.10426828947245195</v>
      </c>
      <c r="G129" s="208">
        <v>0.32410541572022533</v>
      </c>
      <c r="H129" s="208">
        <v>5.1849830365929286E-2</v>
      </c>
      <c r="I129" s="208">
        <v>5.1560384550530768E-2</v>
      </c>
      <c r="J129" s="208">
        <v>0.18879557379660641</v>
      </c>
      <c r="K129" s="208" t="s">
        <v>39</v>
      </c>
      <c r="M129" s="514" t="s">
        <v>1373</v>
      </c>
      <c r="N129" s="217">
        <v>0.24652610369785069</v>
      </c>
      <c r="O129" s="208">
        <v>6.0017536858401485E-2</v>
      </c>
      <c r="P129" s="208">
        <v>0.23498358925523438</v>
      </c>
      <c r="Q129" s="208" t="s">
        <v>39</v>
      </c>
      <c r="R129" s="208">
        <v>0.13807634804465435</v>
      </c>
      <c r="S129" s="208">
        <v>0.35466256039484395</v>
      </c>
      <c r="T129" s="208">
        <v>0.20904713856790488</v>
      </c>
      <c r="U129" s="208">
        <v>1.2020512408607598E-2</v>
      </c>
      <c r="V129" s="208">
        <v>0.30735654120767536</v>
      </c>
      <c r="W129" s="208" t="s">
        <v>39</v>
      </c>
    </row>
    <row r="130" spans="1:23" ht="16" x14ac:dyDescent="0.2">
      <c r="A130" s="514" t="s">
        <v>1372</v>
      </c>
      <c r="B130" s="217">
        <v>0.10852346240020196</v>
      </c>
      <c r="C130" s="208">
        <v>7.2074650293553977E-2</v>
      </c>
      <c r="D130" s="208">
        <v>7.9964934512598451E-2</v>
      </c>
      <c r="E130" s="208">
        <v>1.2000666979307024E-2</v>
      </c>
      <c r="F130" s="208">
        <v>0.21150098007096499</v>
      </c>
      <c r="G130" s="208">
        <v>0.10721202976451799</v>
      </c>
      <c r="H130" s="208">
        <v>0.12625582345735509</v>
      </c>
      <c r="I130" s="208">
        <v>5.9967561324222957E-2</v>
      </c>
      <c r="J130" s="208">
        <v>0.15073450160222562</v>
      </c>
      <c r="K130" s="208">
        <v>0.18015986882557899</v>
      </c>
      <c r="M130" s="514" t="s">
        <v>1372</v>
      </c>
      <c r="N130" s="217">
        <v>9.2385516079233967E-2</v>
      </c>
      <c r="O130" s="208">
        <v>7.2549070167322177E-4</v>
      </c>
      <c r="P130" s="208">
        <v>0.10827045134924758</v>
      </c>
      <c r="Q130" s="208">
        <v>-1.0714173288271739E-2</v>
      </c>
      <c r="R130" s="208">
        <v>0.12971309890616906</v>
      </c>
      <c r="S130" s="208">
        <v>4.8762954642950961E-2</v>
      </c>
      <c r="T130" s="208">
        <v>9.2499639754795304E-2</v>
      </c>
      <c r="U130" s="208">
        <v>2.7420534982001803E-3</v>
      </c>
      <c r="V130" s="208">
        <v>0.16599120470213025</v>
      </c>
      <c r="W130" s="208">
        <v>0.10766073261053845</v>
      </c>
    </row>
    <row r="131" spans="1:23" ht="16" x14ac:dyDescent="0.2">
      <c r="A131" s="514" t="s">
        <v>760</v>
      </c>
      <c r="B131" s="218">
        <v>63</v>
      </c>
      <c r="C131" s="209">
        <v>3</v>
      </c>
      <c r="D131" s="209">
        <v>11</v>
      </c>
      <c r="E131" s="209">
        <v>2</v>
      </c>
      <c r="F131" s="209">
        <v>5</v>
      </c>
      <c r="G131" s="209">
        <v>5</v>
      </c>
      <c r="H131" s="209">
        <v>16</v>
      </c>
      <c r="I131" s="209">
        <v>4</v>
      </c>
      <c r="J131" s="209">
        <v>16</v>
      </c>
      <c r="K131" s="209">
        <v>1</v>
      </c>
      <c r="M131" s="514" t="s">
        <v>760</v>
      </c>
      <c r="N131" s="218">
        <v>53</v>
      </c>
      <c r="O131" s="209">
        <v>2</v>
      </c>
      <c r="P131" s="209">
        <v>8</v>
      </c>
      <c r="Q131" s="209">
        <v>1</v>
      </c>
      <c r="R131" s="209">
        <v>4</v>
      </c>
      <c r="S131" s="209">
        <v>5</v>
      </c>
      <c r="T131" s="209">
        <v>16</v>
      </c>
      <c r="U131" s="209">
        <v>2</v>
      </c>
      <c r="V131" s="209">
        <v>14</v>
      </c>
      <c r="W131" s="209">
        <v>1</v>
      </c>
    </row>
    <row r="132" spans="1:23" x14ac:dyDescent="0.15">
      <c r="A132" s="4"/>
      <c r="C132" s="2"/>
      <c r="D132" s="2"/>
      <c r="M132" s="4"/>
      <c r="O132" s="2"/>
      <c r="P132" s="2"/>
    </row>
    <row r="133" spans="1:23" x14ac:dyDescent="0.15">
      <c r="A133" s="47" t="s">
        <v>1403</v>
      </c>
      <c r="C133" s="2"/>
      <c r="D133" s="2"/>
      <c r="M133" s="47" t="s">
        <v>1404</v>
      </c>
      <c r="O133" s="2"/>
      <c r="P133" s="2"/>
    </row>
    <row r="134" spans="1:23" ht="16" x14ac:dyDescent="0.2">
      <c r="A134" s="211"/>
      <c r="B134" s="220" t="s">
        <v>1396</v>
      </c>
      <c r="C134" s="220" t="s">
        <v>1397</v>
      </c>
      <c r="D134" s="2"/>
      <c r="E134" s="222"/>
      <c r="M134" s="211"/>
      <c r="N134" s="220" t="s">
        <v>1396</v>
      </c>
      <c r="O134" s="220" t="s">
        <v>1397</v>
      </c>
      <c r="P134" s="2"/>
      <c r="Q134" s="222"/>
    </row>
    <row r="135" spans="1:23" ht="16" x14ac:dyDescent="0.2">
      <c r="A135" s="514" t="s">
        <v>761</v>
      </c>
      <c r="B135" s="208">
        <v>1.581045642600689E-2</v>
      </c>
      <c r="C135" s="208">
        <v>0.16229154803422571</v>
      </c>
      <c r="D135" s="2"/>
      <c r="E135" s="223"/>
      <c r="M135" s="514" t="s">
        <v>761</v>
      </c>
      <c r="N135" s="208">
        <v>2.5557695462563049E-2</v>
      </c>
      <c r="O135" s="208">
        <v>6.2899790183052168E-2</v>
      </c>
      <c r="P135" s="2"/>
      <c r="Q135" s="223"/>
    </row>
    <row r="136" spans="1:23" ht="16" x14ac:dyDescent="0.2">
      <c r="A136" s="514" t="s">
        <v>1373</v>
      </c>
      <c r="B136" s="208" t="s">
        <v>39</v>
      </c>
      <c r="C136" s="208">
        <v>9.6703179279563997E-2</v>
      </c>
      <c r="D136" s="2"/>
      <c r="E136" s="223"/>
      <c r="M136" s="514" t="s">
        <v>1373</v>
      </c>
      <c r="N136" s="208" t="s">
        <v>39</v>
      </c>
      <c r="O136" s="208">
        <v>0.12097202087803829</v>
      </c>
      <c r="P136" s="2"/>
      <c r="Q136" s="223"/>
    </row>
    <row r="137" spans="1:23" ht="16" x14ac:dyDescent="0.2">
      <c r="A137" s="514" t="s">
        <v>1372</v>
      </c>
      <c r="B137" s="208">
        <v>1.581045642600689E-2</v>
      </c>
      <c r="C137" s="208">
        <v>0.13015744150308797</v>
      </c>
      <c r="D137" s="2"/>
      <c r="E137" s="223"/>
      <c r="M137" s="514" t="s">
        <v>1372</v>
      </c>
      <c r="N137" s="208">
        <v>2.5557695462563049E-2</v>
      </c>
      <c r="O137" s="208">
        <v>1.5682774448552813E-2</v>
      </c>
      <c r="P137" s="2"/>
      <c r="Q137" s="223"/>
    </row>
    <row r="138" spans="1:23" ht="16" x14ac:dyDescent="0.2">
      <c r="A138" s="514" t="s">
        <v>760</v>
      </c>
      <c r="B138" s="212">
        <v>1</v>
      </c>
      <c r="C138" s="212">
        <v>13</v>
      </c>
      <c r="D138" s="2"/>
      <c r="E138" s="202"/>
      <c r="M138" s="514" t="s">
        <v>760</v>
      </c>
      <c r="N138" s="209">
        <v>1</v>
      </c>
      <c r="O138" s="209">
        <v>11</v>
      </c>
      <c r="P138" s="2"/>
      <c r="Q138" s="202"/>
    </row>
    <row r="139" spans="1:23" x14ac:dyDescent="0.15">
      <c r="A139" s="4"/>
      <c r="C139" s="2"/>
      <c r="D139" s="2"/>
    </row>
    <row r="140" spans="1:23" x14ac:dyDescent="0.15">
      <c r="A140" s="4"/>
      <c r="C140" s="2"/>
      <c r="D140" s="2"/>
    </row>
    <row r="141" spans="1:23" x14ac:dyDescent="0.15">
      <c r="A141" s="4"/>
      <c r="C141" s="2"/>
      <c r="D141" s="2"/>
    </row>
    <row r="142" spans="1:23" x14ac:dyDescent="0.15">
      <c r="A142" s="4"/>
      <c r="C142" s="2"/>
      <c r="D142" s="2"/>
    </row>
    <row r="143" spans="1:23" x14ac:dyDescent="0.15">
      <c r="A143" s="4"/>
      <c r="C143" s="2"/>
      <c r="D143" s="2"/>
    </row>
    <row r="144" spans="1:23" x14ac:dyDescent="0.15">
      <c r="A144" s="224" t="s">
        <v>1406</v>
      </c>
      <c r="C144" s="2"/>
      <c r="D144" s="2"/>
    </row>
    <row r="145" spans="1:28" s="122" customFormat="1" x14ac:dyDescent="0.15">
      <c r="A145" s="225" t="s">
        <v>1377</v>
      </c>
      <c r="B145" s="226"/>
      <c r="C145" s="227"/>
      <c r="P145" s="205" t="s">
        <v>1385</v>
      </c>
      <c r="Q145" s="198" t="s">
        <v>1386</v>
      </c>
      <c r="R145" s="206" t="s">
        <v>1390</v>
      </c>
      <c r="S145" s="199"/>
      <c r="T145" s="200"/>
      <c r="Z145" s="77"/>
      <c r="AA145" s="77"/>
      <c r="AB145" s="77"/>
    </row>
    <row r="146" spans="1:28" s="122" customFormat="1" x14ac:dyDescent="0.15">
      <c r="A146" s="228"/>
      <c r="C146" s="77"/>
      <c r="P146" s="205">
        <v>0.25180000000000002</v>
      </c>
      <c r="Q146" s="198">
        <v>3.5000000000000001E-3</v>
      </c>
      <c r="R146" s="206">
        <v>6.1999999999999998E-3</v>
      </c>
      <c r="S146" s="199" t="s">
        <v>1387</v>
      </c>
      <c r="T146" s="200"/>
      <c r="Z146" s="77"/>
      <c r="AA146" s="77"/>
      <c r="AB146" s="77"/>
    </row>
    <row r="147" spans="1:28" s="122" customFormat="1" x14ac:dyDescent="0.15">
      <c r="D147" s="229"/>
      <c r="Z147" s="77"/>
      <c r="AA147" s="77"/>
      <c r="AB147" s="77"/>
    </row>
    <row r="148" spans="1:28" s="235" customFormat="1" ht="15" x14ac:dyDescent="0.2">
      <c r="A148" s="230" t="s">
        <v>868</v>
      </c>
      <c r="B148" s="231" t="s">
        <v>1408</v>
      </c>
      <c r="C148" s="231" t="s">
        <v>1409</v>
      </c>
      <c r="D148" s="232" t="s">
        <v>4</v>
      </c>
      <c r="E148" s="232" t="s">
        <v>2</v>
      </c>
      <c r="F148" s="232" t="s">
        <v>3</v>
      </c>
      <c r="G148" s="232" t="s">
        <v>677</v>
      </c>
      <c r="H148" s="233" t="s">
        <v>6</v>
      </c>
      <c r="I148" s="234" t="s">
        <v>975</v>
      </c>
      <c r="J148" s="234" t="s">
        <v>976</v>
      </c>
      <c r="K148" s="234" t="s">
        <v>977</v>
      </c>
      <c r="L148" s="234" t="s">
        <v>978</v>
      </c>
      <c r="M148" s="234" t="s">
        <v>979</v>
      </c>
      <c r="N148" s="232" t="s">
        <v>974</v>
      </c>
      <c r="O148" s="232" t="s">
        <v>974</v>
      </c>
      <c r="P148" s="237" t="s">
        <v>1384</v>
      </c>
      <c r="Q148" s="237" t="s">
        <v>1388</v>
      </c>
      <c r="R148" s="237" t="s">
        <v>1389</v>
      </c>
      <c r="Z148" s="236"/>
      <c r="AA148" s="236"/>
      <c r="AB148" s="236"/>
    </row>
    <row r="149" spans="1:28" s="62" customFormat="1" x14ac:dyDescent="0.15">
      <c r="A149" s="191" t="s">
        <v>1382</v>
      </c>
      <c r="B149" s="195">
        <v>41449.875</v>
      </c>
      <c r="C149" s="195">
        <v>41449.875</v>
      </c>
      <c r="D149" s="5">
        <v>29</v>
      </c>
      <c r="E149" s="5" t="s">
        <v>39</v>
      </c>
      <c r="F149" s="5" t="s">
        <v>39</v>
      </c>
      <c r="G149" s="5">
        <v>3.56E-2</v>
      </c>
      <c r="H149" s="22">
        <v>0</v>
      </c>
      <c r="I149" s="5" t="s">
        <v>39</v>
      </c>
      <c r="J149" s="5" t="s">
        <v>39</v>
      </c>
      <c r="K149" s="5" t="s">
        <v>39</v>
      </c>
      <c r="L149" s="5" t="s">
        <v>39</v>
      </c>
      <c r="M149" s="5" t="s">
        <v>39</v>
      </c>
      <c r="N149" s="5" t="s">
        <v>39</v>
      </c>
      <c r="O149" s="5" t="s">
        <v>39</v>
      </c>
      <c r="P149" s="77" t="s">
        <v>39</v>
      </c>
      <c r="Q149" s="77" t="s">
        <v>39</v>
      </c>
      <c r="R149" s="77" t="s">
        <v>39</v>
      </c>
      <c r="S149" s="138" t="s">
        <v>136</v>
      </c>
      <c r="T149" s="136"/>
      <c r="U149" s="136"/>
      <c r="V149" s="136"/>
      <c r="Z149" s="5" t="s">
        <v>39</v>
      </c>
      <c r="AA149" s="5" t="s">
        <v>39</v>
      </c>
      <c r="AB149" s="5" t="s">
        <v>39</v>
      </c>
    </row>
    <row r="150" spans="1:28" s="62" customFormat="1" ht="15" x14ac:dyDescent="0.2">
      <c r="A150" s="191" t="s">
        <v>1378</v>
      </c>
      <c r="B150" s="195">
        <v>41470.052083333336</v>
      </c>
      <c r="C150" s="195">
        <v>41470.052083333336</v>
      </c>
      <c r="D150" s="5">
        <v>1</v>
      </c>
      <c r="E150" s="5" t="s">
        <v>39</v>
      </c>
      <c r="F150" s="5" t="s">
        <v>39</v>
      </c>
      <c r="G150" s="5">
        <v>3.5099999999999999E-2</v>
      </c>
      <c r="H150" s="22">
        <v>0</v>
      </c>
      <c r="I150" s="35">
        <v>4626</v>
      </c>
      <c r="J150" s="35">
        <v>32</v>
      </c>
      <c r="K150" s="35">
        <v>534</v>
      </c>
      <c r="L150" s="35">
        <v>9877</v>
      </c>
      <c r="M150" s="35">
        <v>112</v>
      </c>
      <c r="N150" s="5">
        <v>100</v>
      </c>
      <c r="O150" s="190">
        <v>100</v>
      </c>
      <c r="P150" s="207" t="e">
        <f t="shared" ref="P150:P155" si="1">($P$118-K150/I150)/$P$118</f>
        <v>#DIV/0!</v>
      </c>
      <c r="Q150" s="207" t="e">
        <f t="shared" ref="Q150:Q155" si="2">($Q$118-J150/L150)/$Q$118</f>
        <v>#DIV/0!</v>
      </c>
      <c r="R150" s="238" t="s">
        <v>39</v>
      </c>
      <c r="Z150" s="204">
        <v>0.54156274563737716</v>
      </c>
      <c r="AA150" s="204">
        <v>7.4328526591359426E-2</v>
      </c>
      <c r="AB150" s="204">
        <v>-0.11571342900575986</v>
      </c>
    </row>
    <row r="151" spans="1:28" s="62" customFormat="1" ht="15" x14ac:dyDescent="0.2">
      <c r="A151" s="54"/>
      <c r="B151" s="195">
        <v>41470.052083333336</v>
      </c>
      <c r="C151" s="195">
        <v>41470.052083333336</v>
      </c>
      <c r="D151" s="5">
        <v>1</v>
      </c>
      <c r="E151" s="5" t="s">
        <v>39</v>
      </c>
      <c r="F151" s="5" t="s">
        <v>39</v>
      </c>
      <c r="G151" s="5">
        <v>4.1700000000000001E-2</v>
      </c>
      <c r="H151" s="22">
        <v>0</v>
      </c>
      <c r="I151" s="35">
        <v>4441</v>
      </c>
      <c r="J151" s="35">
        <v>31</v>
      </c>
      <c r="K151" s="35">
        <v>513</v>
      </c>
      <c r="L151" s="35">
        <v>9424</v>
      </c>
      <c r="M151" s="35">
        <v>115</v>
      </c>
      <c r="N151" s="5">
        <v>100</v>
      </c>
      <c r="O151" s="190">
        <v>100</v>
      </c>
      <c r="P151" s="207" t="e">
        <f t="shared" si="1"/>
        <v>#DIV/0!</v>
      </c>
      <c r="Q151" s="207" t="e">
        <f t="shared" si="2"/>
        <v>#DIV/0!</v>
      </c>
      <c r="R151" s="238" t="s">
        <v>39</v>
      </c>
      <c r="Z151" s="204">
        <v>0.54124494139828916</v>
      </c>
      <c r="AA151" s="204">
        <v>6.0150375939849697E-2</v>
      </c>
      <c r="AB151" s="204">
        <v>-0.12587255122720109</v>
      </c>
    </row>
    <row r="152" spans="1:28" s="62" customFormat="1" ht="15" x14ac:dyDescent="0.2">
      <c r="A152" s="191" t="s">
        <v>1378</v>
      </c>
      <c r="B152" s="195">
        <v>41470.135416666664</v>
      </c>
      <c r="C152" s="195">
        <v>41470.135416666664</v>
      </c>
      <c r="D152" s="5">
        <v>1</v>
      </c>
      <c r="E152" s="5" t="s">
        <v>39</v>
      </c>
      <c r="F152" s="5" t="s">
        <v>39</v>
      </c>
      <c r="G152" s="5">
        <v>4.3400000000000001E-2</v>
      </c>
      <c r="H152" s="22">
        <v>0</v>
      </c>
      <c r="I152" s="35">
        <v>4704</v>
      </c>
      <c r="J152" s="35">
        <v>30</v>
      </c>
      <c r="K152" s="35">
        <v>503</v>
      </c>
      <c r="L152" s="35">
        <v>9854</v>
      </c>
      <c r="M152" s="35">
        <v>89</v>
      </c>
      <c r="N152" s="5">
        <v>100</v>
      </c>
      <c r="O152" s="190">
        <v>100</v>
      </c>
      <c r="P152" s="207" t="e">
        <f t="shared" si="1"/>
        <v>#DIV/0!</v>
      </c>
      <c r="Q152" s="207" t="e">
        <f t="shared" si="2"/>
        <v>#DIV/0!</v>
      </c>
      <c r="R152" s="207" t="e">
        <f>($R$118-J152/I152)/$R$118</f>
        <v>#DIV/0!</v>
      </c>
      <c r="Z152" s="204">
        <v>0.57533648884494226</v>
      </c>
      <c r="AA152" s="204">
        <v>0.13015744150308797</v>
      </c>
      <c r="AB152" s="204">
        <v>-2.8637261356155425E-2</v>
      </c>
    </row>
    <row r="153" spans="1:28" s="62" customFormat="1" ht="15" x14ac:dyDescent="0.2">
      <c r="A153" s="54"/>
      <c r="B153" s="195">
        <v>41470.135416666664</v>
      </c>
      <c r="C153" s="195">
        <v>41470.135416666664</v>
      </c>
      <c r="D153" s="5">
        <v>1</v>
      </c>
      <c r="E153" s="5" t="s">
        <v>39</v>
      </c>
      <c r="F153" s="5" t="s">
        <v>39</v>
      </c>
      <c r="G153" s="5">
        <v>4.2700000000000002E-2</v>
      </c>
      <c r="H153" s="22">
        <v>0</v>
      </c>
      <c r="I153" s="35">
        <v>8267</v>
      </c>
      <c r="J153" s="35">
        <v>31</v>
      </c>
      <c r="K153" s="35">
        <v>506</v>
      </c>
      <c r="L153" s="35">
        <v>15820</v>
      </c>
      <c r="M153" s="35">
        <v>143</v>
      </c>
      <c r="N153" s="5">
        <v>100</v>
      </c>
      <c r="O153" s="190">
        <v>100</v>
      </c>
      <c r="P153" s="207" t="e">
        <f t="shared" si="1"/>
        <v>#DIV/0!</v>
      </c>
      <c r="Q153" s="207" t="e">
        <f t="shared" si="2"/>
        <v>#DIV/0!</v>
      </c>
      <c r="R153" s="207" t="e">
        <f>($R$118-J153/I153)/$R$118</f>
        <v>#DIV/0!</v>
      </c>
      <c r="Z153" s="204">
        <v>0.75692132888515384</v>
      </c>
      <c r="AA153" s="204">
        <v>0.44013003431461079</v>
      </c>
      <c r="AB153" s="204">
        <v>0.39518567799685489</v>
      </c>
    </row>
    <row r="154" spans="1:28" s="62" customFormat="1" ht="15" x14ac:dyDescent="0.2">
      <c r="A154" s="191" t="s">
        <v>1378</v>
      </c>
      <c r="B154" s="195">
        <v>41470.220833333333</v>
      </c>
      <c r="C154" s="195">
        <v>41470.220833333333</v>
      </c>
      <c r="D154" s="5">
        <v>1</v>
      </c>
      <c r="E154" s="5" t="s">
        <v>39</v>
      </c>
      <c r="F154" s="5" t="s">
        <v>39</v>
      </c>
      <c r="G154" s="5">
        <v>6.3500000000000001E-2</v>
      </c>
      <c r="H154" s="22">
        <v>0</v>
      </c>
      <c r="I154" s="35">
        <v>7913</v>
      </c>
      <c r="J154" s="35">
        <v>50</v>
      </c>
      <c r="K154" s="35">
        <v>868</v>
      </c>
      <c r="L154" s="35">
        <v>16086</v>
      </c>
      <c r="M154" s="35">
        <v>107</v>
      </c>
      <c r="N154" s="5">
        <v>100</v>
      </c>
      <c r="O154" s="190">
        <v>100</v>
      </c>
      <c r="P154" s="207" t="e">
        <f t="shared" si="1"/>
        <v>#DIV/0!</v>
      </c>
      <c r="Q154" s="207" t="e">
        <f t="shared" si="2"/>
        <v>#DIV/0!</v>
      </c>
      <c r="R154" s="207" t="e">
        <f>($R$118-J154/I154)/$R$118</f>
        <v>#DIV/0!</v>
      </c>
      <c r="Z154" s="204">
        <v>0.56436493089512885</v>
      </c>
      <c r="AA154" s="204">
        <v>0.11191630699277096</v>
      </c>
      <c r="AB154" s="204">
        <v>-1.9147747887306766E-2</v>
      </c>
    </row>
    <row r="155" spans="1:28" s="62" customFormat="1" ht="15" x14ac:dyDescent="0.2">
      <c r="A155" s="54"/>
      <c r="B155" s="195">
        <v>41470.220833333333</v>
      </c>
      <c r="C155" s="195">
        <v>41470.220833333333</v>
      </c>
      <c r="D155" s="5">
        <v>1</v>
      </c>
      <c r="E155" s="5" t="s">
        <v>39</v>
      </c>
      <c r="F155" s="5" t="s">
        <v>39</v>
      </c>
      <c r="G155" s="5">
        <v>6.08E-2</v>
      </c>
      <c r="H155" s="22">
        <v>0</v>
      </c>
      <c r="I155" s="35">
        <v>7899</v>
      </c>
      <c r="J155" s="35">
        <v>44</v>
      </c>
      <c r="K155" s="35">
        <v>847</v>
      </c>
      <c r="L155" s="35">
        <v>16192</v>
      </c>
      <c r="M155" s="35">
        <v>85</v>
      </c>
      <c r="N155" s="5">
        <v>100</v>
      </c>
      <c r="O155" s="190">
        <v>100</v>
      </c>
      <c r="P155" s="207" t="e">
        <f t="shared" si="1"/>
        <v>#DIV/0!</v>
      </c>
      <c r="Q155" s="207" t="e">
        <f t="shared" si="2"/>
        <v>#DIV/0!</v>
      </c>
      <c r="R155" s="207" t="e">
        <f>($R$118-J155/I155)/$R$118</f>
        <v>#DIV/0!</v>
      </c>
      <c r="Z155" s="204">
        <v>0.57415105983092141</v>
      </c>
      <c r="AA155" s="204">
        <v>0.22360248447204972</v>
      </c>
      <c r="AB155" s="204">
        <v>0.10156042618706328</v>
      </c>
    </row>
    <row r="156" spans="1:28" s="62" customFormat="1" ht="15" x14ac:dyDescent="0.2">
      <c r="A156" s="191" t="s">
        <v>1378</v>
      </c>
      <c r="B156" s="195">
        <v>41470.301388888889</v>
      </c>
      <c r="C156" s="195">
        <v>41470.301388888889</v>
      </c>
      <c r="D156" s="5">
        <v>1</v>
      </c>
      <c r="E156" s="5" t="s">
        <v>39</v>
      </c>
      <c r="F156" s="5" t="s">
        <v>39</v>
      </c>
      <c r="G156" s="5">
        <v>9.8100000000000007E-2</v>
      </c>
      <c r="H156" s="22">
        <v>0</v>
      </c>
      <c r="I156" s="35">
        <v>5623</v>
      </c>
      <c r="J156" s="35">
        <v>230</v>
      </c>
      <c r="K156" s="35">
        <v>2053</v>
      </c>
      <c r="L156" s="35">
        <v>26286</v>
      </c>
      <c r="M156" s="35">
        <v>275</v>
      </c>
      <c r="N156" s="5">
        <v>100</v>
      </c>
      <c r="O156" s="35">
        <v>100</v>
      </c>
      <c r="P156" s="239" t="s">
        <v>39</v>
      </c>
      <c r="Q156" s="239" t="s">
        <v>39</v>
      </c>
      <c r="R156" s="239" t="s">
        <v>39</v>
      </c>
      <c r="Z156" s="204">
        <v>-0.44999044404738997</v>
      </c>
      <c r="AA156" s="204">
        <v>-1.499972826382322</v>
      </c>
      <c r="AB156" s="204">
        <v>-5.5973277954025233</v>
      </c>
    </row>
    <row r="157" spans="1:28" s="62" customFormat="1" ht="15" x14ac:dyDescent="0.2">
      <c r="A157" s="191" t="s">
        <v>1378</v>
      </c>
      <c r="B157" s="195">
        <v>41470.395833333336</v>
      </c>
      <c r="C157" s="195">
        <v>41470.395833333336</v>
      </c>
      <c r="D157" s="5">
        <v>1</v>
      </c>
      <c r="E157" s="5" t="s">
        <v>39</v>
      </c>
      <c r="F157" s="5" t="s">
        <v>39</v>
      </c>
      <c r="G157" s="5">
        <v>9.7500000000000003E-2</v>
      </c>
      <c r="H157" s="22">
        <v>0</v>
      </c>
      <c r="I157" s="35">
        <v>11674</v>
      </c>
      <c r="J157" s="35">
        <v>73</v>
      </c>
      <c r="K157" s="35">
        <v>1321</v>
      </c>
      <c r="L157" s="35">
        <v>23609</v>
      </c>
      <c r="M157" s="35">
        <v>131</v>
      </c>
      <c r="N157" s="5">
        <v>100</v>
      </c>
      <c r="O157" s="190">
        <v>100</v>
      </c>
      <c r="P157" s="207" t="e">
        <f>($P$118-K157/I157)/$P$118</f>
        <v>#DIV/0!</v>
      </c>
      <c r="Q157" s="207" t="e">
        <f>($Q$118-J157/L157)/$Q$118</f>
        <v>#DIV/0!</v>
      </c>
      <c r="R157" s="207" t="e">
        <f>($R$118-J157/I157)/$R$118</f>
        <v>#DIV/0!</v>
      </c>
      <c r="Z157" s="204">
        <v>0.55060586222235708</v>
      </c>
      <c r="AA157" s="204">
        <v>0.1165596655028652</v>
      </c>
      <c r="AB157" s="204">
        <v>-8.5826236411767898E-3</v>
      </c>
    </row>
    <row r="158" spans="1:28" s="62" customFormat="1" ht="15" x14ac:dyDescent="0.2">
      <c r="A158" s="54"/>
      <c r="B158" s="195">
        <v>41470.395833333336</v>
      </c>
      <c r="C158" s="195">
        <v>41470.395833333336</v>
      </c>
      <c r="D158" s="5">
        <v>1</v>
      </c>
      <c r="E158" s="5" t="s">
        <v>39</v>
      </c>
      <c r="F158" s="5" t="s">
        <v>39</v>
      </c>
      <c r="G158" s="5">
        <v>7.6899999999999996E-2</v>
      </c>
      <c r="H158" s="22">
        <v>0</v>
      </c>
      <c r="I158" s="35">
        <v>13048</v>
      </c>
      <c r="J158" s="35">
        <v>82</v>
      </c>
      <c r="K158" s="35">
        <v>1573</v>
      </c>
      <c r="L158" s="35">
        <v>26289</v>
      </c>
      <c r="M158" s="35">
        <v>148</v>
      </c>
      <c r="N158" s="5">
        <v>100</v>
      </c>
      <c r="O158" s="190">
        <v>100</v>
      </c>
      <c r="P158" s="207" t="e">
        <f>($P$118-K158/I158)/$P$118</f>
        <v>#DIV/0!</v>
      </c>
      <c r="Q158" s="207" t="e">
        <f>($Q$118-J158/L158)/$Q$118</f>
        <v>#DIV/0!</v>
      </c>
      <c r="R158" s="207" t="e">
        <f>($R$118-J158/I158)/$R$118</f>
        <v>#DIV/0!</v>
      </c>
      <c r="Z158" s="204">
        <v>0.52122766358125849</v>
      </c>
      <c r="AA158" s="204">
        <v>0.10880705129250144</v>
      </c>
      <c r="AB158" s="204">
        <v>-1.362710389430586E-2</v>
      </c>
    </row>
    <row r="159" spans="1:28" s="62" customFormat="1" ht="15" x14ac:dyDescent="0.2">
      <c r="A159" s="191" t="s">
        <v>1378</v>
      </c>
      <c r="B159" s="195">
        <v>41470.456944444442</v>
      </c>
      <c r="C159" s="195">
        <v>41470.456944444442</v>
      </c>
      <c r="D159" s="5">
        <v>1</v>
      </c>
      <c r="E159" s="5" t="s">
        <v>39</v>
      </c>
      <c r="F159" s="5" t="s">
        <v>39</v>
      </c>
      <c r="G159" s="5">
        <v>6.3899999999999998E-2</v>
      </c>
      <c r="H159" s="22">
        <v>0</v>
      </c>
      <c r="I159" s="35">
        <v>8968</v>
      </c>
      <c r="J159" s="35">
        <v>55</v>
      </c>
      <c r="K159" s="35">
        <v>993</v>
      </c>
      <c r="L159" s="35">
        <v>18013</v>
      </c>
      <c r="M159" s="35">
        <v>197</v>
      </c>
      <c r="N159" s="5">
        <v>100</v>
      </c>
      <c r="O159" s="190">
        <v>100</v>
      </c>
      <c r="P159" s="207" t="e">
        <f>($P$118-K159/I159)/$P$118</f>
        <v>#DIV/0!</v>
      </c>
      <c r="Q159" s="207" t="e">
        <f>($Q$118-J159/L159)/$Q$118</f>
        <v>#DIV/0!</v>
      </c>
      <c r="R159" s="207" t="e">
        <f>($R$118-J159/I159)/$R$118</f>
        <v>#DIV/0!</v>
      </c>
      <c r="S159" s="5"/>
      <c r="Z159" s="204">
        <v>0.56025802447179596</v>
      </c>
      <c r="AA159" s="204">
        <v>0.1276141834072218</v>
      </c>
      <c r="AB159" s="204">
        <v>1.0819832522805013E-2</v>
      </c>
    </row>
    <row r="160" spans="1:28" s="62" customFormat="1" ht="15" x14ac:dyDescent="0.2">
      <c r="A160" s="54"/>
      <c r="B160" s="195">
        <v>41470.456944444442</v>
      </c>
      <c r="C160" s="195">
        <v>41470.456944444442</v>
      </c>
      <c r="D160" s="5">
        <v>1</v>
      </c>
      <c r="E160" s="5" t="s">
        <v>39</v>
      </c>
      <c r="F160" s="5" t="s">
        <v>39</v>
      </c>
      <c r="G160" s="5">
        <v>7.4399999999999994E-2</v>
      </c>
      <c r="H160" s="22">
        <v>0</v>
      </c>
      <c r="I160" s="35">
        <v>9175</v>
      </c>
      <c r="J160" s="35">
        <v>50</v>
      </c>
      <c r="K160" s="35">
        <v>1212</v>
      </c>
      <c r="L160" s="35">
        <v>18049</v>
      </c>
      <c r="M160" s="35">
        <v>97</v>
      </c>
      <c r="N160" s="5">
        <v>100</v>
      </c>
      <c r="O160" s="190">
        <v>100</v>
      </c>
      <c r="P160" s="207" t="e">
        <f>($P$118-K160/I160)/$P$118</f>
        <v>#DIV/0!</v>
      </c>
      <c r="Q160" s="207" t="e">
        <f>($Q$118-J160/L160)/$Q$118</f>
        <v>#DIV/0!</v>
      </c>
      <c r="R160" s="207" t="e">
        <f>($R$118-J160/I160)/$R$118</f>
        <v>#DIV/0!</v>
      </c>
      <c r="Z160" s="204">
        <v>0.4753848584469747</v>
      </c>
      <c r="AA160" s="204">
        <v>0.20850383479892048</v>
      </c>
      <c r="AB160" s="204">
        <v>0.12103366441065307</v>
      </c>
    </row>
    <row r="161" spans="1:28" s="62" customFormat="1" x14ac:dyDescent="0.15">
      <c r="A161" s="191" t="s">
        <v>1379</v>
      </c>
      <c r="B161" s="195">
        <v>41469.828472222223</v>
      </c>
      <c r="C161" s="195">
        <v>41470.301388888889</v>
      </c>
      <c r="D161" s="5">
        <v>17</v>
      </c>
      <c r="E161" s="5" t="s">
        <v>39</v>
      </c>
      <c r="F161" s="5" t="s">
        <v>39</v>
      </c>
      <c r="G161" s="5">
        <v>5.2999999999999999E-2</v>
      </c>
      <c r="H161" s="22">
        <v>0</v>
      </c>
      <c r="I161" s="5" t="s">
        <v>39</v>
      </c>
      <c r="J161" s="5" t="s">
        <v>39</v>
      </c>
      <c r="K161" s="5" t="s">
        <v>39</v>
      </c>
      <c r="L161" s="5" t="s">
        <v>39</v>
      </c>
      <c r="M161" s="5" t="s">
        <v>39</v>
      </c>
      <c r="N161" s="5" t="s">
        <v>39</v>
      </c>
      <c r="O161" s="5" t="s">
        <v>39</v>
      </c>
      <c r="P161" s="77" t="s">
        <v>39</v>
      </c>
      <c r="Q161" s="77" t="s">
        <v>39</v>
      </c>
      <c r="R161" s="77" t="s">
        <v>39</v>
      </c>
      <c r="S161" s="62" t="s">
        <v>322</v>
      </c>
      <c r="Z161" s="5" t="s">
        <v>39</v>
      </c>
      <c r="AA161" s="5" t="s">
        <v>39</v>
      </c>
      <c r="AB161" s="5" t="s">
        <v>39</v>
      </c>
    </row>
    <row r="162" spans="1:28" s="62" customFormat="1" ht="15" x14ac:dyDescent="0.2">
      <c r="A162" s="54"/>
      <c r="B162" s="195">
        <v>41469.828472222223</v>
      </c>
      <c r="C162" s="195">
        <v>41470.301388888889</v>
      </c>
      <c r="D162" s="5">
        <v>17</v>
      </c>
      <c r="E162" s="5" t="s">
        <v>39</v>
      </c>
      <c r="F162" s="5" t="s">
        <v>39</v>
      </c>
      <c r="G162" s="5">
        <v>6.9500000000000006E-2</v>
      </c>
      <c r="H162" s="22">
        <v>0</v>
      </c>
      <c r="I162" s="35">
        <v>5478</v>
      </c>
      <c r="J162" s="35">
        <v>32</v>
      </c>
      <c r="K162" s="35">
        <v>592</v>
      </c>
      <c r="L162" s="35">
        <v>11370</v>
      </c>
      <c r="M162" s="35">
        <v>87</v>
      </c>
      <c r="N162" s="5">
        <v>100</v>
      </c>
      <c r="O162" s="190">
        <v>100</v>
      </c>
      <c r="P162" s="207" t="e">
        <f>($P$118-K162/I162)/$P$118</f>
        <v>#DIV/0!</v>
      </c>
      <c r="Q162" s="207" t="e">
        <f>($Q$118-J162/L162)/$Q$118</f>
        <v>#DIV/0!</v>
      </c>
      <c r="R162" s="207" t="e">
        <f>($R$118-J162/I162)/$R$118</f>
        <v>#DIV/0!</v>
      </c>
      <c r="Z162" s="204">
        <v>0.57081557510277958</v>
      </c>
      <c r="AA162" s="204">
        <v>0.19587887925618797</v>
      </c>
      <c r="AB162" s="204">
        <v>5.7814837060853323E-2</v>
      </c>
    </row>
    <row r="163" spans="1:28" s="62" customFormat="1" ht="15" x14ac:dyDescent="0.2">
      <c r="A163" s="191" t="s">
        <v>1379</v>
      </c>
      <c r="B163" s="195">
        <v>41470.3125</v>
      </c>
      <c r="C163" s="195">
        <v>41470.395833333336</v>
      </c>
      <c r="D163" s="5">
        <v>17</v>
      </c>
      <c r="E163" s="5" t="s">
        <v>39</v>
      </c>
      <c r="F163" s="5" t="s">
        <v>39</v>
      </c>
      <c r="G163" s="5">
        <v>9.3799999999999994E-2</v>
      </c>
      <c r="H163" s="22">
        <v>0</v>
      </c>
      <c r="I163" s="35">
        <v>17841</v>
      </c>
      <c r="J163" s="35">
        <v>104</v>
      </c>
      <c r="K163" s="35">
        <v>2194</v>
      </c>
      <c r="L163" s="35">
        <v>35368</v>
      </c>
      <c r="M163" s="35">
        <v>185</v>
      </c>
      <c r="N163" s="5">
        <v>100</v>
      </c>
      <c r="O163" s="190">
        <v>100</v>
      </c>
      <c r="P163" s="207" t="e">
        <f>($P$118-K163/I163)/$P$118</f>
        <v>#DIV/0!</v>
      </c>
      <c r="Q163" s="207" t="e">
        <f>($Q$118-J163/L163)/$Q$118</f>
        <v>#DIV/0!</v>
      </c>
      <c r="R163" s="207" t="e">
        <f>($R$118-J163/I163)/$R$118</f>
        <v>#DIV/0!</v>
      </c>
      <c r="Z163" s="204">
        <v>0.51161568882733865</v>
      </c>
      <c r="AA163" s="204">
        <v>0.15985394383946749</v>
      </c>
      <c r="AB163" s="204">
        <v>5.979521616573636E-2</v>
      </c>
    </row>
    <row r="164" spans="1:28" s="62" customFormat="1" x14ac:dyDescent="0.15">
      <c r="A164" s="191" t="s">
        <v>1380</v>
      </c>
      <c r="B164" s="195">
        <v>41469.828472222223</v>
      </c>
      <c r="C164" s="195">
        <v>41470.456944444442</v>
      </c>
      <c r="D164" s="5">
        <v>171</v>
      </c>
      <c r="E164" s="5" t="s">
        <v>39</v>
      </c>
      <c r="F164" s="5" t="s">
        <v>39</v>
      </c>
      <c r="G164" s="5">
        <v>0.18840000000000001</v>
      </c>
      <c r="H164" s="22">
        <v>0.1</v>
      </c>
      <c r="I164" s="5" t="s">
        <v>39</v>
      </c>
      <c r="J164" s="5" t="s">
        <v>39</v>
      </c>
      <c r="K164" s="5" t="s">
        <v>39</v>
      </c>
      <c r="L164" s="5" t="s">
        <v>39</v>
      </c>
      <c r="M164" s="5" t="s">
        <v>39</v>
      </c>
      <c r="N164" s="5" t="s">
        <v>39</v>
      </c>
      <c r="O164" s="5" t="s">
        <v>39</v>
      </c>
      <c r="P164" s="77" t="s">
        <v>39</v>
      </c>
      <c r="Q164" s="77" t="s">
        <v>39</v>
      </c>
      <c r="R164" s="77" t="s">
        <v>39</v>
      </c>
      <c r="S164" s="62" t="s">
        <v>330</v>
      </c>
      <c r="Z164" s="204" t="s">
        <v>39</v>
      </c>
      <c r="AA164" s="204" t="s">
        <v>39</v>
      </c>
      <c r="AB164" s="204" t="s">
        <v>39</v>
      </c>
    </row>
    <row r="165" spans="1:28" s="62" customFormat="1" ht="15" x14ac:dyDescent="0.2">
      <c r="A165" s="191" t="s">
        <v>1381</v>
      </c>
      <c r="B165" s="195">
        <v>41481.799305555556</v>
      </c>
      <c r="C165" s="195">
        <v>41481.799305555556</v>
      </c>
      <c r="D165" s="5">
        <v>1</v>
      </c>
      <c r="E165" s="193" t="s">
        <v>39</v>
      </c>
      <c r="F165" s="193" t="s">
        <v>39</v>
      </c>
      <c r="G165" s="5">
        <v>0.26379999999999998</v>
      </c>
      <c r="H165" s="22">
        <v>0.2</v>
      </c>
      <c r="I165" s="35">
        <v>31625</v>
      </c>
      <c r="J165" s="35">
        <v>193</v>
      </c>
      <c r="K165" s="35">
        <v>1681</v>
      </c>
      <c r="L165" s="35">
        <v>65049</v>
      </c>
      <c r="M165" s="35">
        <v>84</v>
      </c>
      <c r="N165" s="5">
        <v>100</v>
      </c>
      <c r="O165" s="190">
        <v>100</v>
      </c>
      <c r="P165" s="207" t="e">
        <f>($P$118-K165/I165)/$P$118</f>
        <v>#DIV/0!</v>
      </c>
      <c r="Q165" s="207" t="e">
        <f>($Q$118-J165/L165)/$Q$118</f>
        <v>#DIV/0!</v>
      </c>
      <c r="R165" s="207" t="e">
        <f>($R$118-J165/I165)/$R$118</f>
        <v>#DIV/0!</v>
      </c>
      <c r="S165" s="136" t="s">
        <v>441</v>
      </c>
      <c r="T165" s="136"/>
      <c r="U165" s="138"/>
      <c r="V165" s="136"/>
      <c r="W165" s="136"/>
      <c r="X165" s="136"/>
      <c r="Z165" s="204">
        <v>0.78890329548201565</v>
      </c>
      <c r="AA165" s="204">
        <v>0.15228739653404141</v>
      </c>
      <c r="AB165" s="204">
        <v>1.5682774448552813E-2</v>
      </c>
    </row>
    <row r="166" spans="1:28" s="62" customFormat="1" x14ac:dyDescent="0.15">
      <c r="B166" s="195">
        <v>41481.799305555556</v>
      </c>
      <c r="C166" s="195">
        <v>41481.799305555556</v>
      </c>
      <c r="D166" s="5">
        <v>1</v>
      </c>
      <c r="E166" s="193" t="s">
        <v>39</v>
      </c>
      <c r="F166" s="193" t="s">
        <v>39</v>
      </c>
      <c r="G166" s="5" t="s">
        <v>39</v>
      </c>
      <c r="H166" s="5" t="s">
        <v>39</v>
      </c>
      <c r="I166" s="5" t="s">
        <v>39</v>
      </c>
      <c r="J166" s="5" t="s">
        <v>39</v>
      </c>
      <c r="K166" s="5" t="s">
        <v>39</v>
      </c>
      <c r="L166" s="5" t="s">
        <v>39</v>
      </c>
      <c r="M166" s="5" t="s">
        <v>39</v>
      </c>
      <c r="N166" s="5" t="s">
        <v>39</v>
      </c>
      <c r="O166" s="5" t="s">
        <v>39</v>
      </c>
      <c r="P166" s="77" t="s">
        <v>39</v>
      </c>
      <c r="Q166" s="77" t="s">
        <v>39</v>
      </c>
      <c r="R166" s="77" t="s">
        <v>39</v>
      </c>
      <c r="S166" s="136" t="s">
        <v>441</v>
      </c>
      <c r="T166" s="136"/>
      <c r="U166" s="138"/>
      <c r="V166" s="136"/>
      <c r="W166" s="136"/>
      <c r="X166" s="136"/>
      <c r="Z166" s="5" t="s">
        <v>39</v>
      </c>
      <c r="AA166" s="5" t="s">
        <v>39</v>
      </c>
      <c r="AB166" s="5" t="s">
        <v>39</v>
      </c>
    </row>
    <row r="167" spans="1:28" s="62" customFormat="1" x14ac:dyDescent="0.15">
      <c r="B167" s="195">
        <v>41481.799305555556</v>
      </c>
      <c r="C167" s="195">
        <v>41481.799305555556</v>
      </c>
      <c r="D167" s="5">
        <v>25</v>
      </c>
      <c r="E167" s="193" t="s">
        <v>39</v>
      </c>
      <c r="F167" s="193" t="s">
        <v>39</v>
      </c>
      <c r="G167" s="5" t="s">
        <v>39</v>
      </c>
      <c r="H167" s="5" t="s">
        <v>39</v>
      </c>
      <c r="I167" s="5" t="s">
        <v>39</v>
      </c>
      <c r="J167" s="5" t="s">
        <v>39</v>
      </c>
      <c r="K167" s="5" t="s">
        <v>39</v>
      </c>
      <c r="L167" s="5" t="s">
        <v>39</v>
      </c>
      <c r="M167" s="5" t="s">
        <v>39</v>
      </c>
      <c r="N167" s="5" t="s">
        <v>39</v>
      </c>
      <c r="O167" s="5" t="s">
        <v>39</v>
      </c>
      <c r="P167" s="77" t="s">
        <v>39</v>
      </c>
      <c r="Q167" s="77" t="s">
        <v>39</v>
      </c>
      <c r="R167" s="77" t="s">
        <v>39</v>
      </c>
      <c r="S167" s="136" t="s">
        <v>445</v>
      </c>
      <c r="T167" s="136"/>
      <c r="U167" s="138"/>
      <c r="V167" s="136"/>
      <c r="W167" s="136"/>
      <c r="X167" s="136"/>
      <c r="Z167" s="5" t="s">
        <v>39</v>
      </c>
      <c r="AA167" s="5" t="s">
        <v>39</v>
      </c>
      <c r="AB167" s="5" t="s">
        <v>39</v>
      </c>
    </row>
    <row r="168" spans="1:28" s="62" customFormat="1" x14ac:dyDescent="0.15">
      <c r="B168" s="195">
        <v>41481.799305555556</v>
      </c>
      <c r="C168" s="195">
        <v>41481.799305555556</v>
      </c>
      <c r="D168" s="5">
        <v>83</v>
      </c>
      <c r="E168" s="193" t="s">
        <v>39</v>
      </c>
      <c r="F168" s="193" t="s">
        <v>39</v>
      </c>
      <c r="G168" s="5">
        <v>0.1585</v>
      </c>
      <c r="H168" s="22">
        <v>0.1</v>
      </c>
      <c r="I168" s="5" t="s">
        <v>39</v>
      </c>
      <c r="J168" s="5" t="s">
        <v>39</v>
      </c>
      <c r="K168" s="5" t="s">
        <v>39</v>
      </c>
      <c r="L168" s="5" t="s">
        <v>39</v>
      </c>
      <c r="M168" s="5" t="s">
        <v>39</v>
      </c>
      <c r="N168" s="5" t="s">
        <v>39</v>
      </c>
      <c r="O168" s="5" t="s">
        <v>39</v>
      </c>
      <c r="P168" s="77" t="s">
        <v>39</v>
      </c>
      <c r="Q168" s="77" t="s">
        <v>39</v>
      </c>
      <c r="R168" s="77" t="s">
        <v>39</v>
      </c>
      <c r="S168" s="136" t="s">
        <v>447</v>
      </c>
      <c r="T168" s="136"/>
      <c r="U168" s="138"/>
      <c r="V168" s="136"/>
      <c r="W168" s="136"/>
      <c r="X168" s="136"/>
      <c r="Z168" s="5" t="s">
        <v>39</v>
      </c>
      <c r="AA168" s="5" t="s">
        <v>39</v>
      </c>
      <c r="AB168" s="5" t="s">
        <v>39</v>
      </c>
    </row>
    <row r="169" spans="1:28" x14ac:dyDescent="0.15">
      <c r="A169" s="4"/>
      <c r="C169" s="2"/>
      <c r="D169" s="2"/>
      <c r="P169" s="70"/>
      <c r="Q169" s="70"/>
      <c r="R169" s="70"/>
    </row>
    <row r="170" spans="1:28" x14ac:dyDescent="0.15">
      <c r="A170" s="4"/>
      <c r="C170" s="2"/>
      <c r="D170" s="2"/>
      <c r="P170" s="70"/>
      <c r="Q170" s="70"/>
      <c r="R170" s="70"/>
    </row>
    <row r="171" spans="1:28" x14ac:dyDescent="0.15">
      <c r="A171" s="4"/>
      <c r="C171" s="2"/>
      <c r="D171" s="2"/>
      <c r="P171" s="70"/>
      <c r="Q171" s="70"/>
      <c r="R171" s="70"/>
    </row>
    <row r="172" spans="1:28" x14ac:dyDescent="0.15">
      <c r="A172" s="4"/>
      <c r="B172" s="2">
        <v>1</v>
      </c>
      <c r="C172" s="2">
        <f>B172+1</f>
        <v>2</v>
      </c>
      <c r="D172" s="2">
        <f t="shared" ref="D172:N172" si="3">C172+1</f>
        <v>3</v>
      </c>
      <c r="E172" s="2">
        <f t="shared" si="3"/>
        <v>4</v>
      </c>
      <c r="F172" s="2">
        <f t="shared" si="3"/>
        <v>5</v>
      </c>
      <c r="G172" s="2">
        <f t="shared" si="3"/>
        <v>6</v>
      </c>
      <c r="H172" s="2">
        <f t="shared" si="3"/>
        <v>7</v>
      </c>
      <c r="I172" s="2">
        <f t="shared" si="3"/>
        <v>8</v>
      </c>
      <c r="J172" s="2">
        <f t="shared" si="3"/>
        <v>9</v>
      </c>
      <c r="K172" s="2">
        <f t="shared" si="3"/>
        <v>10</v>
      </c>
      <c r="L172" s="2">
        <f t="shared" si="3"/>
        <v>11</v>
      </c>
      <c r="M172" s="2">
        <f t="shared" si="3"/>
        <v>12</v>
      </c>
      <c r="N172" s="2">
        <f t="shared" si="3"/>
        <v>13</v>
      </c>
    </row>
    <row r="173" spans="1:28" s="235" customFormat="1" ht="15" x14ac:dyDescent="0.2">
      <c r="A173" s="241"/>
      <c r="B173" s="232" t="s">
        <v>1407</v>
      </c>
      <c r="C173" s="232" t="s">
        <v>677</v>
      </c>
      <c r="D173" s="233" t="s">
        <v>6</v>
      </c>
      <c r="E173" s="234" t="s">
        <v>975</v>
      </c>
      <c r="F173" s="234" t="s">
        <v>976</v>
      </c>
      <c r="G173" s="234" t="s">
        <v>977</v>
      </c>
      <c r="H173" s="234" t="s">
        <v>978</v>
      </c>
      <c r="I173" s="234" t="s">
        <v>979</v>
      </c>
      <c r="J173" s="232" t="s">
        <v>974</v>
      </c>
      <c r="K173" s="232" t="s">
        <v>974</v>
      </c>
      <c r="L173" s="237" t="s">
        <v>1384</v>
      </c>
      <c r="M173" s="237" t="s">
        <v>1388</v>
      </c>
      <c r="N173" s="237" t="s">
        <v>1389</v>
      </c>
    </row>
    <row r="174" spans="1:28" s="62" customFormat="1" ht="15" x14ac:dyDescent="0.2">
      <c r="A174" s="191" t="s">
        <v>1378</v>
      </c>
      <c r="B174" s="240">
        <v>41470.052083333336</v>
      </c>
      <c r="C174" s="5">
        <v>3.5099999999999999E-2</v>
      </c>
      <c r="D174" s="22">
        <v>0</v>
      </c>
      <c r="E174" s="35">
        <v>4626</v>
      </c>
      <c r="F174" s="35">
        <v>32</v>
      </c>
      <c r="G174" s="35">
        <v>534</v>
      </c>
      <c r="H174" s="35">
        <v>9877</v>
      </c>
      <c r="I174" s="35">
        <v>112</v>
      </c>
      <c r="J174" s="5">
        <v>100</v>
      </c>
      <c r="K174" s="190">
        <v>100</v>
      </c>
      <c r="L174" s="207" t="e">
        <f t="shared" ref="L174:L179" si="4">($P$118-G174/E174)/$P$118</f>
        <v>#DIV/0!</v>
      </c>
      <c r="M174" s="207" t="e">
        <f t="shared" ref="M174:M179" si="5">($Q$118-F174/H174)/$Q$118</f>
        <v>#DIV/0!</v>
      </c>
      <c r="N174" s="238" t="s">
        <v>39</v>
      </c>
      <c r="V174" s="204"/>
      <c r="W174" s="204"/>
      <c r="X174" s="204"/>
    </row>
    <row r="175" spans="1:28" s="62" customFormat="1" ht="15" x14ac:dyDescent="0.2">
      <c r="A175" s="54"/>
      <c r="B175" s="240">
        <v>41470.052083333336</v>
      </c>
      <c r="C175" s="5">
        <v>4.1700000000000001E-2</v>
      </c>
      <c r="D175" s="22">
        <v>0</v>
      </c>
      <c r="E175" s="35">
        <v>4441</v>
      </c>
      <c r="F175" s="35">
        <v>31</v>
      </c>
      <c r="G175" s="35">
        <v>513</v>
      </c>
      <c r="H175" s="35">
        <v>9424</v>
      </c>
      <c r="I175" s="35">
        <v>115</v>
      </c>
      <c r="J175" s="5">
        <v>100</v>
      </c>
      <c r="K175" s="190">
        <v>100</v>
      </c>
      <c r="L175" s="207" t="e">
        <f t="shared" si="4"/>
        <v>#DIV/0!</v>
      </c>
      <c r="M175" s="207" t="e">
        <f t="shared" si="5"/>
        <v>#DIV/0!</v>
      </c>
      <c r="N175" s="238" t="s">
        <v>39</v>
      </c>
      <c r="V175" s="204"/>
      <c r="W175" s="204"/>
      <c r="X175" s="204"/>
    </row>
    <row r="176" spans="1:28" s="62" customFormat="1" ht="15" x14ac:dyDescent="0.2">
      <c r="A176" s="191" t="s">
        <v>1378</v>
      </c>
      <c r="B176" s="240">
        <v>41470.135416666664</v>
      </c>
      <c r="C176" s="5">
        <v>4.3400000000000001E-2</v>
      </c>
      <c r="D176" s="22">
        <v>0</v>
      </c>
      <c r="E176" s="35">
        <v>4704</v>
      </c>
      <c r="F176" s="35">
        <v>30</v>
      </c>
      <c r="G176" s="35">
        <v>503</v>
      </c>
      <c r="H176" s="35">
        <v>9854</v>
      </c>
      <c r="I176" s="35">
        <v>89</v>
      </c>
      <c r="J176" s="5">
        <v>100</v>
      </c>
      <c r="K176" s="190">
        <v>100</v>
      </c>
      <c r="L176" s="207" t="e">
        <f t="shared" si="4"/>
        <v>#DIV/0!</v>
      </c>
      <c r="M176" s="207" t="e">
        <f t="shared" si="5"/>
        <v>#DIV/0!</v>
      </c>
      <c r="N176" s="207" t="e">
        <f>($R$118-F176/E176)/$R$118</f>
        <v>#DIV/0!</v>
      </c>
      <c r="V176" s="204"/>
      <c r="W176" s="204"/>
      <c r="X176" s="204"/>
    </row>
    <row r="177" spans="1:24" s="62" customFormat="1" ht="15" x14ac:dyDescent="0.2">
      <c r="A177" s="54"/>
      <c r="B177" s="240">
        <v>41470.135416666664</v>
      </c>
      <c r="C177" s="5">
        <v>4.2700000000000002E-2</v>
      </c>
      <c r="D177" s="22">
        <v>0</v>
      </c>
      <c r="E177" s="35">
        <v>8267</v>
      </c>
      <c r="F177" s="35">
        <v>31</v>
      </c>
      <c r="G177" s="35">
        <v>506</v>
      </c>
      <c r="H177" s="35">
        <v>15820</v>
      </c>
      <c r="I177" s="35">
        <v>143</v>
      </c>
      <c r="J177" s="5">
        <v>100</v>
      </c>
      <c r="K177" s="190">
        <v>100</v>
      </c>
      <c r="L177" s="207" t="e">
        <f t="shared" si="4"/>
        <v>#DIV/0!</v>
      </c>
      <c r="M177" s="207" t="e">
        <f t="shared" si="5"/>
        <v>#DIV/0!</v>
      </c>
      <c r="N177" s="207" t="e">
        <f>($R$118-F177/E177)/$R$118</f>
        <v>#DIV/0!</v>
      </c>
      <c r="V177" s="204"/>
      <c r="W177" s="204"/>
      <c r="X177" s="204"/>
    </row>
    <row r="178" spans="1:24" s="62" customFormat="1" ht="15" x14ac:dyDescent="0.2">
      <c r="A178" s="191" t="s">
        <v>1378</v>
      </c>
      <c r="B178" s="240">
        <v>41470.220833333333</v>
      </c>
      <c r="C178" s="5">
        <v>6.3500000000000001E-2</v>
      </c>
      <c r="D178" s="22">
        <v>0</v>
      </c>
      <c r="E178" s="35">
        <v>7913</v>
      </c>
      <c r="F178" s="35">
        <v>50</v>
      </c>
      <c r="G178" s="35">
        <v>868</v>
      </c>
      <c r="H178" s="35">
        <v>16086</v>
      </c>
      <c r="I178" s="35">
        <v>107</v>
      </c>
      <c r="J178" s="5">
        <v>100</v>
      </c>
      <c r="K178" s="190">
        <v>100</v>
      </c>
      <c r="L178" s="207" t="e">
        <f t="shared" si="4"/>
        <v>#DIV/0!</v>
      </c>
      <c r="M178" s="207" t="e">
        <f t="shared" si="5"/>
        <v>#DIV/0!</v>
      </c>
      <c r="N178" s="207" t="e">
        <f>($R$118-F178/E178)/$R$118</f>
        <v>#DIV/0!</v>
      </c>
      <c r="V178" s="204"/>
      <c r="W178" s="204"/>
      <c r="X178" s="204"/>
    </row>
    <row r="179" spans="1:24" s="62" customFormat="1" ht="15" x14ac:dyDescent="0.2">
      <c r="A179" s="54"/>
      <c r="B179" s="240">
        <v>41470.220833333333</v>
      </c>
      <c r="C179" s="5">
        <v>6.08E-2</v>
      </c>
      <c r="D179" s="22">
        <v>0</v>
      </c>
      <c r="E179" s="35">
        <v>7899</v>
      </c>
      <c r="F179" s="35">
        <v>44</v>
      </c>
      <c r="G179" s="35">
        <v>847</v>
      </c>
      <c r="H179" s="35">
        <v>16192</v>
      </c>
      <c r="I179" s="35">
        <v>85</v>
      </c>
      <c r="J179" s="5">
        <v>100</v>
      </c>
      <c r="K179" s="190">
        <v>100</v>
      </c>
      <c r="L179" s="207" t="e">
        <f t="shared" si="4"/>
        <v>#DIV/0!</v>
      </c>
      <c r="M179" s="207" t="e">
        <f t="shared" si="5"/>
        <v>#DIV/0!</v>
      </c>
      <c r="N179" s="207" t="e">
        <f>($R$118-F179/E179)/$R$118</f>
        <v>#DIV/0!</v>
      </c>
      <c r="V179" s="204"/>
      <c r="W179" s="204"/>
      <c r="X179" s="204"/>
    </row>
    <row r="180" spans="1:24" s="62" customFormat="1" ht="15" x14ac:dyDescent="0.2">
      <c r="A180" s="191" t="s">
        <v>1378</v>
      </c>
      <c r="B180" s="240">
        <v>41470.301388888889</v>
      </c>
      <c r="C180" s="5">
        <v>9.8100000000000007E-2</v>
      </c>
      <c r="D180" s="22">
        <v>0</v>
      </c>
      <c r="E180" s="35">
        <v>5623</v>
      </c>
      <c r="F180" s="35">
        <v>230</v>
      </c>
      <c r="G180" s="35">
        <v>2053</v>
      </c>
      <c r="H180" s="35">
        <v>26286</v>
      </c>
      <c r="I180" s="35">
        <v>275</v>
      </c>
      <c r="J180" s="5">
        <v>100</v>
      </c>
      <c r="K180" s="35">
        <v>100</v>
      </c>
      <c r="L180" s="239" t="s">
        <v>39</v>
      </c>
      <c r="M180" s="239" t="s">
        <v>39</v>
      </c>
      <c r="N180" s="239" t="s">
        <v>39</v>
      </c>
      <c r="V180" s="204"/>
      <c r="W180" s="204"/>
      <c r="X180" s="204"/>
    </row>
    <row r="181" spans="1:24" s="62" customFormat="1" ht="15" x14ac:dyDescent="0.2">
      <c r="A181" s="191" t="s">
        <v>1378</v>
      </c>
      <c r="B181" s="240">
        <v>41470.395833333336</v>
      </c>
      <c r="C181" s="5">
        <v>9.7500000000000003E-2</v>
      </c>
      <c r="D181" s="22">
        <v>0</v>
      </c>
      <c r="E181" s="35">
        <v>11674</v>
      </c>
      <c r="F181" s="35">
        <v>73</v>
      </c>
      <c r="G181" s="35">
        <v>1321</v>
      </c>
      <c r="H181" s="35">
        <v>23609</v>
      </c>
      <c r="I181" s="35">
        <v>131</v>
      </c>
      <c r="J181" s="5">
        <v>100</v>
      </c>
      <c r="K181" s="190">
        <v>100</v>
      </c>
      <c r="L181" s="207" t="e">
        <f>($P$118-G181/E181)/$P$118</f>
        <v>#DIV/0!</v>
      </c>
      <c r="M181" s="207" t="e">
        <f>($Q$118-F181/H181)/$Q$118</f>
        <v>#DIV/0!</v>
      </c>
      <c r="N181" s="207" t="e">
        <f>($R$118-F181/E181)/$R$118</f>
        <v>#DIV/0!</v>
      </c>
      <c r="V181" s="204"/>
      <c r="W181" s="204"/>
      <c r="X181" s="204"/>
    </row>
    <row r="182" spans="1:24" s="62" customFormat="1" ht="15" x14ac:dyDescent="0.2">
      <c r="A182" s="54"/>
      <c r="B182" s="240">
        <v>41470.395833333336</v>
      </c>
      <c r="C182" s="5">
        <v>7.6899999999999996E-2</v>
      </c>
      <c r="D182" s="22">
        <v>0</v>
      </c>
      <c r="E182" s="35">
        <v>13048</v>
      </c>
      <c r="F182" s="35">
        <v>82</v>
      </c>
      <c r="G182" s="35">
        <v>1573</v>
      </c>
      <c r="H182" s="35">
        <v>26289</v>
      </c>
      <c r="I182" s="35">
        <v>148</v>
      </c>
      <c r="J182" s="5">
        <v>100</v>
      </c>
      <c r="K182" s="190">
        <v>100</v>
      </c>
      <c r="L182" s="207" t="e">
        <f>($P$118-G182/E182)/$P$118</f>
        <v>#DIV/0!</v>
      </c>
      <c r="M182" s="207" t="e">
        <f>($Q$118-F182/H182)/$Q$118</f>
        <v>#DIV/0!</v>
      </c>
      <c r="N182" s="207" t="e">
        <f>($R$118-F182/E182)/$R$118</f>
        <v>#DIV/0!</v>
      </c>
      <c r="V182" s="204"/>
      <c r="W182" s="204"/>
      <c r="X182" s="204"/>
    </row>
    <row r="183" spans="1:24" s="62" customFormat="1" ht="15" x14ac:dyDescent="0.2">
      <c r="A183" s="191" t="s">
        <v>1378</v>
      </c>
      <c r="B183" s="240">
        <v>41470.456944444442</v>
      </c>
      <c r="C183" s="5">
        <v>6.3899999999999998E-2</v>
      </c>
      <c r="D183" s="22">
        <v>0</v>
      </c>
      <c r="E183" s="35">
        <v>8968</v>
      </c>
      <c r="F183" s="35">
        <v>55</v>
      </c>
      <c r="G183" s="35">
        <v>993</v>
      </c>
      <c r="H183" s="35">
        <v>18013</v>
      </c>
      <c r="I183" s="35">
        <v>197</v>
      </c>
      <c r="J183" s="5">
        <v>100</v>
      </c>
      <c r="K183" s="190">
        <v>100</v>
      </c>
      <c r="L183" s="207" t="e">
        <f>($P$118-G183/E183)/$P$118</f>
        <v>#DIV/0!</v>
      </c>
      <c r="M183" s="207" t="e">
        <f>($Q$118-F183/H183)/$Q$118</f>
        <v>#DIV/0!</v>
      </c>
      <c r="N183" s="207" t="e">
        <f>($R$118-F183/E183)/$R$118</f>
        <v>#DIV/0!</v>
      </c>
      <c r="O183" s="5"/>
      <c r="V183" s="204"/>
      <c r="W183" s="204"/>
      <c r="X183" s="204"/>
    </row>
    <row r="184" spans="1:24" s="62" customFormat="1" ht="15" x14ac:dyDescent="0.2">
      <c r="A184" s="54"/>
      <c r="B184" s="240">
        <v>41470.456944444442</v>
      </c>
      <c r="C184" s="5">
        <v>7.4399999999999994E-2</v>
      </c>
      <c r="D184" s="22">
        <v>0</v>
      </c>
      <c r="E184" s="35">
        <v>9175</v>
      </c>
      <c r="F184" s="35">
        <v>50</v>
      </c>
      <c r="G184" s="35">
        <v>1212</v>
      </c>
      <c r="H184" s="35">
        <v>18049</v>
      </c>
      <c r="I184" s="35">
        <v>97</v>
      </c>
      <c r="J184" s="5">
        <v>100</v>
      </c>
      <c r="K184" s="190">
        <v>100</v>
      </c>
      <c r="L184" s="207" t="e">
        <f>($P$118-G184/E184)/$P$118</f>
        <v>#DIV/0!</v>
      </c>
      <c r="M184" s="207" t="e">
        <f>($Q$118-F184/H184)/$Q$118</f>
        <v>#DIV/0!</v>
      </c>
      <c r="N184" s="207" t="e">
        <f>($R$118-F184/E184)/$R$118</f>
        <v>#DIV/0!</v>
      </c>
      <c r="V184" s="204"/>
      <c r="W184" s="204"/>
      <c r="X184" s="204"/>
    </row>
    <row r="185" spans="1:24" x14ac:dyDescent="0.15">
      <c r="A185" s="4"/>
      <c r="C185" s="2"/>
      <c r="D185" s="2"/>
    </row>
    <row r="186" spans="1:24" x14ac:dyDescent="0.15">
      <c r="A186" s="4"/>
      <c r="C186" s="2"/>
      <c r="D186" s="2"/>
    </row>
    <row r="187" spans="1:24" s="62" customFormat="1" x14ac:dyDescent="0.15">
      <c r="A187" s="191" t="s">
        <v>1379</v>
      </c>
      <c r="B187" s="242">
        <v>41470.064930555556</v>
      </c>
      <c r="C187" s="5">
        <v>5.2999999999999999E-2</v>
      </c>
      <c r="D187" s="22">
        <v>0</v>
      </c>
      <c r="E187" s="5" t="s">
        <v>39</v>
      </c>
      <c r="F187" s="5" t="s">
        <v>39</v>
      </c>
      <c r="G187" s="5" t="s">
        <v>39</v>
      </c>
      <c r="H187" s="5" t="s">
        <v>39</v>
      </c>
      <c r="I187" s="5" t="s">
        <v>39</v>
      </c>
      <c r="J187" s="5" t="s">
        <v>39</v>
      </c>
      <c r="K187" s="5" t="s">
        <v>39</v>
      </c>
      <c r="L187" s="77" t="s">
        <v>39</v>
      </c>
      <c r="M187" s="77" t="s">
        <v>39</v>
      </c>
      <c r="N187" s="77" t="s">
        <v>39</v>
      </c>
      <c r="O187" s="62" t="s">
        <v>322</v>
      </c>
      <c r="V187" s="5" t="s">
        <v>39</v>
      </c>
      <c r="W187" s="5" t="s">
        <v>39</v>
      </c>
      <c r="X187" s="5" t="s">
        <v>39</v>
      </c>
    </row>
    <row r="188" spans="1:24" s="62" customFormat="1" ht="15" x14ac:dyDescent="0.2">
      <c r="A188" s="54"/>
      <c r="B188" s="242">
        <v>41470.064930555556</v>
      </c>
      <c r="C188" s="5">
        <v>6.9500000000000006E-2</v>
      </c>
      <c r="D188" s="22">
        <v>0</v>
      </c>
      <c r="E188" s="35">
        <v>5478</v>
      </c>
      <c r="F188" s="35">
        <v>32</v>
      </c>
      <c r="G188" s="35">
        <v>592</v>
      </c>
      <c r="H188" s="35">
        <v>11370</v>
      </c>
      <c r="I188" s="35">
        <v>87</v>
      </c>
      <c r="J188" s="5">
        <v>100</v>
      </c>
      <c r="K188" s="190">
        <v>100</v>
      </c>
      <c r="L188" s="207" t="e">
        <f>($P$118-G188/E188)/$P$118</f>
        <v>#DIV/0!</v>
      </c>
      <c r="M188" s="207" t="e">
        <f>($Q$118-F188/H188)/$Q$118</f>
        <v>#DIV/0!</v>
      </c>
      <c r="N188" s="207" t="e">
        <f>($R$118-F188/E188)/$R$118</f>
        <v>#DIV/0!</v>
      </c>
      <c r="V188" s="204">
        <v>0.57081557510277958</v>
      </c>
      <c r="W188" s="204">
        <v>0.19587887925618797</v>
      </c>
      <c r="X188" s="204">
        <v>5.7814837060853323E-2</v>
      </c>
    </row>
    <row r="189" spans="1:24" s="62" customFormat="1" ht="15" x14ac:dyDescent="0.2">
      <c r="A189" s="191" t="s">
        <v>1379</v>
      </c>
      <c r="B189" s="242">
        <v>41470.354166666672</v>
      </c>
      <c r="C189" s="5">
        <v>9.3799999999999994E-2</v>
      </c>
      <c r="D189" s="22">
        <v>0</v>
      </c>
      <c r="E189" s="35">
        <v>17841</v>
      </c>
      <c r="F189" s="35">
        <v>104</v>
      </c>
      <c r="G189" s="35">
        <v>2194</v>
      </c>
      <c r="H189" s="35">
        <v>35368</v>
      </c>
      <c r="I189" s="35">
        <v>185</v>
      </c>
      <c r="J189" s="5">
        <v>100</v>
      </c>
      <c r="K189" s="190">
        <v>100</v>
      </c>
      <c r="L189" s="207" t="e">
        <f>($P$118-G189/E189)/$P$118</f>
        <v>#DIV/0!</v>
      </c>
      <c r="M189" s="207" t="e">
        <f>($Q$118-F189/H189)/$Q$118</f>
        <v>#DIV/0!</v>
      </c>
      <c r="N189" s="207" t="e">
        <f>($R$118-F189/E189)/$R$118</f>
        <v>#DIV/0!</v>
      </c>
      <c r="V189" s="204">
        <v>0.51161568882733865</v>
      </c>
      <c r="W189" s="204">
        <v>0.15985394383946749</v>
      </c>
      <c r="X189" s="204">
        <v>5.979521616573636E-2</v>
      </c>
    </row>
  </sheetData>
  <pageMargins left="0.7" right="0.7" top="0.75" bottom="0.75" header="0.3" footer="0.3"/>
  <pageSetup paperSize="9" orientation="portrait" horizontalDpi="0" verticalDpi="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214"/>
  <sheetViews>
    <sheetView topLeftCell="E1" zoomScale="125" zoomScaleNormal="125" workbookViewId="0"/>
  </sheetViews>
  <sheetFormatPr baseColWidth="10" defaultColWidth="8.83203125" defaultRowHeight="13" customHeight="1" x14ac:dyDescent="0.15"/>
  <cols>
    <col min="1" max="1" width="9.83203125" style="421" customWidth="1"/>
    <col min="2" max="2" width="6" style="1" customWidth="1"/>
    <col min="3" max="3" width="6.5" style="438" customWidth="1"/>
    <col min="4" max="4" width="9" style="1" bestFit="1" customWidth="1"/>
    <col min="5" max="5" width="10.1640625" style="439" bestFit="1" customWidth="1"/>
    <col min="6" max="6" width="8.1640625" style="1" bestFit="1" customWidth="1"/>
    <col min="7" max="7" width="9.1640625" style="1" bestFit="1" customWidth="1"/>
    <col min="8" max="8" width="8.1640625" style="1" bestFit="1" customWidth="1"/>
    <col min="9" max="9" width="11" style="1" customWidth="1"/>
    <col min="10" max="10" width="10.1640625" style="1" bestFit="1" customWidth="1"/>
    <col min="11" max="11" width="8.1640625" style="1" bestFit="1" customWidth="1"/>
    <col min="12" max="12" width="7.33203125" style="1" bestFit="1" customWidth="1"/>
    <col min="13" max="13" width="9.1640625" style="1" bestFit="1" customWidth="1"/>
    <col min="14" max="14" width="24" style="439" customWidth="1"/>
    <col min="15" max="15" width="7.6640625" style="435" customWidth="1"/>
    <col min="16" max="16" width="14" style="408" hidden="1" customWidth="1"/>
    <col min="17" max="17" width="9.1640625" style="444" customWidth="1"/>
    <col min="18" max="18" width="10.6640625" style="444" bestFit="1" customWidth="1"/>
    <col min="19" max="19" width="9.5" style="444" bestFit="1" customWidth="1"/>
    <col min="20" max="20" width="10.33203125" style="444" bestFit="1" customWidth="1"/>
    <col min="21" max="21" width="9.33203125" style="408" customWidth="1"/>
    <col min="22" max="22" width="14.33203125" style="439" customWidth="1"/>
    <col min="23" max="23" width="14" style="421" customWidth="1"/>
    <col min="24" max="27" width="9" style="421" bestFit="1" customWidth="1"/>
    <col min="28" max="28" width="11.33203125" style="421" customWidth="1"/>
    <col min="29" max="32" width="8.83203125" style="421"/>
    <col min="33" max="33" width="9" style="421" bestFit="1" customWidth="1"/>
    <col min="34" max="34" width="9.1640625" style="421" bestFit="1" customWidth="1"/>
    <col min="35" max="36" width="9" style="421" bestFit="1" customWidth="1"/>
    <col min="37" max="37" width="13.33203125" style="421" customWidth="1"/>
    <col min="38" max="39" width="9" style="421" bestFit="1" customWidth="1"/>
    <col min="40" max="16384" width="8.83203125" style="421"/>
  </cols>
  <sheetData>
    <row r="1" spans="1:44" s="109" customFormat="1" ht="13" customHeight="1" x14ac:dyDescent="0.15">
      <c r="A1" s="417" t="s">
        <v>1570</v>
      </c>
      <c r="B1" s="416"/>
      <c r="C1" s="422"/>
      <c r="D1" s="416"/>
      <c r="E1" s="442"/>
      <c r="F1" s="443"/>
      <c r="G1" s="443"/>
      <c r="H1" s="416"/>
      <c r="I1" s="415"/>
      <c r="J1" s="416"/>
      <c r="K1" s="416"/>
      <c r="L1" s="416"/>
      <c r="M1" s="416"/>
      <c r="N1" s="415"/>
      <c r="O1" s="449" t="s">
        <v>969</v>
      </c>
      <c r="P1" s="108"/>
      <c r="Q1" s="108"/>
      <c r="R1" s="108"/>
      <c r="S1" s="108"/>
      <c r="T1" s="108"/>
      <c r="U1" s="108"/>
      <c r="V1" s="108"/>
      <c r="W1" s="107" t="s">
        <v>970</v>
      </c>
      <c r="X1" s="423"/>
      <c r="Y1" s="424"/>
      <c r="Z1" s="423"/>
      <c r="AA1" s="423"/>
      <c r="AB1" s="425"/>
      <c r="AC1" s="423"/>
      <c r="AF1" s="107" t="s">
        <v>971</v>
      </c>
      <c r="AG1" s="426"/>
      <c r="AH1" s="426"/>
      <c r="AI1" s="426"/>
      <c r="AJ1" s="426"/>
      <c r="AK1" s="426"/>
      <c r="AL1" s="426"/>
      <c r="AM1" s="426"/>
      <c r="AN1" s="426"/>
      <c r="AO1" s="426"/>
      <c r="AP1" s="426"/>
      <c r="AQ1" s="426"/>
      <c r="AR1" s="426"/>
    </row>
    <row r="2" spans="1:44" s="426" customFormat="1" ht="13" customHeight="1" x14ac:dyDescent="0.15">
      <c r="A2" s="427"/>
      <c r="B2" s="416"/>
      <c r="C2" s="416"/>
      <c r="D2" s="416"/>
      <c r="E2" s="442"/>
      <c r="F2" s="443"/>
      <c r="G2" s="443"/>
      <c r="H2" s="443"/>
      <c r="I2" s="443"/>
      <c r="J2" s="442"/>
      <c r="K2" s="442"/>
      <c r="L2" s="442"/>
      <c r="M2" s="442"/>
      <c r="N2" s="415"/>
      <c r="O2" s="428"/>
      <c r="P2" s="429"/>
      <c r="Q2" s="429"/>
      <c r="R2" s="429"/>
      <c r="S2" s="429"/>
      <c r="T2" s="429"/>
      <c r="U2" s="429"/>
      <c r="V2" s="429"/>
      <c r="W2" s="423" t="s">
        <v>766</v>
      </c>
      <c r="X2" s="423" t="s">
        <v>767</v>
      </c>
      <c r="Y2" s="424" t="s">
        <v>767</v>
      </c>
      <c r="Z2" s="423" t="s">
        <v>767</v>
      </c>
      <c r="AA2" s="423" t="s">
        <v>767</v>
      </c>
      <c r="AB2" s="425" t="s">
        <v>768</v>
      </c>
      <c r="AC2" s="425" t="s">
        <v>15</v>
      </c>
    </row>
    <row r="3" spans="1:44" s="426" customFormat="1" ht="13" customHeight="1" x14ac:dyDescent="0.15">
      <c r="A3" s="108" t="s">
        <v>868</v>
      </c>
      <c r="B3" s="457" t="s">
        <v>1576</v>
      </c>
      <c r="C3" s="109" t="s">
        <v>1576</v>
      </c>
      <c r="D3" s="108" t="s">
        <v>13</v>
      </c>
      <c r="E3" s="456" t="s">
        <v>678</v>
      </c>
      <c r="F3" s="457" t="s">
        <v>1572</v>
      </c>
      <c r="G3" s="457" t="s">
        <v>1573</v>
      </c>
      <c r="H3" s="457" t="s">
        <v>1574</v>
      </c>
      <c r="I3" s="108" t="s">
        <v>15</v>
      </c>
      <c r="J3" s="456" t="s">
        <v>1575</v>
      </c>
      <c r="K3" s="456" t="s">
        <v>19</v>
      </c>
      <c r="L3" s="456" t="s">
        <v>1039</v>
      </c>
      <c r="M3" s="456" t="s">
        <v>763</v>
      </c>
      <c r="N3" s="108" t="s">
        <v>15</v>
      </c>
      <c r="O3" s="418" t="s">
        <v>868</v>
      </c>
      <c r="P3" s="429"/>
      <c r="Q3" s="450" t="s">
        <v>14</v>
      </c>
      <c r="R3" s="450" t="s">
        <v>10</v>
      </c>
      <c r="S3" s="450" t="s">
        <v>11</v>
      </c>
      <c r="T3" s="450" t="s">
        <v>12</v>
      </c>
      <c r="U3" s="108" t="s">
        <v>13</v>
      </c>
      <c r="V3" s="108" t="s">
        <v>15</v>
      </c>
      <c r="W3" s="423"/>
      <c r="X3" s="423" t="s">
        <v>769</v>
      </c>
      <c r="Y3" s="424" t="s">
        <v>769</v>
      </c>
      <c r="Z3" s="423" t="s">
        <v>769</v>
      </c>
      <c r="AA3" s="423" t="s">
        <v>769</v>
      </c>
      <c r="AB3" s="425"/>
      <c r="AC3" s="423"/>
      <c r="AF3" s="110"/>
      <c r="AG3" s="110"/>
      <c r="AH3" s="874" t="s">
        <v>676</v>
      </c>
      <c r="AI3" s="874"/>
      <c r="AJ3" s="874"/>
      <c r="AK3" s="111" t="s">
        <v>6</v>
      </c>
      <c r="AL3" s="112" t="s">
        <v>677</v>
      </c>
      <c r="AM3" s="112" t="s">
        <v>4</v>
      </c>
      <c r="AN3" s="113"/>
      <c r="AO3" s="113"/>
      <c r="AP3" s="113"/>
      <c r="AQ3" s="113"/>
      <c r="AR3" s="113"/>
    </row>
    <row r="4" spans="1:44" s="426" customFormat="1" ht="13" customHeight="1" x14ac:dyDescent="0.15">
      <c r="A4" s="427"/>
      <c r="B4" s="416" t="s">
        <v>1559</v>
      </c>
      <c r="C4" s="416" t="s">
        <v>1560</v>
      </c>
      <c r="D4" s="416"/>
      <c r="E4" s="451" t="s">
        <v>769</v>
      </c>
      <c r="F4" s="451" t="s">
        <v>769</v>
      </c>
      <c r="G4" s="451" t="s">
        <v>769</v>
      </c>
      <c r="H4" s="451" t="s">
        <v>769</v>
      </c>
      <c r="I4" s="443"/>
      <c r="J4" s="451" t="s">
        <v>769</v>
      </c>
      <c r="K4" s="451" t="s">
        <v>769</v>
      </c>
      <c r="L4" s="451" t="s">
        <v>769</v>
      </c>
      <c r="M4" s="451" t="s">
        <v>769</v>
      </c>
      <c r="N4" s="415"/>
      <c r="O4" s="428"/>
      <c r="P4" s="429"/>
      <c r="Q4" s="451" t="s">
        <v>769</v>
      </c>
      <c r="R4" s="451" t="s">
        <v>769</v>
      </c>
      <c r="S4" s="451" t="s">
        <v>769</v>
      </c>
      <c r="T4" s="451" t="s">
        <v>769</v>
      </c>
      <c r="U4" s="429"/>
      <c r="V4" s="429"/>
      <c r="W4" s="423"/>
      <c r="X4" s="423" t="s">
        <v>770</v>
      </c>
      <c r="Y4" s="424" t="s">
        <v>771</v>
      </c>
      <c r="Z4" s="423" t="s">
        <v>772</v>
      </c>
      <c r="AA4" s="423" t="s">
        <v>773</v>
      </c>
      <c r="AB4" s="425"/>
      <c r="AC4" s="423"/>
      <c r="AF4" s="110"/>
      <c r="AG4" s="112" t="s">
        <v>678</v>
      </c>
      <c r="AH4" s="111" t="s">
        <v>679</v>
      </c>
      <c r="AI4" s="111" t="s">
        <v>19</v>
      </c>
      <c r="AJ4" s="111" t="s">
        <v>680</v>
      </c>
      <c r="AK4" s="111"/>
      <c r="AL4" s="111"/>
      <c r="AM4" s="114"/>
      <c r="AN4" s="113"/>
      <c r="AO4" s="113"/>
      <c r="AP4" s="113"/>
      <c r="AQ4" s="115"/>
      <c r="AR4" s="115"/>
    </row>
    <row r="5" spans="1:44" ht="13" customHeight="1" x14ac:dyDescent="0.15">
      <c r="A5" s="408" t="s">
        <v>50</v>
      </c>
      <c r="B5" s="1">
        <v>0</v>
      </c>
      <c r="C5" s="439">
        <v>1</v>
      </c>
      <c r="D5" s="1">
        <v>10000</v>
      </c>
      <c r="E5" s="444">
        <v>5909977.1357778795</v>
      </c>
      <c r="F5" s="445">
        <v>197274.69200599851</v>
      </c>
      <c r="G5" s="445">
        <v>636021.60241805005</v>
      </c>
      <c r="H5" s="445">
        <v>152832.41057615663</v>
      </c>
      <c r="J5" s="446">
        <v>11045026.165011333</v>
      </c>
      <c r="K5" s="446">
        <v>58737.712477566223</v>
      </c>
      <c r="L5" s="446">
        <v>33147.899429934645</v>
      </c>
      <c r="M5" s="446">
        <v>1170414.9927444658</v>
      </c>
      <c r="N5" s="408" t="s">
        <v>1561</v>
      </c>
      <c r="O5" s="430" t="s">
        <v>270</v>
      </c>
      <c r="P5" s="408">
        <v>10000</v>
      </c>
      <c r="Q5" s="444" t="s">
        <v>39</v>
      </c>
      <c r="R5" s="444">
        <v>2419708</v>
      </c>
      <c r="S5" s="444">
        <v>21100</v>
      </c>
      <c r="T5" s="444">
        <v>239800</v>
      </c>
      <c r="U5" s="408">
        <v>10000</v>
      </c>
      <c r="V5" s="431"/>
      <c r="W5" s="42" t="s">
        <v>774</v>
      </c>
      <c r="X5" s="42">
        <v>65.100000000000009</v>
      </c>
      <c r="Y5" s="432">
        <v>60391.59</v>
      </c>
      <c r="Z5" s="42">
        <v>234</v>
      </c>
      <c r="AA5" s="42">
        <v>4730</v>
      </c>
      <c r="AB5" s="3">
        <v>100</v>
      </c>
      <c r="AC5" s="42"/>
      <c r="AF5" s="1" t="s">
        <v>44</v>
      </c>
      <c r="AG5" s="433">
        <v>32400.1047</v>
      </c>
      <c r="AH5" s="69" t="s">
        <v>39</v>
      </c>
      <c r="AI5" s="25">
        <v>314.21809999999999</v>
      </c>
      <c r="AJ5" s="69" t="s">
        <v>39</v>
      </c>
      <c r="AK5" s="433">
        <v>0.1</v>
      </c>
      <c r="AL5" s="3">
        <v>0.246</v>
      </c>
      <c r="AM5" s="3">
        <v>5</v>
      </c>
      <c r="AN5" s="42"/>
      <c r="AO5" s="42"/>
      <c r="AP5" s="42"/>
    </row>
    <row r="6" spans="1:44" ht="13" customHeight="1" x14ac:dyDescent="0.15">
      <c r="A6" s="404" t="s">
        <v>144</v>
      </c>
      <c r="B6" s="1">
        <v>0</v>
      </c>
      <c r="C6" s="404">
        <v>0</v>
      </c>
      <c r="D6" s="63">
        <v>1000</v>
      </c>
      <c r="E6" s="444">
        <v>200922.61265913511</v>
      </c>
      <c r="F6" s="445">
        <v>5603.8280434272874</v>
      </c>
      <c r="G6" s="445">
        <v>22039.003720649973</v>
      </c>
      <c r="H6" s="445">
        <v>4526.8290739772237</v>
      </c>
      <c r="I6" s="458" t="s">
        <v>1562</v>
      </c>
      <c r="J6" s="445">
        <v>389891.48025165568</v>
      </c>
      <c r="K6" s="446">
        <v>1747.7860492152413</v>
      </c>
      <c r="L6" s="445">
        <v>0</v>
      </c>
      <c r="M6" s="446">
        <v>30593.286039438295</v>
      </c>
      <c r="N6" s="404" t="s">
        <v>1562</v>
      </c>
      <c r="O6" s="430" t="s">
        <v>168</v>
      </c>
      <c r="P6" s="408">
        <v>100</v>
      </c>
      <c r="Q6" s="444" t="s">
        <v>39</v>
      </c>
      <c r="R6" s="444">
        <v>26285.969999999998</v>
      </c>
      <c r="S6" s="444">
        <v>229.99999999999997</v>
      </c>
      <c r="T6" s="444">
        <v>2053</v>
      </c>
      <c r="U6" s="431">
        <v>100</v>
      </c>
      <c r="W6" s="42" t="s">
        <v>775</v>
      </c>
      <c r="X6" s="42">
        <v>118.125</v>
      </c>
      <c r="Y6" s="432">
        <v>140615.1</v>
      </c>
      <c r="Z6" s="42">
        <v>186</v>
      </c>
      <c r="AA6" s="42">
        <v>10297.5</v>
      </c>
      <c r="AB6" s="3">
        <v>250</v>
      </c>
      <c r="AC6" s="42"/>
      <c r="AF6" s="1" t="s">
        <v>46</v>
      </c>
      <c r="AG6" s="433">
        <v>67251.694699999993</v>
      </c>
      <c r="AH6" s="69" t="s">
        <v>39</v>
      </c>
      <c r="AI6" s="25">
        <v>472.00659999999999</v>
      </c>
      <c r="AJ6" s="69" t="s">
        <v>39</v>
      </c>
      <c r="AK6" s="433">
        <v>0.30000000000000004</v>
      </c>
      <c r="AL6" s="3">
        <v>0.59199999999999997</v>
      </c>
      <c r="AM6" s="3">
        <v>7</v>
      </c>
      <c r="AN6" s="42"/>
      <c r="AO6" s="434"/>
      <c r="AP6" s="71" t="s">
        <v>681</v>
      </c>
      <c r="AQ6" s="42"/>
      <c r="AR6" s="42"/>
    </row>
    <row r="7" spans="1:44" ht="13" customHeight="1" x14ac:dyDescent="0.15">
      <c r="A7" s="408" t="s">
        <v>150</v>
      </c>
      <c r="B7" s="1">
        <v>0</v>
      </c>
      <c r="C7" s="439">
        <v>1</v>
      </c>
      <c r="D7" s="63">
        <v>10000</v>
      </c>
      <c r="E7" s="444">
        <v>4694199.8352176594</v>
      </c>
      <c r="F7" s="445">
        <v>119393.22580056182</v>
      </c>
      <c r="G7" s="445">
        <v>440644.19092463935</v>
      </c>
      <c r="H7" s="445">
        <v>120170.61559668517</v>
      </c>
      <c r="I7" s="459"/>
      <c r="J7" s="445">
        <v>8820200.4145134669</v>
      </c>
      <c r="K7" s="446">
        <v>48283.777933433827</v>
      </c>
      <c r="L7" s="445" t="s">
        <v>39</v>
      </c>
      <c r="M7" s="446">
        <v>549421.93003500532</v>
      </c>
      <c r="N7" s="408" t="s">
        <v>1561</v>
      </c>
      <c r="O7" s="435" t="s">
        <v>44</v>
      </c>
      <c r="P7" s="408">
        <v>100</v>
      </c>
      <c r="Q7" s="444">
        <v>31448.129999999997</v>
      </c>
      <c r="R7" s="444">
        <v>60391.59</v>
      </c>
      <c r="S7" s="444">
        <v>234</v>
      </c>
      <c r="T7" s="444">
        <v>4730</v>
      </c>
      <c r="U7" s="431">
        <v>100</v>
      </c>
      <c r="W7" s="42" t="s">
        <v>776</v>
      </c>
      <c r="X7" s="42">
        <v>78.649999999999991</v>
      </c>
      <c r="Y7" s="432">
        <v>72431.62</v>
      </c>
      <c r="Z7" s="42">
        <v>225.99999999999997</v>
      </c>
      <c r="AA7" s="42">
        <v>6934.9999999999991</v>
      </c>
      <c r="AB7" s="3">
        <v>100</v>
      </c>
      <c r="AC7" s="42"/>
      <c r="AF7" s="1" t="s">
        <v>42</v>
      </c>
      <c r="AG7" s="433">
        <v>37996.196900000003</v>
      </c>
      <c r="AH7" s="69" t="s">
        <v>39</v>
      </c>
      <c r="AI7" s="25">
        <v>309.45190000000002</v>
      </c>
      <c r="AJ7" s="69" t="s">
        <v>39</v>
      </c>
      <c r="AK7" s="433">
        <v>0.2</v>
      </c>
      <c r="AL7" s="3">
        <v>0.35399999999999998</v>
      </c>
      <c r="AM7" s="3">
        <v>3</v>
      </c>
      <c r="AN7" s="42"/>
      <c r="AO7" s="436"/>
      <c r="AP7" s="71" t="s">
        <v>1571</v>
      </c>
      <c r="AQ7" s="42"/>
      <c r="AR7" s="42"/>
    </row>
    <row r="8" spans="1:44" ht="13" customHeight="1" x14ac:dyDescent="0.15">
      <c r="A8" s="404" t="s">
        <v>146</v>
      </c>
      <c r="B8" s="1">
        <v>0</v>
      </c>
      <c r="C8" s="404">
        <v>0</v>
      </c>
      <c r="D8" s="63">
        <v>1000</v>
      </c>
      <c r="E8" s="444">
        <v>480677.52201697743</v>
      </c>
      <c r="F8" s="445">
        <v>16269.625278531916</v>
      </c>
      <c r="G8" s="445">
        <v>57974.177249716144</v>
      </c>
      <c r="H8" s="445">
        <v>16173.516190207292</v>
      </c>
      <c r="I8" s="458" t="s">
        <v>1562</v>
      </c>
      <c r="J8" s="445">
        <v>942717.70993957843</v>
      </c>
      <c r="K8" s="446">
        <v>5167.8800501892365</v>
      </c>
      <c r="L8" s="445">
        <v>1592.6528172257351</v>
      </c>
      <c r="M8" s="446">
        <v>68084.438304070121</v>
      </c>
      <c r="N8" s="404" t="s">
        <v>1563</v>
      </c>
      <c r="O8" s="435" t="s">
        <v>46</v>
      </c>
      <c r="P8" s="408">
        <v>250</v>
      </c>
      <c r="Q8" s="444">
        <v>72994.100000000006</v>
      </c>
      <c r="R8" s="444">
        <v>140615.1</v>
      </c>
      <c r="S8" s="444">
        <v>186</v>
      </c>
      <c r="T8" s="444">
        <v>10297.5</v>
      </c>
      <c r="U8" s="408">
        <v>250</v>
      </c>
      <c r="W8" s="42" t="s">
        <v>777</v>
      </c>
      <c r="X8" s="42">
        <v>78.61</v>
      </c>
      <c r="Y8" s="432">
        <v>78380.84</v>
      </c>
      <c r="Z8" s="42">
        <v>248</v>
      </c>
      <c r="AA8" s="42">
        <v>7052</v>
      </c>
      <c r="AB8" s="3">
        <v>100</v>
      </c>
      <c r="AC8" s="42"/>
      <c r="AF8" s="1" t="s">
        <v>89</v>
      </c>
      <c r="AG8" s="433">
        <v>41122.482600000003</v>
      </c>
      <c r="AH8" s="69" t="s">
        <v>39</v>
      </c>
      <c r="AI8" s="25">
        <v>318.50380000000001</v>
      </c>
      <c r="AJ8" s="69" t="s">
        <v>39</v>
      </c>
      <c r="AK8" s="433">
        <v>0.2</v>
      </c>
      <c r="AL8" s="3">
        <v>0.33800000000000002</v>
      </c>
      <c r="AM8" s="3">
        <v>19</v>
      </c>
      <c r="AN8" s="42"/>
      <c r="AO8" s="42"/>
      <c r="AP8" s="42"/>
      <c r="AQ8" s="42"/>
      <c r="AR8" s="42"/>
    </row>
    <row r="9" spans="1:44" ht="13" customHeight="1" x14ac:dyDescent="0.15">
      <c r="A9" s="408" t="s">
        <v>264</v>
      </c>
      <c r="B9" s="1">
        <v>0</v>
      </c>
      <c r="C9" s="404">
        <v>0</v>
      </c>
      <c r="D9" s="63">
        <v>100</v>
      </c>
      <c r="E9" s="444">
        <v>18211.644128667325</v>
      </c>
      <c r="F9" s="445">
        <v>506.58007793298589</v>
      </c>
      <c r="G9" s="445">
        <v>2003.6556582891837</v>
      </c>
      <c r="H9" s="445">
        <v>344.90141647932921</v>
      </c>
      <c r="I9" s="460"/>
      <c r="J9" s="445">
        <v>35684.906789470908</v>
      </c>
      <c r="K9" s="446">
        <v>166.81914327238286</v>
      </c>
      <c r="L9" s="445" t="s">
        <v>39</v>
      </c>
      <c r="M9" s="446">
        <v>2527.5151043270066</v>
      </c>
      <c r="N9" s="408"/>
      <c r="O9" s="430" t="s">
        <v>48</v>
      </c>
      <c r="P9" s="408">
        <v>10000</v>
      </c>
      <c r="Q9" s="444" t="s">
        <v>39</v>
      </c>
      <c r="R9" s="444">
        <v>1997326</v>
      </c>
      <c r="S9" s="444">
        <v>19800</v>
      </c>
      <c r="T9" s="444">
        <v>220500</v>
      </c>
      <c r="U9" s="408">
        <v>10000</v>
      </c>
      <c r="W9" s="42" t="s">
        <v>778</v>
      </c>
      <c r="X9" s="42">
        <v>43.059999999999995</v>
      </c>
      <c r="Y9" s="432">
        <v>32946.29</v>
      </c>
      <c r="Z9" s="42">
        <v>107</v>
      </c>
      <c r="AA9" s="42">
        <v>2740</v>
      </c>
      <c r="AB9" s="3">
        <v>100</v>
      </c>
      <c r="AC9" s="42"/>
      <c r="AF9" s="1" t="s">
        <v>38</v>
      </c>
      <c r="AG9" s="433">
        <v>56321.1486</v>
      </c>
      <c r="AH9" s="69" t="s">
        <v>39</v>
      </c>
      <c r="AI9" s="25">
        <v>378.11680000000001</v>
      </c>
      <c r="AJ9" s="69" t="s">
        <v>39</v>
      </c>
      <c r="AK9" s="433">
        <v>0.30000000000000004</v>
      </c>
      <c r="AL9" s="3">
        <v>0.626</v>
      </c>
      <c r="AM9" s="3">
        <v>1</v>
      </c>
      <c r="AN9" s="42"/>
      <c r="AO9" s="42"/>
      <c r="AP9" s="42"/>
      <c r="AQ9" s="42"/>
      <c r="AR9" s="42"/>
    </row>
    <row r="10" spans="1:44" ht="13" customHeight="1" x14ac:dyDescent="0.15">
      <c r="A10" s="408" t="s">
        <v>119</v>
      </c>
      <c r="B10" s="1">
        <v>0</v>
      </c>
      <c r="C10" s="404">
        <v>0</v>
      </c>
      <c r="D10" s="63">
        <v>100</v>
      </c>
      <c r="E10" s="444">
        <v>18662.12938471734</v>
      </c>
      <c r="F10" s="445">
        <v>1043.9170791962226</v>
      </c>
      <c r="G10" s="445">
        <v>3901.0685830851985</v>
      </c>
      <c r="H10" s="445">
        <v>881.00722543007385</v>
      </c>
      <c r="I10" s="460"/>
      <c r="J10" s="445">
        <v>44298.341081551014</v>
      </c>
      <c r="K10" s="446">
        <v>289.60336434731289</v>
      </c>
      <c r="L10" s="445" t="s">
        <v>39</v>
      </c>
      <c r="M10" s="446">
        <v>1826.934702267537</v>
      </c>
      <c r="N10" s="408"/>
      <c r="O10" s="435" t="s">
        <v>42</v>
      </c>
      <c r="P10" s="408">
        <v>100</v>
      </c>
      <c r="Q10" s="444">
        <v>38095.72</v>
      </c>
      <c r="R10" s="444">
        <v>72431.62</v>
      </c>
      <c r="S10" s="444">
        <v>225.99999999999997</v>
      </c>
      <c r="T10" s="444">
        <v>6934.9999999999991</v>
      </c>
      <c r="U10" s="431">
        <v>100</v>
      </c>
      <c r="W10" s="75" t="s">
        <v>779</v>
      </c>
      <c r="X10" s="42">
        <v>101.69</v>
      </c>
      <c r="Y10" s="432">
        <v>8262.14</v>
      </c>
      <c r="Z10" s="42">
        <v>20</v>
      </c>
      <c r="AA10" s="42">
        <v>1040</v>
      </c>
      <c r="AB10" s="3">
        <v>100</v>
      </c>
      <c r="AC10" s="42" t="s">
        <v>780</v>
      </c>
      <c r="AF10" s="1" t="s">
        <v>114</v>
      </c>
      <c r="AG10" s="433">
        <v>4029.6421999999998</v>
      </c>
      <c r="AH10" s="25">
        <v>7681.1349</v>
      </c>
      <c r="AI10" s="25">
        <v>32.201999999999998</v>
      </c>
      <c r="AJ10" s="25">
        <v>990.34289999999999</v>
      </c>
      <c r="AK10" s="433">
        <v>0</v>
      </c>
      <c r="AL10" s="3">
        <v>2.4800000000000003E-2</v>
      </c>
      <c r="AM10" s="3">
        <v>1</v>
      </c>
      <c r="AN10" s="42"/>
      <c r="AO10" s="42"/>
      <c r="AP10" s="42"/>
      <c r="AQ10" s="42"/>
      <c r="AR10" s="42"/>
    </row>
    <row r="11" spans="1:44" ht="13" customHeight="1" x14ac:dyDescent="0.15">
      <c r="A11" s="408" t="s">
        <v>91</v>
      </c>
      <c r="B11" s="1">
        <v>0</v>
      </c>
      <c r="C11" s="439">
        <v>1</v>
      </c>
      <c r="D11" s="63">
        <v>10000</v>
      </c>
      <c r="E11" s="444">
        <v>3863503.9580148798</v>
      </c>
      <c r="F11" s="445">
        <v>133797.90814510037</v>
      </c>
      <c r="G11" s="445">
        <v>339830.58534537471</v>
      </c>
      <c r="H11" s="445">
        <v>71804.816281037827</v>
      </c>
      <c r="I11" s="460"/>
      <c r="J11" s="445">
        <v>7250978.7630944904</v>
      </c>
      <c r="K11" s="446">
        <v>38108.911271826917</v>
      </c>
      <c r="L11" s="445">
        <v>54139.416659789378</v>
      </c>
      <c r="M11" s="446">
        <v>536292.55310627259</v>
      </c>
      <c r="N11" s="408" t="s">
        <v>1561</v>
      </c>
      <c r="O11" s="435" t="s">
        <v>89</v>
      </c>
      <c r="P11" s="408">
        <v>100</v>
      </c>
      <c r="Q11" s="444">
        <v>40750.729999999996</v>
      </c>
      <c r="R11" s="444">
        <v>78380.84</v>
      </c>
      <c r="S11" s="444">
        <v>248</v>
      </c>
      <c r="T11" s="444">
        <v>7052</v>
      </c>
      <c r="U11" s="431">
        <v>100</v>
      </c>
      <c r="W11" s="75" t="s">
        <v>781</v>
      </c>
      <c r="X11" s="42">
        <v>50.64</v>
      </c>
      <c r="Y11" s="432">
        <v>7787.5424000000003</v>
      </c>
      <c r="Z11" s="42">
        <v>716</v>
      </c>
      <c r="AA11" s="42">
        <v>919.48</v>
      </c>
      <c r="AB11" s="3">
        <v>4</v>
      </c>
      <c r="AC11" s="42"/>
      <c r="AF11" s="1" t="s">
        <v>117</v>
      </c>
      <c r="AG11" s="433">
        <v>9895.0262000000002</v>
      </c>
      <c r="AH11" s="69" t="s">
        <v>39</v>
      </c>
      <c r="AI11" s="25">
        <v>105.3742</v>
      </c>
      <c r="AJ11" s="25">
        <v>1595.172</v>
      </c>
      <c r="AK11" s="433">
        <v>0</v>
      </c>
      <c r="AL11" s="3">
        <v>0.10830000000000001</v>
      </c>
      <c r="AM11" s="3">
        <v>3</v>
      </c>
      <c r="AN11" s="42"/>
      <c r="AO11" s="42"/>
      <c r="AP11" s="42"/>
      <c r="AQ11" s="42"/>
      <c r="AR11" s="42"/>
    </row>
    <row r="12" spans="1:44" ht="13" customHeight="1" x14ac:dyDescent="0.15">
      <c r="A12" s="408" t="s">
        <v>181</v>
      </c>
      <c r="B12" s="1">
        <v>0</v>
      </c>
      <c r="C12" s="439">
        <v>1</v>
      </c>
      <c r="D12" s="63">
        <v>10000</v>
      </c>
      <c r="E12" s="444">
        <v>10406520.942673253</v>
      </c>
      <c r="F12" s="445">
        <v>293200.83796528558</v>
      </c>
      <c r="G12" s="445">
        <v>823139.92660439736</v>
      </c>
      <c r="H12" s="445">
        <v>191208.91125470586</v>
      </c>
      <c r="I12" s="460"/>
      <c r="J12" s="445">
        <v>18462015.019018587</v>
      </c>
      <c r="K12" s="446">
        <v>93224.269286387484</v>
      </c>
      <c r="L12" s="445">
        <v>0</v>
      </c>
      <c r="M12" s="446">
        <v>2204121.6169196712</v>
      </c>
      <c r="N12" s="408" t="s">
        <v>1561</v>
      </c>
      <c r="O12" s="430" t="s">
        <v>53</v>
      </c>
      <c r="P12" s="408">
        <v>10000</v>
      </c>
      <c r="Q12" s="444" t="s">
        <v>39</v>
      </c>
      <c r="R12" s="444">
        <v>11982932</v>
      </c>
      <c r="S12" s="444">
        <v>51100</v>
      </c>
      <c r="T12" s="444">
        <v>1717000</v>
      </c>
      <c r="U12" s="408">
        <v>10000</v>
      </c>
      <c r="W12" s="42" t="s">
        <v>782</v>
      </c>
      <c r="X12" s="42">
        <v>147.22</v>
      </c>
      <c r="Y12" s="432">
        <v>22869.84</v>
      </c>
      <c r="Z12" s="42">
        <v>181</v>
      </c>
      <c r="AA12" s="42">
        <v>1382</v>
      </c>
      <c r="AB12" s="3">
        <v>50</v>
      </c>
      <c r="AC12" s="42"/>
      <c r="AF12" s="1" t="s">
        <v>268</v>
      </c>
      <c r="AG12" s="3" t="s">
        <v>79</v>
      </c>
      <c r="AH12" s="69" t="s">
        <v>39</v>
      </c>
      <c r="AI12" s="25">
        <v>59978.035100000001</v>
      </c>
      <c r="AJ12" s="69" t="s">
        <v>39</v>
      </c>
      <c r="AK12" s="433">
        <v>0.2</v>
      </c>
      <c r="AL12" s="3">
        <v>0.47900000000000004</v>
      </c>
      <c r="AM12" s="3">
        <v>10.5</v>
      </c>
      <c r="AN12" s="42"/>
      <c r="AO12" s="42"/>
      <c r="AP12" s="42"/>
      <c r="AQ12" s="42"/>
      <c r="AR12" s="42"/>
    </row>
    <row r="13" spans="1:44" ht="13" customHeight="1" x14ac:dyDescent="0.15">
      <c r="A13" s="408" t="s">
        <v>252</v>
      </c>
      <c r="B13" s="1">
        <v>0</v>
      </c>
      <c r="C13" s="404">
        <v>0</v>
      </c>
      <c r="D13" s="63">
        <v>10000</v>
      </c>
      <c r="E13" s="444">
        <v>438787.21192828025</v>
      </c>
      <c r="F13" s="445">
        <v>7219.2720222222251</v>
      </c>
      <c r="G13" s="445">
        <v>25742.328110396455</v>
      </c>
      <c r="H13" s="445">
        <v>6668.3743729924627</v>
      </c>
      <c r="I13" s="460"/>
      <c r="J13" s="445">
        <v>781202.85752317868</v>
      </c>
      <c r="K13" s="446" t="s">
        <v>39</v>
      </c>
      <c r="L13" s="445" t="s">
        <v>39</v>
      </c>
      <c r="M13" s="446">
        <v>48866.617151919541</v>
      </c>
      <c r="N13" s="408"/>
      <c r="O13" s="435" t="s">
        <v>38</v>
      </c>
      <c r="P13" s="408">
        <v>100</v>
      </c>
      <c r="Q13" s="444">
        <v>16566.72</v>
      </c>
      <c r="R13" s="444">
        <v>32946.29</v>
      </c>
      <c r="S13" s="444">
        <v>107</v>
      </c>
      <c r="T13" s="444">
        <v>2740</v>
      </c>
      <c r="U13" s="431">
        <v>100</v>
      </c>
      <c r="W13" s="42" t="s">
        <v>783</v>
      </c>
      <c r="X13" s="42">
        <v>106.375</v>
      </c>
      <c r="Y13" s="432">
        <v>433290.3</v>
      </c>
      <c r="Z13" s="42">
        <v>509.99999999999994</v>
      </c>
      <c r="AA13" s="42">
        <v>23687.5</v>
      </c>
      <c r="AB13" s="3">
        <v>250</v>
      </c>
      <c r="AC13" s="42"/>
      <c r="AF13" s="1" t="s">
        <v>266</v>
      </c>
      <c r="AG13" s="433">
        <v>27036.880499999999</v>
      </c>
      <c r="AH13" s="69" t="s">
        <v>39</v>
      </c>
      <c r="AI13" s="25">
        <v>205.36760000000001</v>
      </c>
      <c r="AJ13" s="69" t="s">
        <v>39</v>
      </c>
      <c r="AK13" s="433">
        <v>0.1</v>
      </c>
      <c r="AL13" s="3">
        <v>0.251</v>
      </c>
      <c r="AM13" s="3">
        <v>7</v>
      </c>
      <c r="AN13" s="42"/>
      <c r="AO13" s="42"/>
      <c r="AP13" s="42"/>
      <c r="AQ13" s="42"/>
      <c r="AR13" s="42"/>
    </row>
    <row r="14" spans="1:44" ht="13" customHeight="1" x14ac:dyDescent="0.15">
      <c r="A14" s="408" t="s">
        <v>199</v>
      </c>
      <c r="B14" s="1">
        <v>0</v>
      </c>
      <c r="C14" s="404">
        <v>0</v>
      </c>
      <c r="D14" s="63">
        <v>10000</v>
      </c>
      <c r="E14" s="444">
        <v>5910797.8459708104</v>
      </c>
      <c r="F14" s="445">
        <v>221153.33754883287</v>
      </c>
      <c r="G14" s="445">
        <v>595764.51889842027</v>
      </c>
      <c r="H14" s="445">
        <v>145368.67165822297</v>
      </c>
      <c r="I14" s="460"/>
      <c r="J14" s="445">
        <v>11411060.095459249</v>
      </c>
      <c r="K14" s="446">
        <v>63626.295361670309</v>
      </c>
      <c r="L14" s="445" t="s">
        <v>39</v>
      </c>
      <c r="M14" s="446">
        <v>661989.25396457152</v>
      </c>
      <c r="N14" s="408" t="s">
        <v>1561</v>
      </c>
      <c r="O14" s="435" t="s">
        <v>114</v>
      </c>
      <c r="P14" s="408">
        <v>4</v>
      </c>
      <c r="Q14" s="444">
        <v>4035.0360000000001</v>
      </c>
      <c r="R14" s="444">
        <v>7787.5424000000003</v>
      </c>
      <c r="S14" s="444">
        <v>716</v>
      </c>
      <c r="T14" s="444">
        <v>919.48</v>
      </c>
      <c r="U14" s="408">
        <v>4</v>
      </c>
      <c r="W14" s="42" t="s">
        <v>784</v>
      </c>
      <c r="X14" s="42">
        <v>0.88</v>
      </c>
      <c r="Y14" s="432">
        <v>37315.57</v>
      </c>
      <c r="Z14" s="42">
        <v>123</v>
      </c>
      <c r="AA14" s="42">
        <v>4364</v>
      </c>
      <c r="AB14" s="3">
        <v>100</v>
      </c>
      <c r="AC14" s="42"/>
      <c r="AF14" s="1" t="s">
        <v>145</v>
      </c>
      <c r="AG14" s="3" t="s">
        <v>79</v>
      </c>
      <c r="AH14" s="69" t="s">
        <v>39</v>
      </c>
      <c r="AI14" s="25">
        <v>146.26820000000001</v>
      </c>
      <c r="AJ14" s="69" t="s">
        <v>39</v>
      </c>
      <c r="AK14" s="433">
        <v>0.7</v>
      </c>
      <c r="AL14" s="3" t="s">
        <v>39</v>
      </c>
      <c r="AM14" s="3">
        <v>5</v>
      </c>
      <c r="AN14" s="42"/>
      <c r="AO14" s="42"/>
      <c r="AP14" s="42"/>
      <c r="AQ14" s="42"/>
      <c r="AR14" s="42"/>
    </row>
    <row r="15" spans="1:44" ht="13" customHeight="1" x14ac:dyDescent="0.15">
      <c r="A15" s="408" t="s">
        <v>195</v>
      </c>
      <c r="B15" s="1">
        <v>0</v>
      </c>
      <c r="C15" s="404">
        <v>0</v>
      </c>
      <c r="D15" s="63">
        <v>100</v>
      </c>
      <c r="E15" s="444">
        <v>13435.490199916898</v>
      </c>
      <c r="F15" s="445">
        <v>213.82988451121116</v>
      </c>
      <c r="G15" s="445">
        <v>1453.2501425606929</v>
      </c>
      <c r="H15" s="445">
        <v>201.87987128572198</v>
      </c>
      <c r="I15" s="460"/>
      <c r="J15" s="445">
        <v>26925.624170707404</v>
      </c>
      <c r="K15" s="446">
        <v>105.77618566242286</v>
      </c>
      <c r="L15" s="445" t="s">
        <v>39</v>
      </c>
      <c r="M15" s="446">
        <v>1368.5382769140808</v>
      </c>
      <c r="N15" s="408"/>
      <c r="O15" s="435" t="s">
        <v>117</v>
      </c>
      <c r="P15" s="408">
        <v>50</v>
      </c>
      <c r="Q15" s="444">
        <v>10222.015000000001</v>
      </c>
      <c r="R15" s="444">
        <v>22869.84</v>
      </c>
      <c r="S15" s="444">
        <v>181</v>
      </c>
      <c r="T15" s="444">
        <v>1382</v>
      </c>
      <c r="U15" s="408">
        <v>50</v>
      </c>
      <c r="W15" s="42" t="s">
        <v>785</v>
      </c>
      <c r="X15" s="42">
        <v>116.57</v>
      </c>
      <c r="Y15" s="432">
        <v>515831.4</v>
      </c>
      <c r="Z15" s="42">
        <v>1676.0000000000002</v>
      </c>
      <c r="AA15" s="42">
        <v>43890</v>
      </c>
      <c r="AB15" s="3">
        <v>100</v>
      </c>
      <c r="AC15" s="42"/>
      <c r="AF15" s="1" t="s">
        <v>264</v>
      </c>
      <c r="AG15" s="3" t="s">
        <v>79</v>
      </c>
      <c r="AH15" s="69" t="s">
        <v>39</v>
      </c>
      <c r="AI15" s="69" t="s">
        <v>39</v>
      </c>
      <c r="AJ15" s="69" t="s">
        <v>39</v>
      </c>
      <c r="AK15" s="433">
        <v>0.1</v>
      </c>
      <c r="AL15" s="3">
        <v>0.15080000000000002</v>
      </c>
      <c r="AM15" s="3">
        <v>5</v>
      </c>
      <c r="AN15" s="42"/>
      <c r="AO15" s="42"/>
      <c r="AP15" s="42"/>
      <c r="AQ15" s="42"/>
      <c r="AR15" s="42"/>
    </row>
    <row r="16" spans="1:44" ht="13" customHeight="1" x14ac:dyDescent="0.15">
      <c r="A16" s="408" t="s">
        <v>201</v>
      </c>
      <c r="B16" s="1">
        <v>0</v>
      </c>
      <c r="C16" s="439">
        <v>1</v>
      </c>
      <c r="D16" s="63">
        <v>10000</v>
      </c>
      <c r="E16" s="444">
        <v>7077496.3905902887</v>
      </c>
      <c r="F16" s="445">
        <v>266336.25108278665</v>
      </c>
      <c r="G16" s="445">
        <v>689422.4920874032</v>
      </c>
      <c r="H16" s="445">
        <v>165916.54759900313</v>
      </c>
      <c r="I16" s="460"/>
      <c r="J16" s="445">
        <v>13392191.457837339</v>
      </c>
      <c r="K16" s="446">
        <v>75573.6068304113</v>
      </c>
      <c r="L16" s="445">
        <v>0</v>
      </c>
      <c r="M16" s="446">
        <v>1086623.034447263</v>
      </c>
      <c r="N16" s="408" t="s">
        <v>1561</v>
      </c>
      <c r="O16" s="430" t="s">
        <v>135</v>
      </c>
      <c r="P16" s="408">
        <v>10000</v>
      </c>
      <c r="Q16" s="444" t="s">
        <v>39</v>
      </c>
      <c r="R16" s="444">
        <v>2334238</v>
      </c>
      <c r="S16" s="444">
        <v>22400.000000000004</v>
      </c>
      <c r="T16" s="444">
        <v>541900</v>
      </c>
      <c r="U16" s="408">
        <v>10000</v>
      </c>
      <c r="W16" s="42" t="s">
        <v>786</v>
      </c>
      <c r="X16" s="42">
        <v>29.29</v>
      </c>
      <c r="Y16" s="432">
        <v>37438.855000000003</v>
      </c>
      <c r="Z16" s="42">
        <v>238</v>
      </c>
      <c r="AA16" s="42">
        <v>3760</v>
      </c>
      <c r="AB16" s="3">
        <v>50</v>
      </c>
      <c r="AC16" s="42"/>
      <c r="AF16" s="1" t="s">
        <v>261</v>
      </c>
      <c r="AG16" s="433">
        <v>18521.773700000002</v>
      </c>
      <c r="AH16" s="69" t="s">
        <v>39</v>
      </c>
      <c r="AI16" s="25">
        <v>141.99029999999999</v>
      </c>
      <c r="AJ16" s="25">
        <v>3951.8852999999999</v>
      </c>
      <c r="AK16" s="433">
        <v>0.1</v>
      </c>
      <c r="AL16" s="3">
        <v>0.12740000000000001</v>
      </c>
      <c r="AM16" s="3">
        <v>3</v>
      </c>
      <c r="AN16" s="42"/>
      <c r="AO16" s="42"/>
      <c r="AP16" s="42"/>
      <c r="AQ16" s="42"/>
      <c r="AR16" s="42"/>
    </row>
    <row r="17" spans="1:44" ht="13" customHeight="1" x14ac:dyDescent="0.15">
      <c r="A17" s="408" t="s">
        <v>224</v>
      </c>
      <c r="B17" s="1">
        <v>0</v>
      </c>
      <c r="C17" s="439">
        <v>1</v>
      </c>
      <c r="D17" s="63">
        <v>10000</v>
      </c>
      <c r="E17" s="444">
        <v>3110132.1314212196</v>
      </c>
      <c r="F17" s="445">
        <v>276849.35434731952</v>
      </c>
      <c r="G17" s="445">
        <v>373164.18455596216</v>
      </c>
      <c r="H17" s="445">
        <v>49837.159309469534</v>
      </c>
      <c r="I17" s="460"/>
      <c r="J17" s="445">
        <v>6342245.7205393342</v>
      </c>
      <c r="K17" s="446">
        <v>34031.862903554065</v>
      </c>
      <c r="L17" s="445" t="s">
        <v>39</v>
      </c>
      <c r="M17" s="446">
        <v>357657.94527679845</v>
      </c>
      <c r="N17" s="408" t="s">
        <v>1561</v>
      </c>
      <c r="O17" s="430" t="s">
        <v>147</v>
      </c>
      <c r="P17" s="408">
        <v>10000</v>
      </c>
      <c r="Q17" s="444" t="s">
        <v>39</v>
      </c>
      <c r="R17" s="444">
        <v>632832</v>
      </c>
      <c r="S17" s="444">
        <v>15600</v>
      </c>
      <c r="T17" s="444">
        <v>74400</v>
      </c>
      <c r="U17" s="408">
        <v>10000</v>
      </c>
      <c r="W17" s="42" t="s">
        <v>787</v>
      </c>
      <c r="X17" s="42">
        <v>50.537500000000001</v>
      </c>
      <c r="Y17" s="432">
        <v>19085.067500000001</v>
      </c>
      <c r="Z17" s="42">
        <v>245.00000000000003</v>
      </c>
      <c r="AA17" s="42">
        <v>1903.7500000000002</v>
      </c>
      <c r="AB17" s="3">
        <v>25</v>
      </c>
      <c r="AC17" s="42"/>
      <c r="AF17" s="1" t="s">
        <v>259</v>
      </c>
      <c r="AG17" s="433">
        <v>18788.0134</v>
      </c>
      <c r="AH17" s="69" t="s">
        <v>39</v>
      </c>
      <c r="AI17" s="25">
        <v>150.88200000000001</v>
      </c>
      <c r="AJ17" s="25">
        <v>3884.9490999999998</v>
      </c>
      <c r="AK17" s="433">
        <v>0.1</v>
      </c>
      <c r="AL17" s="3">
        <v>0.1072</v>
      </c>
      <c r="AM17" s="3">
        <v>1</v>
      </c>
      <c r="AN17" s="42"/>
      <c r="AO17" s="42"/>
      <c r="AP17" s="42"/>
      <c r="AQ17" s="42"/>
      <c r="AR17" s="42"/>
    </row>
    <row r="18" spans="1:44" ht="13" customHeight="1" x14ac:dyDescent="0.15">
      <c r="A18" s="408" t="s">
        <v>166</v>
      </c>
      <c r="B18" s="1">
        <v>0</v>
      </c>
      <c r="C18" s="404">
        <v>0</v>
      </c>
      <c r="D18" s="63">
        <v>100</v>
      </c>
      <c r="E18" s="444">
        <v>27283.046291005365</v>
      </c>
      <c r="F18" s="445">
        <v>584.32736446995773</v>
      </c>
      <c r="G18" s="445">
        <v>3000.4759260739829</v>
      </c>
      <c r="H18" s="445">
        <v>569.38312676867235</v>
      </c>
      <c r="I18" s="460"/>
      <c r="J18" s="445">
        <v>52368.292367489121</v>
      </c>
      <c r="K18" s="446">
        <v>240.61169567727097</v>
      </c>
      <c r="L18" s="445" t="s">
        <v>39</v>
      </c>
      <c r="M18" s="446">
        <v>5233.747835213042</v>
      </c>
      <c r="N18" s="408"/>
      <c r="O18" s="430" t="s">
        <v>149</v>
      </c>
      <c r="P18" s="408">
        <v>10000</v>
      </c>
      <c r="Q18" s="444" t="s">
        <v>39</v>
      </c>
      <c r="R18" s="444">
        <v>818610.99999999988</v>
      </c>
      <c r="S18" s="444">
        <v>16700</v>
      </c>
      <c r="T18" s="444">
        <v>136400</v>
      </c>
      <c r="U18" s="408">
        <v>10000</v>
      </c>
      <c r="W18" s="42" t="s">
        <v>788</v>
      </c>
      <c r="X18" s="42">
        <v>65.22</v>
      </c>
      <c r="Y18" s="432">
        <v>41976.19</v>
      </c>
      <c r="Z18" s="42">
        <v>180</v>
      </c>
      <c r="AA18" s="42">
        <v>2510</v>
      </c>
      <c r="AB18" s="3">
        <v>100</v>
      </c>
      <c r="AC18" s="42"/>
      <c r="AF18" s="1" t="s">
        <v>129</v>
      </c>
      <c r="AG18" s="433">
        <v>10116.0167</v>
      </c>
      <c r="AH18" s="69" t="s">
        <v>39</v>
      </c>
      <c r="AI18" s="25">
        <v>70.647099999999995</v>
      </c>
      <c r="AJ18" s="25">
        <v>2130.0949000000001</v>
      </c>
      <c r="AK18" s="433">
        <v>0.1</v>
      </c>
      <c r="AL18" s="3">
        <v>0.16140000000000002</v>
      </c>
      <c r="AM18" s="3">
        <v>15</v>
      </c>
      <c r="AN18" s="42"/>
      <c r="AO18" s="42"/>
      <c r="AP18" s="42"/>
      <c r="AQ18" s="42"/>
      <c r="AR18" s="42"/>
    </row>
    <row r="19" spans="1:44" ht="13" customHeight="1" x14ac:dyDescent="0.15">
      <c r="A19" s="408" t="s">
        <v>226</v>
      </c>
      <c r="B19" s="1">
        <v>0</v>
      </c>
      <c r="C19" s="439">
        <v>1</v>
      </c>
      <c r="D19" s="63">
        <v>10000</v>
      </c>
      <c r="E19" s="444">
        <v>5179030.4184483215</v>
      </c>
      <c r="F19" s="445">
        <v>218827.7044542915</v>
      </c>
      <c r="G19" s="445">
        <v>447542.86470421107</v>
      </c>
      <c r="H19" s="445">
        <v>146026.18397000036</v>
      </c>
      <c r="I19" s="460"/>
      <c r="J19" s="445">
        <v>9710350.6221266687</v>
      </c>
      <c r="K19" s="446">
        <v>55794.889843968827</v>
      </c>
      <c r="L19" s="445" t="s">
        <v>39</v>
      </c>
      <c r="M19" s="446">
        <v>690089.28490935813</v>
      </c>
      <c r="N19" s="408" t="s">
        <v>1561</v>
      </c>
      <c r="O19" s="435" t="s">
        <v>268</v>
      </c>
      <c r="P19" s="408">
        <v>250</v>
      </c>
      <c r="Q19" s="444">
        <v>219060.67500000002</v>
      </c>
      <c r="R19" s="444">
        <v>433290.3</v>
      </c>
      <c r="S19" s="444">
        <v>509.99999999999994</v>
      </c>
      <c r="T19" s="444">
        <v>23687.5</v>
      </c>
      <c r="U19" s="408">
        <v>250</v>
      </c>
      <c r="W19" s="42" t="s">
        <v>789</v>
      </c>
      <c r="X19" s="42">
        <v>47.327000000000005</v>
      </c>
      <c r="Y19" s="432">
        <v>7041.08</v>
      </c>
      <c r="Z19" s="42">
        <v>221</v>
      </c>
      <c r="AA19" s="42">
        <v>840.2</v>
      </c>
      <c r="AB19" s="3">
        <v>10</v>
      </c>
      <c r="AC19" s="42"/>
      <c r="AF19" s="1" t="s">
        <v>76</v>
      </c>
      <c r="AG19" s="433">
        <v>17966.345700000002</v>
      </c>
      <c r="AH19" s="69" t="s">
        <v>39</v>
      </c>
      <c r="AI19" s="25">
        <v>219.71770000000001</v>
      </c>
      <c r="AJ19" s="25">
        <v>2821.7089999999998</v>
      </c>
      <c r="AK19" s="433">
        <v>0</v>
      </c>
      <c r="AL19" s="3">
        <v>2.9600000000000001E-2</v>
      </c>
      <c r="AM19" s="3">
        <v>7</v>
      </c>
      <c r="AN19" s="42"/>
      <c r="AO19" s="42"/>
      <c r="AP19" s="42"/>
      <c r="AQ19" s="42"/>
      <c r="AR19" s="42"/>
    </row>
    <row r="20" spans="1:44" ht="13" customHeight="1" x14ac:dyDescent="0.15">
      <c r="A20" s="408" t="s">
        <v>256</v>
      </c>
      <c r="B20" s="1">
        <v>0</v>
      </c>
      <c r="C20" s="439">
        <v>1</v>
      </c>
      <c r="D20" s="63">
        <v>10000</v>
      </c>
      <c r="E20" s="444">
        <v>5750952.6334518557</v>
      </c>
      <c r="F20" s="445">
        <v>226969.33416361845</v>
      </c>
      <c r="G20" s="445">
        <v>504742.07451708062</v>
      </c>
      <c r="H20" s="445">
        <v>115353.035094872</v>
      </c>
      <c r="I20" s="460"/>
      <c r="J20" s="445">
        <v>10769079.150238678</v>
      </c>
      <c r="K20" s="446">
        <v>61464.23742521894</v>
      </c>
      <c r="L20" s="445" t="s">
        <v>39</v>
      </c>
      <c r="M20" s="446">
        <v>825592.70390489174</v>
      </c>
      <c r="N20" s="408" t="s">
        <v>1561</v>
      </c>
      <c r="O20" s="430" t="s">
        <v>148</v>
      </c>
      <c r="P20" s="408">
        <v>10000</v>
      </c>
      <c r="Q20" s="444" t="s">
        <v>39</v>
      </c>
      <c r="R20" s="444">
        <v>2856077</v>
      </c>
      <c r="S20" s="444">
        <v>21900</v>
      </c>
      <c r="T20" s="444">
        <v>119200</v>
      </c>
      <c r="U20" s="1">
        <v>10000</v>
      </c>
      <c r="W20" s="42" t="s">
        <v>790</v>
      </c>
      <c r="X20" s="42">
        <v>75.8</v>
      </c>
      <c r="Y20" s="432">
        <v>77276.399999999994</v>
      </c>
      <c r="Z20" s="42">
        <v>227.99999999999997</v>
      </c>
      <c r="AA20" s="42">
        <v>6637</v>
      </c>
      <c r="AB20" s="3">
        <v>100</v>
      </c>
      <c r="AC20" s="42"/>
      <c r="AF20" s="1" t="s">
        <v>85</v>
      </c>
      <c r="AG20" s="433">
        <v>3830.6282000000001</v>
      </c>
      <c r="AH20" s="25">
        <v>7026.4582</v>
      </c>
      <c r="AI20" s="25">
        <v>25.0564</v>
      </c>
      <c r="AJ20" s="25">
        <v>909.97029999999995</v>
      </c>
      <c r="AK20" s="433">
        <v>0.1</v>
      </c>
      <c r="AL20" s="3">
        <v>0.30499999999999999</v>
      </c>
      <c r="AM20" s="3">
        <v>15</v>
      </c>
      <c r="AN20" s="42"/>
      <c r="AO20" s="42"/>
      <c r="AP20" s="42"/>
      <c r="AQ20" s="42"/>
      <c r="AR20" s="42"/>
    </row>
    <row r="21" spans="1:44" ht="13" customHeight="1" x14ac:dyDescent="0.15">
      <c r="A21" s="404" t="s">
        <v>254</v>
      </c>
      <c r="B21" s="1">
        <v>0</v>
      </c>
      <c r="C21" s="439">
        <v>1</v>
      </c>
      <c r="D21" s="63">
        <v>1000</v>
      </c>
      <c r="E21" s="444">
        <v>3947730.6653813417</v>
      </c>
      <c r="F21" s="445">
        <v>162222.08174434499</v>
      </c>
      <c r="G21" s="445">
        <v>423670.99280153075</v>
      </c>
      <c r="H21" s="445">
        <v>131679.85100827072</v>
      </c>
      <c r="I21" s="460" t="s">
        <v>1564</v>
      </c>
      <c r="J21" s="445">
        <v>6843518.7519994313</v>
      </c>
      <c r="K21" s="446">
        <v>50336.093106992346</v>
      </c>
      <c r="L21" s="445">
        <v>1090.0708920530774</v>
      </c>
      <c r="M21" s="446">
        <v>858812.49639981939</v>
      </c>
      <c r="N21" s="408" t="s">
        <v>1565</v>
      </c>
      <c r="O21" s="435" t="s">
        <v>266</v>
      </c>
      <c r="P21" s="408">
        <v>100</v>
      </c>
      <c r="Q21" s="444">
        <v>19843.600000000002</v>
      </c>
      <c r="R21" s="444">
        <v>37315.57</v>
      </c>
      <c r="S21" s="444">
        <v>123</v>
      </c>
      <c r="T21" s="444">
        <v>4364</v>
      </c>
      <c r="U21" s="431">
        <v>100</v>
      </c>
      <c r="W21" s="42" t="s">
        <v>791</v>
      </c>
      <c r="X21" s="42">
        <v>78.855000000000004</v>
      </c>
      <c r="Y21" s="432">
        <v>16458.96</v>
      </c>
      <c r="Z21" s="42">
        <v>105</v>
      </c>
      <c r="AA21" s="42">
        <v>1779.5000000000002</v>
      </c>
      <c r="AB21" s="3">
        <v>50</v>
      </c>
      <c r="AC21" s="42"/>
      <c r="AF21" s="1" t="s">
        <v>74</v>
      </c>
      <c r="AG21" s="433">
        <v>40207.093200000003</v>
      </c>
      <c r="AH21" s="69" t="s">
        <v>39</v>
      </c>
      <c r="AI21" s="25">
        <v>312.83300000000003</v>
      </c>
      <c r="AJ21" s="69" t="s">
        <v>39</v>
      </c>
      <c r="AK21" s="433">
        <v>0</v>
      </c>
      <c r="AL21" s="3">
        <v>5.6600000000000004E-2</v>
      </c>
      <c r="AM21" s="3">
        <v>5</v>
      </c>
      <c r="AN21" s="42"/>
      <c r="AO21" s="42"/>
      <c r="AP21" s="42"/>
      <c r="AQ21" s="42"/>
      <c r="AR21" s="42"/>
    </row>
    <row r="22" spans="1:44" ht="13" customHeight="1" x14ac:dyDescent="0.15">
      <c r="A22" s="408" t="s">
        <v>296</v>
      </c>
      <c r="B22" s="1">
        <v>1</v>
      </c>
      <c r="C22" s="439">
        <v>1</v>
      </c>
      <c r="D22" s="63">
        <v>100</v>
      </c>
      <c r="E22" s="444">
        <v>283079.70067441248</v>
      </c>
      <c r="F22" s="445">
        <v>10004.704192407471</v>
      </c>
      <c r="G22" s="445">
        <v>35786.709450080503</v>
      </c>
      <c r="H22" s="445">
        <v>11010.922476042582</v>
      </c>
      <c r="I22" s="460" t="s">
        <v>1566</v>
      </c>
      <c r="J22" s="445">
        <v>501937.3836693003</v>
      </c>
      <c r="K22" s="446">
        <v>3452.5985941703702</v>
      </c>
      <c r="L22" s="445">
        <v>430.78574606601654</v>
      </c>
      <c r="M22" s="446">
        <v>75283.358199622075</v>
      </c>
      <c r="N22" s="408" t="s">
        <v>1567</v>
      </c>
      <c r="O22" s="435" t="s">
        <v>145</v>
      </c>
      <c r="P22" s="408">
        <v>100</v>
      </c>
      <c r="Q22" s="444">
        <v>267457.15000000002</v>
      </c>
      <c r="R22" s="444">
        <v>515831.4</v>
      </c>
      <c r="S22" s="444">
        <v>1676.0000000000002</v>
      </c>
      <c r="T22" s="444">
        <v>43890</v>
      </c>
      <c r="U22" s="431">
        <v>100</v>
      </c>
      <c r="W22" s="42" t="s">
        <v>792</v>
      </c>
      <c r="X22" s="42">
        <v>76.48</v>
      </c>
      <c r="Y22" s="432">
        <v>84563.92</v>
      </c>
      <c r="Z22" s="42">
        <v>247.00000000000003</v>
      </c>
      <c r="AA22" s="42">
        <v>6783</v>
      </c>
      <c r="AB22" s="3">
        <v>100</v>
      </c>
      <c r="AC22" s="42"/>
      <c r="AF22" s="1" t="s">
        <v>87</v>
      </c>
      <c r="AG22" s="433">
        <v>9193.5436000000009</v>
      </c>
      <c r="AH22" s="69" t="s">
        <v>39</v>
      </c>
      <c r="AI22" s="25">
        <v>62.912100000000002</v>
      </c>
      <c r="AJ22" s="25">
        <v>2299.5331000000001</v>
      </c>
      <c r="AK22" s="433">
        <v>0.1</v>
      </c>
      <c r="AL22" s="3">
        <v>0.27800000000000002</v>
      </c>
      <c r="AM22" s="3">
        <v>17</v>
      </c>
      <c r="AN22" s="42"/>
      <c r="AO22" s="42"/>
      <c r="AP22" s="42"/>
      <c r="AQ22" s="42"/>
      <c r="AR22" s="42"/>
    </row>
    <row r="23" spans="1:44" ht="13" customHeight="1" x14ac:dyDescent="0.15">
      <c r="A23" s="408" t="s">
        <v>753</v>
      </c>
      <c r="B23" s="1">
        <v>0</v>
      </c>
      <c r="C23" s="439">
        <v>1</v>
      </c>
      <c r="D23" s="63">
        <v>10000</v>
      </c>
      <c r="E23" s="444">
        <v>3397683.5785954008</v>
      </c>
      <c r="F23" s="445">
        <v>114129.96157514451</v>
      </c>
      <c r="G23" s="445">
        <v>298379.3778405842</v>
      </c>
      <c r="H23" s="445">
        <v>59344.799522004578</v>
      </c>
      <c r="I23" s="460"/>
      <c r="J23" s="445">
        <v>6367783.3844968127</v>
      </c>
      <c r="K23" s="446">
        <v>32497.580360702399</v>
      </c>
      <c r="L23" s="445">
        <v>10325.858275567556</v>
      </c>
      <c r="M23" s="446">
        <v>451150.12322758936</v>
      </c>
      <c r="N23" s="408" t="s">
        <v>1561</v>
      </c>
      <c r="O23" s="430" t="s">
        <v>143</v>
      </c>
      <c r="P23" s="408">
        <v>10000</v>
      </c>
      <c r="Q23" s="444" t="s">
        <v>39</v>
      </c>
      <c r="R23" s="444">
        <v>219136</v>
      </c>
      <c r="S23" s="444">
        <v>14000</v>
      </c>
      <c r="T23" s="444">
        <v>87800</v>
      </c>
      <c r="U23" s="1">
        <v>10000</v>
      </c>
      <c r="W23" s="42" t="s">
        <v>793</v>
      </c>
      <c r="X23" s="42">
        <v>99.07</v>
      </c>
      <c r="Y23" s="432">
        <v>49422.64</v>
      </c>
      <c r="Z23" s="42">
        <v>151</v>
      </c>
      <c r="AA23" s="42">
        <v>3840</v>
      </c>
      <c r="AB23" s="3">
        <v>100</v>
      </c>
      <c r="AC23" s="42"/>
      <c r="AF23" s="1" t="s">
        <v>81</v>
      </c>
      <c r="AG23" s="433">
        <v>42961.722600000001</v>
      </c>
      <c r="AH23" s="69" t="s">
        <v>39</v>
      </c>
      <c r="AI23" s="25">
        <v>331.23110000000003</v>
      </c>
      <c r="AJ23" s="69" t="s">
        <v>39</v>
      </c>
      <c r="AK23" s="433">
        <v>0.1</v>
      </c>
      <c r="AL23" s="3">
        <v>0.26800000000000002</v>
      </c>
      <c r="AM23" s="3">
        <v>11</v>
      </c>
      <c r="AN23" s="42"/>
      <c r="AO23" s="1"/>
      <c r="AP23" s="437"/>
      <c r="AQ23" s="437"/>
      <c r="AR23" s="437"/>
    </row>
    <row r="24" spans="1:44" ht="13" customHeight="1" x14ac:dyDescent="0.15">
      <c r="A24" s="408" t="s">
        <v>1535</v>
      </c>
      <c r="B24" s="1">
        <v>0</v>
      </c>
      <c r="C24" s="404">
        <v>0</v>
      </c>
      <c r="D24" s="63">
        <v>100</v>
      </c>
      <c r="E24" s="444">
        <v>7437.3217842695358</v>
      </c>
      <c r="F24" s="445">
        <v>112.77482663460515</v>
      </c>
      <c r="G24" s="445">
        <v>900.0871477844031</v>
      </c>
      <c r="H24" s="445">
        <v>275.49261168215997</v>
      </c>
      <c r="I24" s="460"/>
      <c r="J24" s="445">
        <v>15845.392992836398</v>
      </c>
      <c r="K24" s="446">
        <v>67.611933039036742</v>
      </c>
      <c r="L24" s="445">
        <v>365.11901366821888</v>
      </c>
      <c r="M24" s="446">
        <v>342.44466783129963</v>
      </c>
      <c r="N24" s="408"/>
      <c r="O24" s="435" t="s">
        <v>261</v>
      </c>
      <c r="P24" s="408">
        <v>50</v>
      </c>
      <c r="Q24" s="444">
        <v>19669.395</v>
      </c>
      <c r="R24" s="444">
        <v>37438.855000000003</v>
      </c>
      <c r="S24" s="444">
        <v>238</v>
      </c>
      <c r="T24" s="444">
        <v>3760</v>
      </c>
      <c r="U24" s="408">
        <v>50</v>
      </c>
      <c r="W24" s="42" t="s">
        <v>794</v>
      </c>
      <c r="X24" s="42">
        <v>489.52</v>
      </c>
      <c r="Y24" s="432">
        <v>409076.05</v>
      </c>
      <c r="Z24" s="42">
        <v>1282</v>
      </c>
      <c r="AA24" s="42">
        <v>55604</v>
      </c>
      <c r="AB24" s="3">
        <v>100</v>
      </c>
      <c r="AC24" s="42"/>
      <c r="AF24" s="1" t="s">
        <v>70</v>
      </c>
      <c r="AG24" s="433">
        <v>41953.097199999997</v>
      </c>
      <c r="AH24" s="69" t="s">
        <v>39</v>
      </c>
      <c r="AI24" s="25">
        <v>328.4015</v>
      </c>
      <c r="AJ24" s="69" t="s">
        <v>39</v>
      </c>
      <c r="AK24" s="433">
        <v>0.1</v>
      </c>
      <c r="AL24" s="3">
        <v>0.12959999999999999</v>
      </c>
      <c r="AM24" s="3">
        <v>1</v>
      </c>
      <c r="AN24" s="42"/>
      <c r="AO24" s="42"/>
      <c r="AP24" s="42"/>
      <c r="AQ24" s="42"/>
      <c r="AR24" s="42"/>
    </row>
    <row r="25" spans="1:44" ht="13" customHeight="1" x14ac:dyDescent="0.15">
      <c r="A25" s="408" t="s">
        <v>1533</v>
      </c>
      <c r="B25" s="1">
        <v>0</v>
      </c>
      <c r="C25" s="404">
        <v>0</v>
      </c>
      <c r="D25" s="63">
        <v>100</v>
      </c>
      <c r="E25" s="444">
        <v>6103.1919294645095</v>
      </c>
      <c r="F25" s="445">
        <v>41.062497479785918</v>
      </c>
      <c r="G25" s="445">
        <v>611.96610677681201</v>
      </c>
      <c r="H25" s="445">
        <v>105.80819107159481</v>
      </c>
      <c r="I25" s="460"/>
      <c r="J25" s="445">
        <v>12120.425186440552</v>
      </c>
      <c r="K25" s="446">
        <v>54.477657474856045</v>
      </c>
      <c r="L25" s="445">
        <v>434.11457221107827</v>
      </c>
      <c r="M25" s="446">
        <v>275.86172807846981</v>
      </c>
      <c r="N25" s="408"/>
      <c r="O25" s="435" t="s">
        <v>259</v>
      </c>
      <c r="P25" s="408">
        <v>25</v>
      </c>
      <c r="Q25" s="444">
        <v>40494.729999999996</v>
      </c>
      <c r="R25" s="444">
        <v>19085.067500000001</v>
      </c>
      <c r="S25" s="444">
        <v>245.00000000000003</v>
      </c>
      <c r="T25" s="444">
        <v>1903.7500000000002</v>
      </c>
      <c r="U25" s="408">
        <v>25</v>
      </c>
      <c r="W25" s="42" t="s">
        <v>795</v>
      </c>
      <c r="X25" s="42">
        <v>168.91</v>
      </c>
      <c r="Y25" s="432">
        <v>86613.14</v>
      </c>
      <c r="Z25" s="42">
        <v>292</v>
      </c>
      <c r="AA25" s="42">
        <v>8550</v>
      </c>
      <c r="AB25" s="3">
        <v>100</v>
      </c>
      <c r="AC25" s="42"/>
      <c r="AF25" s="1" t="s">
        <v>78</v>
      </c>
      <c r="AG25" s="3" t="s">
        <v>79</v>
      </c>
      <c r="AH25" s="69" t="s">
        <v>39</v>
      </c>
      <c r="AI25" s="25">
        <v>39.084800000000001</v>
      </c>
      <c r="AJ25" s="69" t="s">
        <v>39</v>
      </c>
      <c r="AK25" s="433">
        <v>0.1</v>
      </c>
      <c r="AL25" s="3">
        <v>0.1643</v>
      </c>
      <c r="AM25" s="3">
        <v>9</v>
      </c>
      <c r="AN25" s="42"/>
      <c r="AO25" s="42"/>
      <c r="AP25" s="42"/>
      <c r="AQ25" s="42"/>
      <c r="AR25" s="42"/>
    </row>
    <row r="26" spans="1:44" ht="13" customHeight="1" x14ac:dyDescent="0.15">
      <c r="A26" s="408" t="s">
        <v>1534</v>
      </c>
      <c r="B26" s="1">
        <v>0</v>
      </c>
      <c r="C26" s="404">
        <v>0</v>
      </c>
      <c r="D26" s="63">
        <v>100</v>
      </c>
      <c r="E26" s="444">
        <v>7347.8963112599668</v>
      </c>
      <c r="F26" s="445">
        <v>85.127872967075163</v>
      </c>
      <c r="G26" s="445">
        <v>842.92857089241249</v>
      </c>
      <c r="H26" s="445">
        <v>170.7389989970919</v>
      </c>
      <c r="I26" s="460"/>
      <c r="J26" s="445">
        <v>14614.653484456016</v>
      </c>
      <c r="K26" s="446">
        <v>71.745413661510327</v>
      </c>
      <c r="L26" s="445">
        <v>331.8086275138956</v>
      </c>
      <c r="M26" s="446">
        <v>328.47821792530476</v>
      </c>
      <c r="N26" s="408"/>
      <c r="O26" s="435" t="s">
        <v>129</v>
      </c>
      <c r="P26" s="408">
        <v>100</v>
      </c>
      <c r="Q26" s="444">
        <v>17989.57</v>
      </c>
      <c r="R26" s="444">
        <v>41976.19</v>
      </c>
      <c r="S26" s="444">
        <v>180</v>
      </c>
      <c r="T26" s="444">
        <v>2510</v>
      </c>
      <c r="U26" s="431">
        <v>100</v>
      </c>
      <c r="W26" s="42" t="s">
        <v>796</v>
      </c>
      <c r="X26" s="42">
        <v>129.06</v>
      </c>
      <c r="Y26" s="432">
        <v>82054.2</v>
      </c>
      <c r="Z26" s="42">
        <v>257</v>
      </c>
      <c r="AA26" s="42">
        <v>7555</v>
      </c>
      <c r="AB26" s="3">
        <v>100</v>
      </c>
      <c r="AC26" s="42"/>
      <c r="AF26" s="1" t="s">
        <v>83</v>
      </c>
      <c r="AG26" s="433">
        <v>27926.479299999999</v>
      </c>
      <c r="AH26" s="69" t="s">
        <v>39</v>
      </c>
      <c r="AI26" s="25">
        <v>202.6532</v>
      </c>
      <c r="AJ26" s="25">
        <v>5263.0438999999997</v>
      </c>
      <c r="AK26" s="433">
        <v>0.1</v>
      </c>
      <c r="AL26" s="3">
        <v>0.27900000000000003</v>
      </c>
      <c r="AM26" s="3">
        <v>13</v>
      </c>
      <c r="AN26" s="42"/>
      <c r="AO26" s="42"/>
      <c r="AP26" s="42"/>
      <c r="AQ26" s="42"/>
      <c r="AR26" s="42"/>
    </row>
    <row r="27" spans="1:44" ht="13" customHeight="1" x14ac:dyDescent="0.15">
      <c r="A27" s="408" t="s">
        <v>1536</v>
      </c>
      <c r="B27" s="1">
        <v>0</v>
      </c>
      <c r="C27" s="404">
        <v>0</v>
      </c>
      <c r="D27" s="63">
        <v>100</v>
      </c>
      <c r="E27" s="444">
        <v>5410.7998670697561</v>
      </c>
      <c r="F27" s="445">
        <v>41.871839955349976</v>
      </c>
      <c r="G27" s="445">
        <v>563.19459030164239</v>
      </c>
      <c r="H27" s="445">
        <v>125.08402951559331</v>
      </c>
      <c r="I27" s="460"/>
      <c r="J27" s="445">
        <v>11248.415514687586</v>
      </c>
      <c r="K27" s="446" t="s">
        <v>39</v>
      </c>
      <c r="L27" s="445" t="s">
        <v>39</v>
      </c>
      <c r="M27" s="446">
        <v>288.40780035413019</v>
      </c>
      <c r="N27" s="408"/>
      <c r="O27" s="430" t="s">
        <v>109</v>
      </c>
      <c r="P27" s="408">
        <v>10000</v>
      </c>
      <c r="Q27" s="444" t="s">
        <v>39</v>
      </c>
      <c r="R27" s="444">
        <v>1525752</v>
      </c>
      <c r="S27" s="444">
        <v>19300</v>
      </c>
      <c r="T27" s="444">
        <v>378900</v>
      </c>
      <c r="U27" s="1">
        <v>10000</v>
      </c>
      <c r="W27" s="42" t="s">
        <v>797</v>
      </c>
      <c r="X27" s="42">
        <v>129.24</v>
      </c>
      <c r="Y27" s="432">
        <v>46524.95</v>
      </c>
      <c r="Z27" s="42">
        <v>182</v>
      </c>
      <c r="AA27" s="42">
        <v>2729</v>
      </c>
      <c r="AB27" s="3">
        <v>100</v>
      </c>
      <c r="AC27" s="42"/>
      <c r="AF27" s="1" t="s">
        <v>123</v>
      </c>
      <c r="AG27" s="433">
        <v>38556.938000000002</v>
      </c>
      <c r="AH27" s="69" t="s">
        <v>39</v>
      </c>
      <c r="AI27" s="25">
        <v>296.31779999999998</v>
      </c>
      <c r="AJ27" s="69" t="s">
        <v>39</v>
      </c>
      <c r="AK27" s="433">
        <v>0.1</v>
      </c>
      <c r="AL27" s="3">
        <v>0.16440000000000002</v>
      </c>
      <c r="AM27" s="3">
        <v>9</v>
      </c>
      <c r="AN27" s="42"/>
      <c r="AO27" s="42"/>
      <c r="AP27" s="42"/>
      <c r="AQ27" s="42"/>
      <c r="AR27" s="42"/>
    </row>
    <row r="28" spans="1:44" ht="13" customHeight="1" x14ac:dyDescent="0.15">
      <c r="A28" s="408" t="s">
        <v>488</v>
      </c>
      <c r="B28" s="1">
        <v>0</v>
      </c>
      <c r="C28" s="439">
        <v>1</v>
      </c>
      <c r="D28" s="63">
        <v>10000</v>
      </c>
      <c r="E28" s="444">
        <v>3759783.8881661138</v>
      </c>
      <c r="F28" s="445">
        <v>123476.59268826889</v>
      </c>
      <c r="G28" s="445">
        <v>327691.08841275325</v>
      </c>
      <c r="H28" s="445">
        <v>93174.553268791729</v>
      </c>
      <c r="I28" s="460"/>
      <c r="J28" s="445">
        <v>6859078.9396280805</v>
      </c>
      <c r="K28" s="446">
        <v>38846.142165315017</v>
      </c>
      <c r="L28" s="445" t="s">
        <v>39</v>
      </c>
      <c r="M28" s="446">
        <v>731827.25597079552</v>
      </c>
      <c r="N28" s="408" t="s">
        <v>1561</v>
      </c>
      <c r="O28" s="435" t="s">
        <v>76</v>
      </c>
      <c r="P28" s="408">
        <v>10</v>
      </c>
      <c r="Q28" s="444">
        <v>3766.4920000000002</v>
      </c>
      <c r="R28" s="444">
        <v>7041.08</v>
      </c>
      <c r="S28" s="444">
        <v>221</v>
      </c>
      <c r="T28" s="444">
        <v>840.19999999999993</v>
      </c>
      <c r="U28" s="408">
        <v>10</v>
      </c>
      <c r="W28" s="42" t="s">
        <v>798</v>
      </c>
      <c r="X28" s="42">
        <v>122.27</v>
      </c>
      <c r="Y28" s="432">
        <v>18020.55</v>
      </c>
      <c r="Z28" s="42">
        <v>53</v>
      </c>
      <c r="AA28" s="42">
        <v>5800</v>
      </c>
      <c r="AB28" s="3">
        <v>100</v>
      </c>
      <c r="AC28" s="42"/>
      <c r="AF28" s="1" t="s">
        <v>119</v>
      </c>
      <c r="AG28" s="433">
        <v>19824.834200000001</v>
      </c>
      <c r="AH28" s="69" t="s">
        <v>39</v>
      </c>
      <c r="AI28" s="25">
        <v>243.16050000000001</v>
      </c>
      <c r="AJ28" s="25">
        <v>2886.2204000000002</v>
      </c>
      <c r="AK28" s="433">
        <v>0.1</v>
      </c>
      <c r="AL28" s="3">
        <v>0.15770000000000001</v>
      </c>
      <c r="AM28" s="3">
        <v>5</v>
      </c>
      <c r="AN28" s="42"/>
      <c r="AO28" s="42"/>
      <c r="AP28" s="42"/>
      <c r="AQ28" s="42"/>
      <c r="AR28" s="42"/>
    </row>
    <row r="29" spans="1:44" ht="13" customHeight="1" x14ac:dyDescent="0.15">
      <c r="A29" s="404" t="s">
        <v>1363</v>
      </c>
      <c r="B29" s="1">
        <v>0</v>
      </c>
      <c r="C29" s="404">
        <v>0</v>
      </c>
      <c r="D29" s="63">
        <v>10000</v>
      </c>
      <c r="E29" s="445" t="s">
        <v>39</v>
      </c>
      <c r="F29" s="445" t="s">
        <v>39</v>
      </c>
      <c r="G29" s="445" t="s">
        <v>39</v>
      </c>
      <c r="H29" s="445" t="s">
        <v>39</v>
      </c>
      <c r="I29" s="459" t="s">
        <v>1568</v>
      </c>
      <c r="J29" s="445">
        <v>20900.378498970225</v>
      </c>
      <c r="K29" s="445" t="s">
        <v>39</v>
      </c>
      <c r="L29" s="445" t="s">
        <v>39</v>
      </c>
      <c r="M29" s="445">
        <v>7452.0219286709735</v>
      </c>
      <c r="N29" s="404" t="s">
        <v>1569</v>
      </c>
      <c r="O29" s="435" t="s">
        <v>85</v>
      </c>
      <c r="P29" s="408">
        <v>100</v>
      </c>
      <c r="Q29" s="444">
        <v>40319.869999999995</v>
      </c>
      <c r="R29" s="444">
        <v>77276.399999999994</v>
      </c>
      <c r="S29" s="444">
        <v>227.99999999999997</v>
      </c>
      <c r="T29" s="444">
        <v>6637</v>
      </c>
      <c r="U29" s="431">
        <v>100</v>
      </c>
      <c r="W29" s="42" t="s">
        <v>799</v>
      </c>
      <c r="X29" s="42">
        <v>195.27</v>
      </c>
      <c r="Y29" s="432">
        <v>6755.4699999999993</v>
      </c>
      <c r="Z29" s="42">
        <v>21</v>
      </c>
      <c r="AA29" s="42">
        <v>1672</v>
      </c>
      <c r="AB29" s="3">
        <v>100</v>
      </c>
      <c r="AC29" s="42"/>
      <c r="AF29" s="72" t="s">
        <v>682</v>
      </c>
      <c r="AG29" s="433">
        <v>562510.81999999995</v>
      </c>
      <c r="AH29" s="25">
        <v>1051480.3799999999</v>
      </c>
      <c r="AI29" s="25">
        <v>3672.0999999999995</v>
      </c>
      <c r="AJ29" s="25">
        <v>102342.26999999999</v>
      </c>
      <c r="AK29" s="433">
        <v>0.30000000000000004</v>
      </c>
      <c r="AL29" s="3">
        <v>0.59199999999999997</v>
      </c>
      <c r="AM29" s="3">
        <v>7</v>
      </c>
      <c r="AN29" s="42"/>
      <c r="AO29" s="42"/>
      <c r="AP29" s="42"/>
      <c r="AQ29" s="42"/>
      <c r="AR29" s="42"/>
    </row>
    <row r="30" spans="1:44" ht="13" customHeight="1" x14ac:dyDescent="0.15">
      <c r="A30" s="408" t="s">
        <v>746</v>
      </c>
      <c r="B30" s="1">
        <v>0</v>
      </c>
      <c r="C30" s="439">
        <v>1</v>
      </c>
      <c r="D30" s="63">
        <v>10</v>
      </c>
      <c r="E30" s="444">
        <v>6757.3707899375358</v>
      </c>
      <c r="F30" s="445">
        <v>92.730996980836579</v>
      </c>
      <c r="G30" s="445">
        <v>808.75969910888455</v>
      </c>
      <c r="H30" s="445">
        <v>243.30009528186758</v>
      </c>
      <c r="I30" s="460"/>
      <c r="J30" s="445">
        <v>13085.868009554471</v>
      </c>
      <c r="K30" s="446">
        <v>69.281374071710644</v>
      </c>
      <c r="L30" s="445">
        <v>95.787058773474882</v>
      </c>
      <c r="M30" s="446">
        <v>1501.8896798496726</v>
      </c>
      <c r="N30" s="408" t="s">
        <v>1561</v>
      </c>
      <c r="O30" s="435" t="s">
        <v>74</v>
      </c>
      <c r="P30" s="408">
        <v>50</v>
      </c>
      <c r="Q30" s="444">
        <v>10008.605</v>
      </c>
      <c r="R30" s="444">
        <v>16458.96</v>
      </c>
      <c r="S30" s="444">
        <v>105</v>
      </c>
      <c r="T30" s="444">
        <v>1779.5000000000002</v>
      </c>
      <c r="U30" s="408">
        <v>50</v>
      </c>
      <c r="W30" s="42" t="s">
        <v>800</v>
      </c>
      <c r="X30" s="42">
        <v>57.8</v>
      </c>
      <c r="Y30" s="432">
        <v>4439.29</v>
      </c>
      <c r="Z30" s="42">
        <v>8</v>
      </c>
      <c r="AA30" s="42">
        <v>408</v>
      </c>
      <c r="AB30" s="3">
        <v>100</v>
      </c>
      <c r="AC30" s="42"/>
      <c r="AF30" s="72" t="s">
        <v>682</v>
      </c>
      <c r="AG30" s="69" t="s">
        <v>39</v>
      </c>
      <c r="AH30" s="25">
        <v>1048260.21</v>
      </c>
      <c r="AI30" s="25">
        <v>3663.13</v>
      </c>
      <c r="AJ30" s="25">
        <v>102933.75000000001</v>
      </c>
      <c r="AK30" s="433">
        <v>0.30000000000000004</v>
      </c>
      <c r="AL30" s="3">
        <v>0.59199999999999997</v>
      </c>
      <c r="AM30" s="3">
        <v>7</v>
      </c>
      <c r="AN30" s="42"/>
      <c r="AO30" s="42"/>
      <c r="AP30" s="42"/>
      <c r="AQ30" s="42"/>
      <c r="AR30" s="42"/>
    </row>
    <row r="31" spans="1:44" ht="13" customHeight="1" x14ac:dyDescent="0.15">
      <c r="A31" s="408" t="s">
        <v>754</v>
      </c>
      <c r="B31" s="1">
        <v>0</v>
      </c>
      <c r="C31" s="439">
        <v>1</v>
      </c>
      <c r="D31" s="63">
        <v>10</v>
      </c>
      <c r="E31" s="445" t="s">
        <v>39</v>
      </c>
      <c r="F31" s="445" t="s">
        <v>39</v>
      </c>
      <c r="G31" s="445" t="s">
        <v>39</v>
      </c>
      <c r="H31" s="445" t="s">
        <v>39</v>
      </c>
      <c r="I31" s="459" t="s">
        <v>1568</v>
      </c>
      <c r="J31" s="445">
        <v>11084.746285354653</v>
      </c>
      <c r="K31" s="446">
        <v>60.230840484596484</v>
      </c>
      <c r="L31" s="445">
        <v>97.385291859576881</v>
      </c>
      <c r="M31" s="446">
        <v>1331.4342525425398</v>
      </c>
      <c r="N31" s="408" t="s">
        <v>1561</v>
      </c>
      <c r="O31" s="435" t="s">
        <v>87</v>
      </c>
      <c r="P31" s="408">
        <v>100</v>
      </c>
      <c r="Q31" s="444">
        <v>44057.67</v>
      </c>
      <c r="R31" s="444">
        <v>84563.92</v>
      </c>
      <c r="S31" s="444">
        <v>247.00000000000003</v>
      </c>
      <c r="T31" s="444">
        <v>6783</v>
      </c>
      <c r="U31" s="431">
        <v>100</v>
      </c>
      <c r="W31" s="42" t="s">
        <v>801</v>
      </c>
      <c r="X31" s="42">
        <v>41.02</v>
      </c>
      <c r="Y31" s="432">
        <v>7402.89</v>
      </c>
      <c r="Z31" s="42">
        <v>17</v>
      </c>
      <c r="AA31" s="42">
        <v>680</v>
      </c>
      <c r="AB31" s="3">
        <v>100</v>
      </c>
      <c r="AC31" s="42"/>
      <c r="AF31" s="72" t="s">
        <v>683</v>
      </c>
      <c r="AG31" s="433">
        <v>19272.329999999998</v>
      </c>
      <c r="AH31" s="25">
        <v>43166.7</v>
      </c>
      <c r="AI31" s="25">
        <v>311.77000000000004</v>
      </c>
      <c r="AJ31" s="25">
        <v>2052.7599999999998</v>
      </c>
      <c r="AK31" s="433">
        <v>0.1</v>
      </c>
      <c r="AL31" s="3">
        <v>0.16830000000000001</v>
      </c>
      <c r="AM31" s="3">
        <v>13</v>
      </c>
      <c r="AN31" s="42"/>
      <c r="AO31" s="42"/>
      <c r="AP31" s="42"/>
      <c r="AQ31" s="42"/>
      <c r="AR31" s="42"/>
    </row>
    <row r="32" spans="1:44" ht="13" customHeight="1" x14ac:dyDescent="0.15">
      <c r="A32" s="408" t="s">
        <v>554</v>
      </c>
      <c r="B32" s="1">
        <v>1</v>
      </c>
      <c r="C32" s="439">
        <v>1</v>
      </c>
      <c r="D32" s="63">
        <v>10000</v>
      </c>
      <c r="E32" s="444">
        <v>25856365.838978663</v>
      </c>
      <c r="F32" s="445">
        <v>999988.45578820817</v>
      </c>
      <c r="G32" s="445">
        <v>3367972.159716628</v>
      </c>
      <c r="H32" s="445">
        <v>951842.82138040941</v>
      </c>
      <c r="I32" s="460" t="s">
        <v>1566</v>
      </c>
      <c r="J32" s="445">
        <v>48472202.204223476</v>
      </c>
      <c r="K32" s="446">
        <v>328204.05271923024</v>
      </c>
      <c r="L32" s="445">
        <v>25194.057091419527</v>
      </c>
      <c r="M32" s="446">
        <v>3345362.0857529314</v>
      </c>
      <c r="N32" s="408" t="s">
        <v>1561</v>
      </c>
      <c r="O32" s="435" t="s">
        <v>81</v>
      </c>
      <c r="P32" s="408">
        <v>100</v>
      </c>
      <c r="Q32" s="444">
        <v>25969.87</v>
      </c>
      <c r="R32" s="444">
        <v>49422.64</v>
      </c>
      <c r="S32" s="444">
        <v>151</v>
      </c>
      <c r="T32" s="444">
        <v>3840</v>
      </c>
      <c r="U32" s="431">
        <v>100</v>
      </c>
      <c r="W32" s="42" t="s">
        <v>802</v>
      </c>
      <c r="X32" s="42">
        <v>71.88</v>
      </c>
      <c r="Y32" s="432">
        <v>11332.95</v>
      </c>
      <c r="Z32" s="42">
        <v>37</v>
      </c>
      <c r="AA32" s="42">
        <v>884</v>
      </c>
      <c r="AB32" s="3">
        <v>100</v>
      </c>
      <c r="AC32" s="42"/>
      <c r="AF32" s="72" t="s">
        <v>684</v>
      </c>
      <c r="AG32" s="433">
        <v>18393.739999999998</v>
      </c>
      <c r="AH32" s="25">
        <v>41744.71</v>
      </c>
      <c r="AI32" s="25">
        <v>304.17</v>
      </c>
      <c r="AJ32" s="25">
        <v>1887.95</v>
      </c>
      <c r="AK32" s="433">
        <v>0.1</v>
      </c>
      <c r="AL32" s="3">
        <v>0.16400000000000001</v>
      </c>
      <c r="AM32" s="3">
        <v>17</v>
      </c>
      <c r="AN32" s="42"/>
      <c r="AO32" s="42"/>
      <c r="AP32" s="42"/>
      <c r="AQ32" s="42"/>
      <c r="AR32" s="42"/>
    </row>
    <row r="33" spans="1:44" ht="13" customHeight="1" x14ac:dyDescent="0.15">
      <c r="A33" s="408" t="s">
        <v>556</v>
      </c>
      <c r="B33" s="1">
        <v>1</v>
      </c>
      <c r="C33" s="439">
        <v>1</v>
      </c>
      <c r="D33" s="63">
        <v>10000</v>
      </c>
      <c r="E33" s="444">
        <v>23053454.742340282</v>
      </c>
      <c r="F33" s="445">
        <v>961913.17048764636</v>
      </c>
      <c r="G33" s="445">
        <v>2930615.5118426885</v>
      </c>
      <c r="H33" s="445">
        <v>808505.51886856323</v>
      </c>
      <c r="I33" s="460" t="s">
        <v>1566</v>
      </c>
      <c r="J33" s="445">
        <v>44031274.470047005</v>
      </c>
      <c r="K33" s="446">
        <v>294747.07280815591</v>
      </c>
      <c r="L33" s="445">
        <v>4920.3270829895728</v>
      </c>
      <c r="M33" s="446">
        <v>1824306.4351317233</v>
      </c>
      <c r="N33" s="408" t="s">
        <v>1561</v>
      </c>
      <c r="O33" s="435" t="s">
        <v>70</v>
      </c>
      <c r="P33" s="408">
        <v>100</v>
      </c>
      <c r="Q33" s="444">
        <v>222484</v>
      </c>
      <c r="R33" s="444">
        <v>409076.05</v>
      </c>
      <c r="S33" s="444">
        <v>1282</v>
      </c>
      <c r="T33" s="444">
        <v>55604</v>
      </c>
      <c r="U33" s="431">
        <v>100</v>
      </c>
      <c r="W33" s="42" t="s">
        <v>803</v>
      </c>
      <c r="X33" s="42">
        <v>61.29</v>
      </c>
      <c r="Y33" s="432">
        <v>48632.93</v>
      </c>
      <c r="Z33" s="42">
        <v>196</v>
      </c>
      <c r="AA33" s="42">
        <v>2872</v>
      </c>
      <c r="AB33" s="3">
        <v>100</v>
      </c>
      <c r="AC33" s="42"/>
      <c r="AF33" s="72" t="s">
        <v>685</v>
      </c>
      <c r="AG33" s="433">
        <v>20628.88</v>
      </c>
      <c r="AH33" s="25">
        <v>46354.239999999998</v>
      </c>
      <c r="AI33" s="25">
        <v>316.02000000000004</v>
      </c>
      <c r="AJ33" s="25">
        <v>2168.16</v>
      </c>
      <c r="AK33" s="433">
        <v>0.1</v>
      </c>
      <c r="AL33" s="3">
        <v>0.1651</v>
      </c>
      <c r="AM33" s="3">
        <v>7</v>
      </c>
      <c r="AN33" s="42"/>
      <c r="AO33" s="42"/>
      <c r="AP33" s="42"/>
      <c r="AQ33" s="42"/>
      <c r="AR33" s="42"/>
    </row>
    <row r="34" spans="1:44" ht="13" customHeight="1" x14ac:dyDescent="0.15">
      <c r="A34" s="408" t="s">
        <v>558</v>
      </c>
      <c r="B34" s="1">
        <v>1</v>
      </c>
      <c r="C34" s="439">
        <v>1</v>
      </c>
      <c r="D34" s="63">
        <v>10000</v>
      </c>
      <c r="E34" s="444">
        <v>23233308.770129304</v>
      </c>
      <c r="F34" s="445">
        <v>917823.51508824236</v>
      </c>
      <c r="G34" s="445">
        <v>3070332.7025606711</v>
      </c>
      <c r="H34" s="445">
        <v>872753.81446043169</v>
      </c>
      <c r="I34" s="460" t="s">
        <v>1566</v>
      </c>
      <c r="J34" s="445">
        <v>43655806.742715567</v>
      </c>
      <c r="K34" s="446">
        <v>294934.10173411353</v>
      </c>
      <c r="L34" s="445" t="s">
        <v>39</v>
      </c>
      <c r="M34" s="446">
        <v>3334083.9306021566</v>
      </c>
      <c r="N34" s="408" t="s">
        <v>1561</v>
      </c>
      <c r="O34" s="435" t="s">
        <v>78</v>
      </c>
      <c r="P34" s="408">
        <v>100</v>
      </c>
      <c r="Q34" s="444">
        <v>45017.39</v>
      </c>
      <c r="R34" s="444">
        <v>86613.14</v>
      </c>
      <c r="S34" s="444">
        <v>292</v>
      </c>
      <c r="T34" s="444">
        <v>8550</v>
      </c>
      <c r="U34" s="431">
        <v>100</v>
      </c>
      <c r="W34" s="42" t="s">
        <v>804</v>
      </c>
      <c r="X34" s="42">
        <v>128.04</v>
      </c>
      <c r="Y34" s="432">
        <v>9198.83</v>
      </c>
      <c r="Z34" s="73" t="e">
        <f>NA()</f>
        <v>#N/A</v>
      </c>
      <c r="AA34" s="42">
        <v>923</v>
      </c>
      <c r="AB34" s="3">
        <v>100</v>
      </c>
      <c r="AC34" s="42"/>
      <c r="AF34" s="72" t="s">
        <v>686</v>
      </c>
      <c r="AG34" s="433">
        <v>19318.559999999998</v>
      </c>
      <c r="AH34" s="25">
        <v>43784.89</v>
      </c>
      <c r="AI34" s="25">
        <v>305.39999999999998</v>
      </c>
      <c r="AJ34" s="25">
        <v>2010.2900000000002</v>
      </c>
      <c r="AK34" s="433">
        <v>0.1</v>
      </c>
      <c r="AL34" s="3">
        <v>0.15620000000000001</v>
      </c>
      <c r="AM34" s="3">
        <v>11</v>
      </c>
      <c r="AN34" s="42"/>
      <c r="AO34" s="42"/>
      <c r="AP34" s="42"/>
      <c r="AQ34" s="42"/>
      <c r="AR34" s="42"/>
    </row>
    <row r="35" spans="1:44" ht="13" customHeight="1" x14ac:dyDescent="0.15">
      <c r="A35" s="408" t="s">
        <v>600</v>
      </c>
      <c r="B35" s="1">
        <v>0</v>
      </c>
      <c r="C35" s="439">
        <v>1</v>
      </c>
      <c r="D35" s="63">
        <v>10000</v>
      </c>
      <c r="E35" s="444">
        <v>8554409.3937148768</v>
      </c>
      <c r="F35" s="445">
        <v>311499.28586580453</v>
      </c>
      <c r="G35" s="445">
        <v>1057258.5288263992</v>
      </c>
      <c r="H35" s="445">
        <v>281109.92879846314</v>
      </c>
      <c r="I35" s="460"/>
      <c r="J35" s="445">
        <v>16851382.173058663</v>
      </c>
      <c r="K35" s="446">
        <v>97656.228967582647</v>
      </c>
      <c r="L35" s="445" t="s">
        <v>39</v>
      </c>
      <c r="M35" s="446">
        <v>1394490.6549315949</v>
      </c>
      <c r="N35" s="408" t="s">
        <v>1561</v>
      </c>
      <c r="O35" s="435" t="s">
        <v>83</v>
      </c>
      <c r="P35" s="408">
        <v>100</v>
      </c>
      <c r="Q35" s="444">
        <v>43015.1</v>
      </c>
      <c r="R35" s="444">
        <v>82054.2</v>
      </c>
      <c r="S35" s="444">
        <v>257</v>
      </c>
      <c r="T35" s="444">
        <v>7555</v>
      </c>
      <c r="U35" s="431">
        <v>100</v>
      </c>
      <c r="W35" s="42" t="s">
        <v>805</v>
      </c>
      <c r="X35" s="42">
        <v>166.75</v>
      </c>
      <c r="Y35" s="432">
        <v>43852.54</v>
      </c>
      <c r="Z35" s="42">
        <v>171</v>
      </c>
      <c r="AA35" s="42">
        <v>2505</v>
      </c>
      <c r="AB35" s="3">
        <v>100</v>
      </c>
      <c r="AC35" s="42"/>
      <c r="AF35" s="72" t="s">
        <v>687</v>
      </c>
      <c r="AG35" s="433">
        <v>26289.54</v>
      </c>
      <c r="AH35" s="25">
        <v>47219.46</v>
      </c>
      <c r="AI35" s="25">
        <v>279.2</v>
      </c>
      <c r="AJ35" s="25">
        <v>5358.71</v>
      </c>
      <c r="AK35" s="433">
        <v>0</v>
      </c>
      <c r="AL35" s="3">
        <v>7.8300000000000008E-2</v>
      </c>
      <c r="AM35" s="3">
        <v>3</v>
      </c>
      <c r="AN35" s="42"/>
      <c r="AO35" s="42"/>
      <c r="AP35" s="42"/>
      <c r="AQ35" s="42"/>
      <c r="AR35" s="42"/>
    </row>
    <row r="36" spans="1:44" ht="13" customHeight="1" x14ac:dyDescent="0.15">
      <c r="A36" s="407" t="s">
        <v>607</v>
      </c>
      <c r="B36" s="1">
        <v>0</v>
      </c>
      <c r="C36" s="404">
        <v>0</v>
      </c>
      <c r="D36" s="63">
        <v>10</v>
      </c>
      <c r="E36" s="445" t="s">
        <v>39</v>
      </c>
      <c r="F36" s="445" t="s">
        <v>39</v>
      </c>
      <c r="G36" s="445" t="s">
        <v>39</v>
      </c>
      <c r="H36" s="445" t="s">
        <v>39</v>
      </c>
      <c r="I36" s="63" t="s">
        <v>1568</v>
      </c>
      <c r="J36" s="445">
        <v>2000.367890651064</v>
      </c>
      <c r="K36" s="446" t="s">
        <v>39</v>
      </c>
      <c r="L36" s="445">
        <v>2039.3120040319318</v>
      </c>
      <c r="M36" s="446">
        <v>1399.0292933828212</v>
      </c>
      <c r="N36" s="408"/>
      <c r="O36" s="435" t="s">
        <v>123</v>
      </c>
      <c r="P36" s="408">
        <v>100</v>
      </c>
      <c r="Q36" s="444">
        <v>20284.030000000002</v>
      </c>
      <c r="R36" s="444">
        <v>46524.950000000004</v>
      </c>
      <c r="S36" s="444">
        <v>182</v>
      </c>
      <c r="T36" s="444">
        <v>2729</v>
      </c>
      <c r="U36" s="431">
        <v>100</v>
      </c>
      <c r="W36" s="42" t="s">
        <v>806</v>
      </c>
      <c r="X36" s="42">
        <v>252.1</v>
      </c>
      <c r="Y36" s="432">
        <v>42372.53</v>
      </c>
      <c r="Z36" s="42">
        <v>175</v>
      </c>
      <c r="AA36" s="42">
        <v>2337</v>
      </c>
      <c r="AB36" s="3">
        <v>100</v>
      </c>
      <c r="AC36" s="42"/>
      <c r="AF36" s="72" t="s">
        <v>688</v>
      </c>
      <c r="AG36" s="433">
        <v>3617.07</v>
      </c>
      <c r="AH36" s="25">
        <v>6088.23</v>
      </c>
      <c r="AI36" s="69" t="s">
        <v>39</v>
      </c>
      <c r="AJ36" s="25">
        <v>1198.0999999999999</v>
      </c>
      <c r="AK36" s="433">
        <v>0</v>
      </c>
      <c r="AL36" s="3">
        <v>2.81E-2</v>
      </c>
      <c r="AM36" s="3">
        <v>1</v>
      </c>
      <c r="AN36" s="42"/>
      <c r="AO36" s="42"/>
      <c r="AP36" s="42"/>
      <c r="AQ36" s="42"/>
      <c r="AR36" s="42"/>
    </row>
    <row r="37" spans="1:44" ht="13" customHeight="1" x14ac:dyDescent="0.15">
      <c r="A37" s="408" t="s">
        <v>593</v>
      </c>
      <c r="B37" s="1">
        <v>0</v>
      </c>
      <c r="C37" s="439">
        <v>1</v>
      </c>
      <c r="D37" s="63">
        <v>10000</v>
      </c>
      <c r="E37" s="444">
        <v>7290604.4952376699</v>
      </c>
      <c r="F37" s="445">
        <v>255356.74662367025</v>
      </c>
      <c r="G37" s="445">
        <v>865996.38455486286</v>
      </c>
      <c r="H37" s="445">
        <v>212907.66848308599</v>
      </c>
      <c r="J37" s="445">
        <v>13836592.248408772</v>
      </c>
      <c r="K37" s="446">
        <v>77094.223682495198</v>
      </c>
      <c r="L37" s="445" t="s">
        <v>39</v>
      </c>
      <c r="M37" s="446">
        <v>1695366.2770251804</v>
      </c>
      <c r="N37" s="408" t="s">
        <v>1561</v>
      </c>
      <c r="O37" s="435" t="s">
        <v>107</v>
      </c>
      <c r="P37" s="408">
        <v>100</v>
      </c>
      <c r="Q37" s="444">
        <v>11513.56</v>
      </c>
      <c r="R37" s="444">
        <v>18020.55</v>
      </c>
      <c r="S37" s="444">
        <v>53</v>
      </c>
      <c r="T37" s="444">
        <v>5800</v>
      </c>
      <c r="U37" s="431">
        <v>100</v>
      </c>
      <c r="W37" s="42" t="s">
        <v>807</v>
      </c>
      <c r="X37" s="42">
        <v>80.47</v>
      </c>
      <c r="Y37" s="432">
        <v>47342.77</v>
      </c>
      <c r="Z37" s="42">
        <v>177</v>
      </c>
      <c r="AA37" s="42">
        <v>2638</v>
      </c>
      <c r="AB37" s="3">
        <v>100</v>
      </c>
      <c r="AC37" s="42"/>
      <c r="AF37" s="72" t="s">
        <v>689</v>
      </c>
      <c r="AG37" s="433">
        <v>15267.400000000001</v>
      </c>
      <c r="AH37" s="25">
        <v>26953.930000000004</v>
      </c>
      <c r="AI37" s="25">
        <v>221.30999999999997</v>
      </c>
      <c r="AJ37" s="25">
        <v>1551.59</v>
      </c>
      <c r="AK37" s="433">
        <v>0.1</v>
      </c>
      <c r="AL37" s="3">
        <v>0.29599999999999999</v>
      </c>
      <c r="AM37" s="3">
        <v>3</v>
      </c>
      <c r="AN37" s="42"/>
      <c r="AO37" s="42"/>
      <c r="AP37" s="42"/>
      <c r="AQ37" s="42"/>
      <c r="AR37" s="42"/>
    </row>
    <row r="38" spans="1:44" ht="13" customHeight="1" x14ac:dyDescent="0.15">
      <c r="A38" s="408" t="s">
        <v>586</v>
      </c>
      <c r="B38" s="1">
        <v>0</v>
      </c>
      <c r="C38" s="404">
        <v>0</v>
      </c>
      <c r="D38" s="63">
        <v>100</v>
      </c>
      <c r="E38" s="444">
        <v>2464.5923454264043</v>
      </c>
      <c r="F38" s="445">
        <v>21.171183006141625</v>
      </c>
      <c r="G38" s="445">
        <v>164.33339664451006</v>
      </c>
      <c r="H38" s="445">
        <v>128.81496000660368</v>
      </c>
      <c r="J38" s="445">
        <v>4797.8628208149639</v>
      </c>
      <c r="K38" s="446" t="s">
        <v>39</v>
      </c>
      <c r="L38" s="445" t="s">
        <v>39</v>
      </c>
      <c r="M38" s="446">
        <v>307.9432759042831</v>
      </c>
      <c r="N38" s="408"/>
      <c r="O38" s="435" t="s">
        <v>105</v>
      </c>
      <c r="P38" s="408">
        <v>100</v>
      </c>
      <c r="Q38" s="444">
        <v>4001.82</v>
      </c>
      <c r="R38" s="444">
        <v>6755.4699999999993</v>
      </c>
      <c r="S38" s="444">
        <v>21</v>
      </c>
      <c r="T38" s="444">
        <v>1672</v>
      </c>
      <c r="U38" s="431">
        <v>100</v>
      </c>
      <c r="W38" s="42" t="s">
        <v>808</v>
      </c>
      <c r="X38" s="42">
        <v>566.6</v>
      </c>
      <c r="Y38" s="432">
        <v>44753.2</v>
      </c>
      <c r="Z38" s="42">
        <v>175</v>
      </c>
      <c r="AA38" s="42">
        <v>2473</v>
      </c>
      <c r="AB38" s="3">
        <v>100</v>
      </c>
      <c r="AC38" s="42"/>
      <c r="AF38" s="72" t="s">
        <v>690</v>
      </c>
      <c r="AG38" s="433">
        <v>403890.05000000005</v>
      </c>
      <c r="AH38" s="25">
        <v>731412.21</v>
      </c>
      <c r="AI38" s="25">
        <v>2457.33</v>
      </c>
      <c r="AJ38" s="25">
        <v>97120.83</v>
      </c>
      <c r="AK38" s="433">
        <v>0.2</v>
      </c>
      <c r="AL38" s="3">
        <v>0.39500000000000002</v>
      </c>
      <c r="AM38" s="3">
        <v>1</v>
      </c>
      <c r="AN38" s="42"/>
      <c r="AO38" s="42"/>
      <c r="AP38" s="42"/>
      <c r="AQ38" s="42"/>
      <c r="AR38" s="42"/>
    </row>
    <row r="39" spans="1:44" ht="13" customHeight="1" x14ac:dyDescent="0.15">
      <c r="A39" s="408" t="s">
        <v>638</v>
      </c>
      <c r="B39" s="1">
        <v>0</v>
      </c>
      <c r="C39" s="404">
        <v>0</v>
      </c>
      <c r="D39" s="63">
        <v>100</v>
      </c>
      <c r="E39" s="444">
        <v>3646.9060985973797</v>
      </c>
      <c r="F39" s="445">
        <v>10.508014196473914</v>
      </c>
      <c r="G39" s="445">
        <v>277.741800643977</v>
      </c>
      <c r="H39" s="445">
        <v>48.193704094807586</v>
      </c>
      <c r="J39" s="445">
        <v>7655.5719354592866</v>
      </c>
      <c r="K39" s="446" t="s">
        <v>39</v>
      </c>
      <c r="L39" s="445" t="s">
        <v>39</v>
      </c>
      <c r="M39" s="446">
        <v>152.13350366943104</v>
      </c>
      <c r="N39" s="408"/>
      <c r="O39" s="435" t="s">
        <v>101</v>
      </c>
      <c r="P39" s="408">
        <v>100</v>
      </c>
      <c r="Q39" s="444">
        <v>2166.3799999999997</v>
      </c>
      <c r="R39" s="444">
        <v>4439.29</v>
      </c>
      <c r="S39" s="444">
        <v>8</v>
      </c>
      <c r="T39" s="444">
        <v>408</v>
      </c>
      <c r="U39" s="431">
        <v>100</v>
      </c>
      <c r="W39" s="42" t="s">
        <v>809</v>
      </c>
      <c r="X39" s="42">
        <v>266.12</v>
      </c>
      <c r="Y39" s="432">
        <v>47938.850000000006</v>
      </c>
      <c r="Z39" s="42">
        <v>156</v>
      </c>
      <c r="AA39" s="42">
        <v>6001</v>
      </c>
      <c r="AB39" s="3">
        <v>100</v>
      </c>
      <c r="AC39" s="42"/>
      <c r="AF39" s="72" t="s">
        <v>691</v>
      </c>
      <c r="AG39" s="433">
        <v>64412.170000000006</v>
      </c>
      <c r="AH39" s="25">
        <v>116215.14</v>
      </c>
      <c r="AI39" s="25">
        <v>478.31</v>
      </c>
      <c r="AJ39" s="25">
        <v>14538.7</v>
      </c>
      <c r="AK39" s="433">
        <v>0.30000000000000004</v>
      </c>
      <c r="AL39" s="3" t="s">
        <v>39</v>
      </c>
      <c r="AM39" s="3">
        <v>15</v>
      </c>
      <c r="AN39" s="42"/>
      <c r="AO39" s="42"/>
      <c r="AP39" s="42"/>
      <c r="AQ39" s="42"/>
      <c r="AR39" s="42"/>
    </row>
    <row r="40" spans="1:44" ht="13" customHeight="1" x14ac:dyDescent="0.15">
      <c r="A40" s="408" t="s">
        <v>636</v>
      </c>
      <c r="B40" s="1">
        <v>0</v>
      </c>
      <c r="C40" s="404">
        <v>0</v>
      </c>
      <c r="D40" s="63">
        <v>100</v>
      </c>
      <c r="E40" s="444">
        <v>4525.2217984650133</v>
      </c>
      <c r="F40" s="445">
        <v>32.836040636110518</v>
      </c>
      <c r="G40" s="445">
        <v>384.29614471280928</v>
      </c>
      <c r="H40" s="445">
        <v>67.502112989809021</v>
      </c>
      <c r="J40" s="445">
        <v>9520.9217542029564</v>
      </c>
      <c r="K40" s="446" t="s">
        <v>39</v>
      </c>
      <c r="L40" s="445" t="s">
        <v>39</v>
      </c>
      <c r="M40" s="446">
        <v>171.21581503447968</v>
      </c>
      <c r="N40" s="408"/>
      <c r="O40" s="435" t="s">
        <v>103</v>
      </c>
      <c r="P40" s="408">
        <v>100</v>
      </c>
      <c r="Q40" s="444" t="s">
        <v>39</v>
      </c>
      <c r="R40" s="444">
        <v>7402.8899999999994</v>
      </c>
      <c r="S40" s="444">
        <v>17</v>
      </c>
      <c r="T40" s="444">
        <v>680</v>
      </c>
      <c r="U40" s="431">
        <v>100</v>
      </c>
      <c r="W40" s="42" t="s">
        <v>810</v>
      </c>
      <c r="X40" s="42">
        <v>256.83</v>
      </c>
      <c r="Y40" s="432">
        <v>5941.4</v>
      </c>
      <c r="Z40" s="42">
        <v>17</v>
      </c>
      <c r="AA40" s="42">
        <v>1537</v>
      </c>
      <c r="AB40" s="3">
        <v>100</v>
      </c>
      <c r="AC40" s="42"/>
      <c r="AF40" s="72" t="s">
        <v>692</v>
      </c>
      <c r="AG40" s="433">
        <v>20140.25</v>
      </c>
      <c r="AH40" s="25">
        <v>36799.270000000004</v>
      </c>
      <c r="AI40" s="25">
        <v>250.69</v>
      </c>
      <c r="AJ40" s="25">
        <v>3956.18</v>
      </c>
      <c r="AK40" s="433">
        <v>0.1</v>
      </c>
      <c r="AL40" s="3" t="s">
        <v>39</v>
      </c>
      <c r="AM40" s="3">
        <v>5</v>
      </c>
      <c r="AN40" s="42"/>
      <c r="AO40" s="42"/>
      <c r="AP40" s="42"/>
      <c r="AQ40" s="42"/>
      <c r="AR40" s="42"/>
    </row>
    <row r="41" spans="1:44" ht="13" customHeight="1" x14ac:dyDescent="0.15">
      <c r="A41" s="408" t="s">
        <v>626</v>
      </c>
      <c r="B41" s="1">
        <v>0</v>
      </c>
      <c r="C41" s="404">
        <v>0</v>
      </c>
      <c r="D41" s="63">
        <v>100</v>
      </c>
      <c r="E41" s="444">
        <v>6131.498655180304</v>
      </c>
      <c r="F41" s="445">
        <v>69.888439798328903</v>
      </c>
      <c r="G41" s="445">
        <v>575.20326570184147</v>
      </c>
      <c r="H41" s="445">
        <v>3370.9228406702023</v>
      </c>
      <c r="J41" s="445">
        <v>12509.619046161095</v>
      </c>
      <c r="K41" s="446" t="s">
        <v>39</v>
      </c>
      <c r="L41" s="445" t="s">
        <v>39</v>
      </c>
      <c r="M41" s="446">
        <v>234.75006827137196</v>
      </c>
      <c r="O41" s="435" t="s">
        <v>97</v>
      </c>
      <c r="P41" s="408">
        <v>100</v>
      </c>
      <c r="Q41" s="444">
        <v>6288.18</v>
      </c>
      <c r="R41" s="444">
        <v>11332.949999999999</v>
      </c>
      <c r="S41" s="444">
        <v>37</v>
      </c>
      <c r="T41" s="444">
        <v>884</v>
      </c>
      <c r="U41" s="431">
        <v>100</v>
      </c>
      <c r="W41" s="42" t="s">
        <v>811</v>
      </c>
      <c r="X41" s="42">
        <v>211.50000000000003</v>
      </c>
      <c r="Y41" s="432">
        <v>27161.78</v>
      </c>
      <c r="Z41" s="42">
        <v>60</v>
      </c>
      <c r="AA41" s="42">
        <v>1947</v>
      </c>
      <c r="AB41" s="3">
        <v>100</v>
      </c>
      <c r="AC41" s="42"/>
      <c r="AF41" s="73" t="s">
        <v>692</v>
      </c>
      <c r="AG41" s="433">
        <v>20142.29</v>
      </c>
      <c r="AH41" s="69" t="s">
        <v>39</v>
      </c>
      <c r="AI41" s="69" t="s">
        <v>39</v>
      </c>
      <c r="AJ41" s="69" t="s">
        <v>39</v>
      </c>
      <c r="AK41" s="69" t="s">
        <v>39</v>
      </c>
      <c r="AL41" s="69" t="s">
        <v>39</v>
      </c>
      <c r="AM41" s="69" t="s">
        <v>39</v>
      </c>
      <c r="AN41" s="42"/>
      <c r="AO41" s="42"/>
      <c r="AP41" s="42"/>
      <c r="AQ41" s="42"/>
      <c r="AR41" s="42"/>
    </row>
    <row r="42" spans="1:44" ht="13" customHeight="1" x14ac:dyDescent="0.15">
      <c r="A42" s="408" t="s">
        <v>634</v>
      </c>
      <c r="B42" s="1">
        <v>0</v>
      </c>
      <c r="C42" s="404">
        <v>0</v>
      </c>
      <c r="D42" s="63">
        <v>100</v>
      </c>
      <c r="E42" s="444">
        <v>5941.7572252671844</v>
      </c>
      <c r="F42" s="445">
        <v>70.991524468771374</v>
      </c>
      <c r="G42" s="445">
        <v>559.9401816133693</v>
      </c>
      <c r="H42" s="445">
        <v>143.8070505750016</v>
      </c>
      <c r="J42" s="445">
        <v>12398.648514327455</v>
      </c>
      <c r="K42" s="446" t="s">
        <v>39</v>
      </c>
      <c r="L42" s="445" t="s">
        <v>39</v>
      </c>
      <c r="M42" s="446">
        <v>232.93060381338088</v>
      </c>
      <c r="O42" s="435" t="s">
        <v>133</v>
      </c>
      <c r="P42" s="408">
        <v>100</v>
      </c>
      <c r="Q42" s="444">
        <v>20914.36</v>
      </c>
      <c r="R42" s="444">
        <v>48632.93</v>
      </c>
      <c r="S42" s="444">
        <v>196</v>
      </c>
      <c r="T42" s="444">
        <v>2872</v>
      </c>
      <c r="U42" s="431">
        <v>100</v>
      </c>
      <c r="W42" s="42" t="s">
        <v>812</v>
      </c>
      <c r="X42" s="42">
        <v>245.43</v>
      </c>
      <c r="Y42" s="432">
        <v>751145.34000000008</v>
      </c>
      <c r="Z42" s="42">
        <v>2364</v>
      </c>
      <c r="AA42" s="42">
        <v>96590</v>
      </c>
      <c r="AB42" s="3">
        <v>100</v>
      </c>
      <c r="AC42" s="42"/>
      <c r="AF42" s="72" t="s">
        <v>693</v>
      </c>
      <c r="AG42" s="433">
        <v>38862.400000000001</v>
      </c>
      <c r="AH42" s="25">
        <v>151198.63</v>
      </c>
      <c r="AI42" s="25">
        <v>550.16999999999996</v>
      </c>
      <c r="AJ42" s="25">
        <v>20717.599999999999</v>
      </c>
      <c r="AK42" s="433">
        <v>0.1</v>
      </c>
      <c r="AL42" s="3" t="s">
        <v>39</v>
      </c>
      <c r="AM42" s="3">
        <v>3</v>
      </c>
      <c r="AN42" s="42"/>
      <c r="AO42" s="42"/>
      <c r="AP42" s="42"/>
      <c r="AQ42" s="42"/>
      <c r="AR42" s="42"/>
    </row>
    <row r="43" spans="1:44" ht="13" customHeight="1" x14ac:dyDescent="0.15">
      <c r="O43" s="435" t="s">
        <v>99</v>
      </c>
      <c r="P43" s="408">
        <v>100</v>
      </c>
      <c r="Q43" s="444">
        <v>4798.7</v>
      </c>
      <c r="R43" s="444">
        <v>9198.83</v>
      </c>
      <c r="S43" s="444" t="s">
        <v>678</v>
      </c>
      <c r="T43" s="444">
        <v>923</v>
      </c>
      <c r="U43" s="431">
        <v>100</v>
      </c>
      <c r="W43" s="42" t="s">
        <v>813</v>
      </c>
      <c r="X43" s="42">
        <v>536.39</v>
      </c>
      <c r="Y43" s="432">
        <v>119238.15999999999</v>
      </c>
      <c r="Z43" s="42">
        <v>382</v>
      </c>
      <c r="AA43" s="42">
        <v>15288.999999999998</v>
      </c>
      <c r="AB43" s="3">
        <v>100</v>
      </c>
      <c r="AC43" s="42"/>
      <c r="AF43" s="72" t="s">
        <v>694</v>
      </c>
      <c r="AG43" s="433">
        <v>84219.75</v>
      </c>
      <c r="AH43" s="25">
        <v>17663.399999999998</v>
      </c>
      <c r="AI43" s="69" t="s">
        <v>39</v>
      </c>
      <c r="AJ43" s="25">
        <v>374.1</v>
      </c>
      <c r="AK43" s="433">
        <v>0.1</v>
      </c>
      <c r="AL43" s="3">
        <v>0.14880000000000002</v>
      </c>
      <c r="AM43" s="3">
        <v>1</v>
      </c>
      <c r="AN43" s="42"/>
      <c r="AO43" s="42"/>
      <c r="AP43" s="42"/>
      <c r="AQ43" s="42"/>
      <c r="AR43" s="42"/>
    </row>
    <row r="44" spans="1:44" ht="13" customHeight="1" x14ac:dyDescent="0.15">
      <c r="O44" s="435" t="s">
        <v>127</v>
      </c>
      <c r="P44" s="408">
        <v>100</v>
      </c>
      <c r="Q44" s="444">
        <v>19289.810000000001</v>
      </c>
      <c r="R44" s="444">
        <v>43852.54</v>
      </c>
      <c r="S44" s="444">
        <v>171</v>
      </c>
      <c r="T44" s="444">
        <v>2505</v>
      </c>
      <c r="U44" s="431">
        <v>100</v>
      </c>
      <c r="W44" s="42" t="s">
        <v>814</v>
      </c>
      <c r="X44" s="42">
        <v>324.07</v>
      </c>
      <c r="Y44" s="432">
        <v>37526.14</v>
      </c>
      <c r="Z44" s="42">
        <v>112.99999999999999</v>
      </c>
      <c r="AA44" s="42">
        <v>4619</v>
      </c>
      <c r="AB44" s="3">
        <v>100</v>
      </c>
      <c r="AC44" s="42"/>
      <c r="AF44" s="73" t="s">
        <v>695</v>
      </c>
      <c r="AG44" s="433">
        <v>10612.54</v>
      </c>
      <c r="AH44" s="69" t="s">
        <v>39</v>
      </c>
      <c r="AI44" s="69" t="s">
        <v>39</v>
      </c>
      <c r="AJ44" s="69" t="s">
        <v>39</v>
      </c>
      <c r="AK44" s="69" t="s">
        <v>39</v>
      </c>
      <c r="AL44" s="69" t="s">
        <v>39</v>
      </c>
      <c r="AM44" s="69" t="s">
        <v>39</v>
      </c>
      <c r="AN44" s="42"/>
      <c r="AO44" s="42"/>
      <c r="AP44" s="42"/>
      <c r="AQ44" s="42"/>
      <c r="AR44" s="42"/>
    </row>
    <row r="45" spans="1:44" ht="13" customHeight="1" x14ac:dyDescent="0.15">
      <c r="O45" s="435" t="s">
        <v>131</v>
      </c>
      <c r="P45" s="408">
        <v>100</v>
      </c>
      <c r="Q45" s="444">
        <v>18296.16</v>
      </c>
      <c r="R45" s="444">
        <v>42372.53</v>
      </c>
      <c r="S45" s="444">
        <v>175</v>
      </c>
      <c r="T45" s="444">
        <v>2337</v>
      </c>
      <c r="U45" s="431">
        <v>100</v>
      </c>
      <c r="W45" s="42" t="s">
        <v>693</v>
      </c>
      <c r="X45" s="42">
        <v>876.16</v>
      </c>
      <c r="Y45" s="432">
        <v>70288.91</v>
      </c>
      <c r="Z45" s="42">
        <v>209</v>
      </c>
      <c r="AA45" s="42">
        <v>9254</v>
      </c>
      <c r="AB45" s="3">
        <v>100</v>
      </c>
      <c r="AC45" s="42"/>
      <c r="AF45" s="73" t="s">
        <v>696</v>
      </c>
      <c r="AG45" s="433">
        <v>25299.870000000003</v>
      </c>
      <c r="AH45" s="69" t="s">
        <v>39</v>
      </c>
      <c r="AI45" s="69" t="s">
        <v>39</v>
      </c>
      <c r="AJ45" s="69" t="s">
        <v>39</v>
      </c>
      <c r="AK45" s="69" t="s">
        <v>39</v>
      </c>
      <c r="AL45" s="69" t="s">
        <v>39</v>
      </c>
      <c r="AM45" s="69" t="s">
        <v>39</v>
      </c>
      <c r="AN45" s="42"/>
      <c r="AO45" s="42"/>
      <c r="AP45" s="42"/>
      <c r="AQ45" s="42"/>
      <c r="AR45" s="42"/>
    </row>
    <row r="46" spans="1:44" ht="13" customHeight="1" x14ac:dyDescent="0.15">
      <c r="O46" s="435" t="s">
        <v>121</v>
      </c>
      <c r="P46" s="408">
        <v>100</v>
      </c>
      <c r="Q46" s="444">
        <v>20530.13</v>
      </c>
      <c r="R46" s="444">
        <v>47342.770000000004</v>
      </c>
      <c r="S46" s="444">
        <v>177</v>
      </c>
      <c r="T46" s="444">
        <v>2638</v>
      </c>
      <c r="U46" s="431">
        <v>100</v>
      </c>
      <c r="W46" s="42" t="s">
        <v>694</v>
      </c>
      <c r="X46" s="42">
        <v>418.48</v>
      </c>
      <c r="Y46" s="432">
        <v>154177.34</v>
      </c>
      <c r="Z46" s="42">
        <v>482</v>
      </c>
      <c r="AA46" s="42">
        <v>21289</v>
      </c>
      <c r="AB46" s="3">
        <v>100</v>
      </c>
      <c r="AC46" s="42"/>
      <c r="AF46" s="73" t="s">
        <v>697</v>
      </c>
      <c r="AG46" s="433">
        <v>33270.76</v>
      </c>
      <c r="AH46" s="69" t="s">
        <v>39</v>
      </c>
      <c r="AI46" s="69" t="s">
        <v>39</v>
      </c>
      <c r="AJ46" s="69" t="s">
        <v>39</v>
      </c>
      <c r="AK46" s="69" t="s">
        <v>39</v>
      </c>
      <c r="AL46" s="69" t="s">
        <v>39</v>
      </c>
      <c r="AM46" s="69" t="s">
        <v>39</v>
      </c>
      <c r="AN46" s="42"/>
      <c r="AO46" s="42"/>
      <c r="AP46" s="42"/>
      <c r="AQ46" s="42"/>
      <c r="AR46" s="42"/>
    </row>
    <row r="47" spans="1:44" ht="13" customHeight="1" x14ac:dyDescent="0.15">
      <c r="O47" s="435" t="s">
        <v>125</v>
      </c>
      <c r="P47" s="408">
        <v>100</v>
      </c>
      <c r="Q47" s="444">
        <v>19523.759999999998</v>
      </c>
      <c r="R47" s="444">
        <v>44753.2</v>
      </c>
      <c r="S47" s="444">
        <v>175</v>
      </c>
      <c r="T47" s="444">
        <v>2473</v>
      </c>
      <c r="U47" s="431">
        <v>100</v>
      </c>
      <c r="W47" s="42" t="s">
        <v>815</v>
      </c>
      <c r="X47" s="42">
        <v>349.35999999999996</v>
      </c>
      <c r="Y47" s="432">
        <v>17678.38</v>
      </c>
      <c r="Z47" s="42">
        <v>10</v>
      </c>
      <c r="AA47" s="42">
        <v>536</v>
      </c>
      <c r="AB47" s="3">
        <v>100</v>
      </c>
      <c r="AC47" s="42"/>
      <c r="AF47" s="73" t="s">
        <v>698</v>
      </c>
      <c r="AG47" s="433">
        <v>19925.419999999998</v>
      </c>
      <c r="AH47" s="69" t="s">
        <v>39</v>
      </c>
      <c r="AI47" s="69" t="s">
        <v>39</v>
      </c>
      <c r="AJ47" s="69" t="s">
        <v>39</v>
      </c>
      <c r="AK47" s="69" t="s">
        <v>39</v>
      </c>
      <c r="AL47" s="69" t="s">
        <v>39</v>
      </c>
      <c r="AM47" s="69" t="s">
        <v>39</v>
      </c>
      <c r="AN47" s="42"/>
      <c r="AO47" s="42"/>
      <c r="AP47" s="42"/>
      <c r="AQ47" s="42"/>
      <c r="AR47" s="42"/>
    </row>
    <row r="48" spans="1:44" ht="13" customHeight="1" x14ac:dyDescent="0.15">
      <c r="O48" s="435" t="s">
        <v>72</v>
      </c>
      <c r="P48" s="408">
        <v>100</v>
      </c>
      <c r="Q48" s="444">
        <v>26274.799999999999</v>
      </c>
      <c r="R48" s="444">
        <v>47938.850000000006</v>
      </c>
      <c r="S48" s="444">
        <v>156</v>
      </c>
      <c r="T48" s="444">
        <v>6001</v>
      </c>
      <c r="U48" s="431">
        <v>100</v>
      </c>
      <c r="W48" s="42" t="s">
        <v>816</v>
      </c>
      <c r="X48" s="42">
        <v>2353.92</v>
      </c>
      <c r="Y48" s="432">
        <v>46161.810000000005</v>
      </c>
      <c r="Z48" s="42">
        <v>130</v>
      </c>
      <c r="AA48" s="42">
        <v>11743</v>
      </c>
      <c r="AB48" s="3">
        <v>100</v>
      </c>
      <c r="AC48" s="42"/>
    </row>
    <row r="49" spans="15:29" ht="13" customHeight="1" x14ac:dyDescent="0.15">
      <c r="O49" s="435" t="s">
        <v>95</v>
      </c>
      <c r="P49" s="408">
        <v>100</v>
      </c>
      <c r="Q49" s="444">
        <v>3532.9900000000002</v>
      </c>
      <c r="R49" s="444">
        <v>5941.4000000000005</v>
      </c>
      <c r="S49" s="444">
        <v>17</v>
      </c>
      <c r="T49" s="444">
        <v>1537</v>
      </c>
      <c r="U49" s="431">
        <v>100</v>
      </c>
      <c r="W49" s="42" t="s">
        <v>817</v>
      </c>
      <c r="X49" s="42">
        <v>279.3</v>
      </c>
      <c r="Y49" s="432">
        <v>61948.990000000005</v>
      </c>
      <c r="Z49" s="42">
        <v>187</v>
      </c>
      <c r="AA49" s="42">
        <v>6748.9999999999991</v>
      </c>
      <c r="AB49" s="3">
        <v>100</v>
      </c>
      <c r="AC49" s="42"/>
    </row>
    <row r="50" spans="15:29" ht="13" customHeight="1" x14ac:dyDescent="0.15">
      <c r="O50" s="435" t="s">
        <v>162</v>
      </c>
      <c r="P50" s="408">
        <v>100</v>
      </c>
      <c r="Q50" s="444">
        <v>15310.710000000001</v>
      </c>
      <c r="R50" s="444">
        <v>27161.78</v>
      </c>
      <c r="S50" s="444">
        <v>60</v>
      </c>
      <c r="T50" s="444">
        <v>1947</v>
      </c>
      <c r="U50" s="431">
        <v>100</v>
      </c>
      <c r="W50" s="42" t="s">
        <v>818</v>
      </c>
      <c r="X50" s="42">
        <v>317.95</v>
      </c>
      <c r="Y50" s="432">
        <v>37106.58</v>
      </c>
      <c r="Z50" s="42">
        <v>112.99999999999999</v>
      </c>
      <c r="AA50" s="42">
        <v>4339</v>
      </c>
      <c r="AB50" s="3">
        <v>100</v>
      </c>
      <c r="AC50" s="42"/>
    </row>
    <row r="51" spans="15:29" ht="13" customHeight="1" x14ac:dyDescent="0.15">
      <c r="O51" s="435" t="s">
        <v>159</v>
      </c>
      <c r="P51" s="408">
        <v>100</v>
      </c>
      <c r="Q51" s="444">
        <v>405832.31</v>
      </c>
      <c r="R51" s="444">
        <v>751145.34000000008</v>
      </c>
      <c r="S51" s="444">
        <v>2364</v>
      </c>
      <c r="T51" s="444">
        <v>96590</v>
      </c>
      <c r="U51" s="431">
        <v>100</v>
      </c>
      <c r="W51" s="42" t="s">
        <v>819</v>
      </c>
      <c r="X51" s="42">
        <v>274.75</v>
      </c>
      <c r="Y51" s="432">
        <v>30126.74</v>
      </c>
      <c r="Z51" s="42">
        <v>85</v>
      </c>
      <c r="AA51" s="42">
        <v>2406</v>
      </c>
      <c r="AB51" s="3">
        <v>100</v>
      </c>
      <c r="AC51" s="42"/>
    </row>
    <row r="52" spans="15:29" ht="13" customHeight="1" x14ac:dyDescent="0.15">
      <c r="O52" s="435" t="s">
        <v>247</v>
      </c>
      <c r="P52" s="408">
        <v>100</v>
      </c>
      <c r="Q52" s="444">
        <v>65404.160000000003</v>
      </c>
      <c r="R52" s="444">
        <v>119238.15999999999</v>
      </c>
      <c r="S52" s="444">
        <v>382</v>
      </c>
      <c r="T52" s="444">
        <v>15288.999999999998</v>
      </c>
      <c r="U52" s="431">
        <v>100</v>
      </c>
      <c r="W52" s="42" t="s">
        <v>820</v>
      </c>
      <c r="X52" s="42">
        <v>172.89</v>
      </c>
      <c r="Y52" s="432">
        <v>30938.43</v>
      </c>
      <c r="Z52" s="42">
        <v>85</v>
      </c>
      <c r="AA52" s="42">
        <v>3590</v>
      </c>
      <c r="AB52" s="3">
        <v>100</v>
      </c>
      <c r="AC52" s="42"/>
    </row>
    <row r="53" spans="15:29" ht="13" customHeight="1" x14ac:dyDescent="0.15">
      <c r="O53" s="435" t="s">
        <v>237</v>
      </c>
      <c r="P53" s="408">
        <v>100</v>
      </c>
      <c r="Q53" s="444">
        <v>20299.75</v>
      </c>
      <c r="R53" s="444">
        <v>37526.14</v>
      </c>
      <c r="S53" s="444">
        <v>112.99999999999999</v>
      </c>
      <c r="T53" s="444">
        <v>4619</v>
      </c>
      <c r="U53" s="431">
        <v>100</v>
      </c>
      <c r="W53" s="42" t="s">
        <v>821</v>
      </c>
      <c r="X53" s="42">
        <v>192.68</v>
      </c>
      <c r="Y53" s="432">
        <v>24263.22</v>
      </c>
      <c r="Z53" s="42">
        <v>85</v>
      </c>
      <c r="AA53" s="42">
        <v>2014.9999999999998</v>
      </c>
      <c r="AB53" s="3">
        <v>100</v>
      </c>
      <c r="AC53" s="42"/>
    </row>
    <row r="54" spans="15:29" ht="13" customHeight="1" x14ac:dyDescent="0.15">
      <c r="O54" s="435" t="s">
        <v>235</v>
      </c>
      <c r="P54" s="408">
        <v>100</v>
      </c>
      <c r="Q54" s="444">
        <v>38532.31</v>
      </c>
      <c r="R54" s="444">
        <v>70288.91</v>
      </c>
      <c r="S54" s="444">
        <v>209</v>
      </c>
      <c r="T54" s="444">
        <v>9254</v>
      </c>
      <c r="U54" s="431">
        <v>100</v>
      </c>
      <c r="W54" s="42" t="s">
        <v>822</v>
      </c>
      <c r="X54" s="42">
        <v>180</v>
      </c>
      <c r="Y54" s="432">
        <v>28376.42</v>
      </c>
      <c r="Z54" s="42">
        <v>86</v>
      </c>
      <c r="AA54" s="42">
        <v>2192</v>
      </c>
      <c r="AB54" s="3">
        <v>100</v>
      </c>
      <c r="AC54" s="42"/>
    </row>
    <row r="55" spans="15:29" ht="13" customHeight="1" x14ac:dyDescent="0.15">
      <c r="O55" s="435" t="s">
        <v>233</v>
      </c>
      <c r="P55" s="408">
        <v>100</v>
      </c>
      <c r="Q55" s="444">
        <v>84856.95</v>
      </c>
      <c r="R55" s="444">
        <v>154177.34</v>
      </c>
      <c r="S55" s="444">
        <v>482</v>
      </c>
      <c r="T55" s="444">
        <v>21289</v>
      </c>
      <c r="U55" s="431">
        <v>100</v>
      </c>
      <c r="W55" s="42" t="s">
        <v>823</v>
      </c>
      <c r="X55" s="42">
        <v>259.54000000000002</v>
      </c>
      <c r="Y55" s="432">
        <v>45841.06</v>
      </c>
      <c r="Z55" s="42">
        <v>145</v>
      </c>
      <c r="AA55" s="42">
        <v>4957</v>
      </c>
      <c r="AB55" s="3">
        <v>100</v>
      </c>
      <c r="AC55" s="42"/>
    </row>
    <row r="56" spans="15:29" ht="13" customHeight="1" x14ac:dyDescent="0.15">
      <c r="O56" s="435" t="s">
        <v>205</v>
      </c>
      <c r="P56" s="408">
        <v>100</v>
      </c>
      <c r="Q56" s="444">
        <v>10609.52</v>
      </c>
      <c r="R56" s="444">
        <v>17678.38</v>
      </c>
      <c r="S56" s="444">
        <v>10</v>
      </c>
      <c r="T56" s="444">
        <v>536</v>
      </c>
      <c r="U56" s="431">
        <v>100</v>
      </c>
      <c r="W56" s="42" t="s">
        <v>824</v>
      </c>
      <c r="X56" s="42">
        <v>224.45</v>
      </c>
      <c r="Y56" s="432">
        <v>453794.56</v>
      </c>
      <c r="Z56" s="42">
        <v>1436</v>
      </c>
      <c r="AA56" s="42">
        <v>53311</v>
      </c>
      <c r="AB56" s="3">
        <v>100</v>
      </c>
      <c r="AC56" s="42"/>
    </row>
    <row r="57" spans="15:29" ht="13" customHeight="1" x14ac:dyDescent="0.15">
      <c r="O57" s="435" t="s">
        <v>173</v>
      </c>
      <c r="P57" s="408">
        <v>100</v>
      </c>
      <c r="Q57" s="444">
        <v>25077.9</v>
      </c>
      <c r="R57" s="444">
        <v>46161.810000000005</v>
      </c>
      <c r="S57" s="444">
        <v>130</v>
      </c>
      <c r="T57" s="444">
        <v>11743</v>
      </c>
      <c r="U57" s="431">
        <v>100</v>
      </c>
      <c r="W57" s="42" t="s">
        <v>825</v>
      </c>
      <c r="X57" s="42">
        <v>195.11</v>
      </c>
      <c r="Y57" s="432">
        <v>43582.89</v>
      </c>
      <c r="Z57" s="42">
        <v>127</v>
      </c>
      <c r="AA57" s="42">
        <v>4474</v>
      </c>
      <c r="AB57" s="3">
        <v>100</v>
      </c>
      <c r="AC57" s="42"/>
    </row>
    <row r="58" spans="15:29" ht="13" customHeight="1" x14ac:dyDescent="0.15">
      <c r="O58" s="435" t="s">
        <v>869</v>
      </c>
      <c r="P58" s="408">
        <v>100</v>
      </c>
      <c r="Q58" s="444">
        <v>33055.65</v>
      </c>
      <c r="R58" s="444">
        <v>61948.990000000005</v>
      </c>
      <c r="S58" s="444">
        <v>187</v>
      </c>
      <c r="T58" s="444">
        <v>6748.9999999999991</v>
      </c>
      <c r="U58" s="431">
        <v>100</v>
      </c>
      <c r="W58" s="42" t="s">
        <v>826</v>
      </c>
      <c r="X58" s="42">
        <v>205.61</v>
      </c>
      <c r="Y58" s="432">
        <v>38722.51</v>
      </c>
      <c r="Z58" s="42">
        <v>121</v>
      </c>
      <c r="AA58" s="42">
        <v>3708</v>
      </c>
      <c r="AB58" s="3">
        <v>100</v>
      </c>
      <c r="AC58" s="42"/>
    </row>
    <row r="59" spans="15:29" ht="13" customHeight="1" x14ac:dyDescent="0.15">
      <c r="O59" s="435" t="s">
        <v>870</v>
      </c>
      <c r="P59" s="408">
        <v>100</v>
      </c>
      <c r="Q59" s="444">
        <v>20081.010000000002</v>
      </c>
      <c r="R59" s="444">
        <v>37106.58</v>
      </c>
      <c r="S59" s="444">
        <v>112.99999999999999</v>
      </c>
      <c r="T59" s="444">
        <v>4339</v>
      </c>
      <c r="U59" s="431">
        <v>100</v>
      </c>
      <c r="W59" s="42" t="s">
        <v>827</v>
      </c>
      <c r="X59" s="42">
        <v>184.02</v>
      </c>
      <c r="Y59" s="432">
        <v>139182.79</v>
      </c>
      <c r="Z59" s="42">
        <v>417</v>
      </c>
      <c r="AA59" s="42">
        <v>9615</v>
      </c>
      <c r="AB59" s="3">
        <v>100</v>
      </c>
      <c r="AC59" s="42"/>
    </row>
    <row r="60" spans="15:29" ht="13" customHeight="1" x14ac:dyDescent="0.15">
      <c r="O60" s="435" t="s">
        <v>871</v>
      </c>
      <c r="P60" s="408">
        <v>100</v>
      </c>
      <c r="Q60" s="444">
        <v>15288.18</v>
      </c>
      <c r="R60" s="444">
        <v>30126.74</v>
      </c>
      <c r="S60" s="444">
        <v>85</v>
      </c>
      <c r="T60" s="444">
        <v>2406</v>
      </c>
      <c r="U60" s="431">
        <v>100</v>
      </c>
      <c r="W60" s="42" t="s">
        <v>828</v>
      </c>
      <c r="X60" s="42">
        <v>209.51</v>
      </c>
      <c r="Y60" s="432">
        <v>92717.59</v>
      </c>
      <c r="Z60" s="42">
        <v>270</v>
      </c>
      <c r="AA60" s="42">
        <v>12004</v>
      </c>
      <c r="AB60" s="3">
        <v>100</v>
      </c>
      <c r="AC60" s="42"/>
    </row>
    <row r="61" spans="15:29" ht="13" customHeight="1" x14ac:dyDescent="0.15">
      <c r="O61" s="435" t="s">
        <v>872</v>
      </c>
      <c r="P61" s="408">
        <v>100</v>
      </c>
      <c r="Q61" s="444">
        <v>16458.68</v>
      </c>
      <c r="R61" s="444">
        <v>30938.43</v>
      </c>
      <c r="S61" s="444">
        <v>85</v>
      </c>
      <c r="T61" s="444">
        <v>3590</v>
      </c>
      <c r="U61" s="431">
        <v>100</v>
      </c>
      <c r="W61" s="42" t="s">
        <v>829</v>
      </c>
      <c r="X61" s="42">
        <v>191.59</v>
      </c>
      <c r="Y61" s="432">
        <v>43197.67</v>
      </c>
      <c r="Z61" s="42">
        <v>128</v>
      </c>
      <c r="AA61" s="42">
        <v>5613</v>
      </c>
      <c r="AB61" s="3">
        <v>100</v>
      </c>
      <c r="AC61" s="42"/>
    </row>
    <row r="62" spans="15:29" ht="13" customHeight="1" x14ac:dyDescent="0.15">
      <c r="O62" s="435" t="s">
        <v>873</v>
      </c>
      <c r="P62" s="408">
        <v>100</v>
      </c>
      <c r="Q62" s="444">
        <v>12447.35</v>
      </c>
      <c r="R62" s="444">
        <v>24263.22</v>
      </c>
      <c r="S62" s="444">
        <v>85</v>
      </c>
      <c r="T62" s="444">
        <v>2014.9999999999998</v>
      </c>
      <c r="U62" s="431">
        <v>100</v>
      </c>
      <c r="W62" s="42" t="s">
        <v>830</v>
      </c>
      <c r="X62" s="42">
        <v>200.44</v>
      </c>
      <c r="Y62" s="432">
        <v>53909.48</v>
      </c>
      <c r="Z62" s="42">
        <v>167</v>
      </c>
      <c r="AA62" s="42">
        <v>6548</v>
      </c>
      <c r="AB62" s="3">
        <v>100</v>
      </c>
      <c r="AC62" s="42"/>
    </row>
    <row r="63" spans="15:29" ht="13" customHeight="1" x14ac:dyDescent="0.15">
      <c r="O63" s="435" t="s">
        <v>874</v>
      </c>
      <c r="P63" s="408">
        <v>100</v>
      </c>
      <c r="Q63" s="444">
        <v>14445.189999999999</v>
      </c>
      <c r="R63" s="444">
        <v>28376.420000000002</v>
      </c>
      <c r="S63" s="444">
        <v>86</v>
      </c>
      <c r="T63" s="444">
        <v>2192</v>
      </c>
      <c r="U63" s="431">
        <v>100</v>
      </c>
      <c r="W63" s="42" t="s">
        <v>831</v>
      </c>
      <c r="X63" s="42">
        <v>191.1</v>
      </c>
      <c r="Y63" s="432">
        <v>89198.97</v>
      </c>
      <c r="Z63" s="42">
        <v>272</v>
      </c>
      <c r="AA63" s="42">
        <v>11231</v>
      </c>
      <c r="AB63" s="3">
        <v>100</v>
      </c>
      <c r="AC63" s="42"/>
    </row>
    <row r="64" spans="15:29" ht="13" customHeight="1" x14ac:dyDescent="0.15">
      <c r="O64" s="435" t="s">
        <v>875</v>
      </c>
      <c r="P64" s="408">
        <v>100</v>
      </c>
      <c r="Q64" s="444">
        <v>24346.77</v>
      </c>
      <c r="R64" s="444">
        <v>45841.06</v>
      </c>
      <c r="S64" s="444">
        <v>145</v>
      </c>
      <c r="T64" s="444">
        <v>4957</v>
      </c>
      <c r="U64" s="431">
        <v>100</v>
      </c>
      <c r="W64" s="42" t="s">
        <v>832</v>
      </c>
      <c r="X64" s="42">
        <v>249.66</v>
      </c>
      <c r="Y64" s="432">
        <v>51453.91</v>
      </c>
      <c r="Z64" s="42">
        <v>142</v>
      </c>
      <c r="AA64" s="42">
        <v>6903</v>
      </c>
      <c r="AB64" s="3">
        <v>100</v>
      </c>
      <c r="AC64" s="42"/>
    </row>
    <row r="65" spans="15:29" ht="13" customHeight="1" x14ac:dyDescent="0.15">
      <c r="O65" s="435" t="s">
        <v>876</v>
      </c>
      <c r="P65" s="408">
        <v>100</v>
      </c>
      <c r="Q65" s="444">
        <v>243485.56</v>
      </c>
      <c r="R65" s="444">
        <v>453794.56</v>
      </c>
      <c r="S65" s="444">
        <v>1436</v>
      </c>
      <c r="T65" s="444">
        <v>53311</v>
      </c>
      <c r="U65" s="431">
        <v>100</v>
      </c>
      <c r="W65" s="42" t="s">
        <v>833</v>
      </c>
      <c r="X65" s="42">
        <v>204.65</v>
      </c>
      <c r="Y65" s="432">
        <v>252521.71</v>
      </c>
      <c r="Z65" s="42">
        <v>806</v>
      </c>
      <c r="AA65" s="42">
        <v>31383.999999999996</v>
      </c>
      <c r="AB65" s="3">
        <v>100</v>
      </c>
      <c r="AC65" s="42"/>
    </row>
    <row r="66" spans="15:29" ht="13" customHeight="1" x14ac:dyDescent="0.15">
      <c r="O66" s="435" t="s">
        <v>877</v>
      </c>
      <c r="P66" s="408">
        <v>100</v>
      </c>
      <c r="Q66" s="444">
        <v>22870.29</v>
      </c>
      <c r="R66" s="444">
        <v>43582.89</v>
      </c>
      <c r="S66" s="444">
        <v>127</v>
      </c>
      <c r="T66" s="444">
        <v>4474</v>
      </c>
      <c r="U66" s="431">
        <v>100</v>
      </c>
      <c r="W66" s="42" t="s">
        <v>834</v>
      </c>
      <c r="X66" s="42">
        <v>243.22</v>
      </c>
      <c r="Y66" s="432">
        <v>134589.82</v>
      </c>
      <c r="Z66" s="42">
        <v>426</v>
      </c>
      <c r="AA66" s="42">
        <v>17023</v>
      </c>
      <c r="AB66" s="3">
        <v>100</v>
      </c>
      <c r="AC66" s="42"/>
    </row>
    <row r="67" spans="15:29" ht="13" customHeight="1" x14ac:dyDescent="0.15">
      <c r="O67" s="435" t="s">
        <v>878</v>
      </c>
      <c r="P67" s="408">
        <v>100</v>
      </c>
      <c r="Q67" s="444">
        <v>20261.29</v>
      </c>
      <c r="R67" s="444">
        <v>38722.51</v>
      </c>
      <c r="S67" s="444">
        <v>121</v>
      </c>
      <c r="T67" s="444">
        <v>3708</v>
      </c>
      <c r="U67" s="431">
        <v>100</v>
      </c>
      <c r="W67" s="42" t="s">
        <v>835</v>
      </c>
      <c r="X67" s="42">
        <v>200.77</v>
      </c>
      <c r="Y67" s="432">
        <v>62604.76</v>
      </c>
      <c r="Z67" s="42">
        <v>192</v>
      </c>
      <c r="AA67" s="42">
        <v>8499</v>
      </c>
      <c r="AB67" s="3">
        <v>100</v>
      </c>
      <c r="AC67" s="42"/>
    </row>
    <row r="68" spans="15:29" ht="13" customHeight="1" x14ac:dyDescent="0.15">
      <c r="O68" s="435" t="s">
        <v>879</v>
      </c>
      <c r="P68" s="408">
        <v>100</v>
      </c>
      <c r="Q68" s="444">
        <v>71470.759999999995</v>
      </c>
      <c r="R68" s="444">
        <v>139182.79</v>
      </c>
      <c r="S68" s="444">
        <v>417</v>
      </c>
      <c r="T68" s="444">
        <v>9615</v>
      </c>
      <c r="U68" s="431">
        <v>100</v>
      </c>
      <c r="W68" s="42" t="s">
        <v>836</v>
      </c>
      <c r="X68" s="42">
        <v>192.25</v>
      </c>
      <c r="Y68" s="432">
        <v>46467.22</v>
      </c>
      <c r="Z68" s="42">
        <v>146</v>
      </c>
      <c r="AA68" s="42">
        <v>5974</v>
      </c>
      <c r="AB68" s="3">
        <v>100</v>
      </c>
      <c r="AC68" s="42"/>
    </row>
    <row r="69" spans="15:29" ht="13" customHeight="1" x14ac:dyDescent="0.15">
      <c r="O69" s="435" t="s">
        <v>880</v>
      </c>
      <c r="P69" s="408">
        <v>100</v>
      </c>
      <c r="Q69" s="444">
        <v>50246.59</v>
      </c>
      <c r="R69" s="444">
        <v>92717.59</v>
      </c>
      <c r="S69" s="444">
        <v>270</v>
      </c>
      <c r="T69" s="444">
        <v>12004</v>
      </c>
      <c r="U69" s="431">
        <v>100</v>
      </c>
      <c r="W69" s="42" t="s">
        <v>837</v>
      </c>
      <c r="X69" s="42">
        <v>356.02</v>
      </c>
      <c r="Y69" s="432">
        <v>40006.03</v>
      </c>
      <c r="Z69" s="42">
        <v>121</v>
      </c>
      <c r="AA69" s="42">
        <v>6237</v>
      </c>
      <c r="AB69" s="3">
        <v>100</v>
      </c>
      <c r="AC69" s="42"/>
    </row>
    <row r="70" spans="15:29" ht="13" customHeight="1" x14ac:dyDescent="0.15">
      <c r="O70" s="435" t="s">
        <v>881</v>
      </c>
      <c r="P70" s="408">
        <v>100</v>
      </c>
      <c r="Q70" s="444">
        <v>23584.93</v>
      </c>
      <c r="R70" s="444">
        <v>43197.67</v>
      </c>
      <c r="S70" s="444">
        <v>128</v>
      </c>
      <c r="T70" s="444">
        <v>5613</v>
      </c>
      <c r="U70" s="431">
        <v>100</v>
      </c>
      <c r="W70" s="42" t="s">
        <v>838</v>
      </c>
      <c r="X70" s="42">
        <v>210.86999999999998</v>
      </c>
      <c r="Y70" s="432">
        <v>1220.3699999999999</v>
      </c>
      <c r="Z70" s="73" t="e">
        <f>NA()</f>
        <v>#N/A</v>
      </c>
      <c r="AA70" s="42">
        <v>291</v>
      </c>
      <c r="AB70" s="3">
        <v>100</v>
      </c>
      <c r="AC70" s="42"/>
    </row>
    <row r="71" spans="15:29" ht="13" customHeight="1" x14ac:dyDescent="0.15">
      <c r="O71" s="435" t="s">
        <v>882</v>
      </c>
      <c r="P71" s="408">
        <v>100</v>
      </c>
      <c r="Q71" s="444">
        <v>29014.600000000002</v>
      </c>
      <c r="R71" s="444">
        <v>53909.479999999996</v>
      </c>
      <c r="S71" s="444">
        <v>167</v>
      </c>
      <c r="T71" s="444">
        <v>6548</v>
      </c>
      <c r="U71" s="431">
        <v>100</v>
      </c>
      <c r="W71" s="42" t="s">
        <v>839</v>
      </c>
      <c r="X71" s="42">
        <v>106.49</v>
      </c>
      <c r="Y71" s="432">
        <v>8685.380000000001</v>
      </c>
      <c r="Z71" s="42">
        <v>22</v>
      </c>
      <c r="AA71" s="42">
        <v>1148</v>
      </c>
      <c r="AB71" s="3">
        <v>100</v>
      </c>
      <c r="AC71" s="42"/>
    </row>
    <row r="72" spans="15:29" ht="13" customHeight="1" x14ac:dyDescent="0.15">
      <c r="O72" s="435" t="s">
        <v>883</v>
      </c>
      <c r="P72" s="408">
        <v>100</v>
      </c>
      <c r="Q72" s="444">
        <v>48413.96</v>
      </c>
      <c r="R72" s="444">
        <v>89198.97</v>
      </c>
      <c r="S72" s="444">
        <v>272</v>
      </c>
      <c r="T72" s="444">
        <v>11231</v>
      </c>
      <c r="U72" s="431">
        <v>100</v>
      </c>
      <c r="W72" s="42" t="s">
        <v>840</v>
      </c>
      <c r="X72" s="42">
        <v>484.64</v>
      </c>
      <c r="Y72" s="432">
        <v>1585.34</v>
      </c>
      <c r="Z72" s="73" t="e">
        <f>NA()</f>
        <v>#N/A</v>
      </c>
      <c r="AA72" s="42">
        <v>1346</v>
      </c>
      <c r="AB72" s="3">
        <v>100</v>
      </c>
      <c r="AC72" s="42"/>
    </row>
    <row r="73" spans="15:29" ht="13" customHeight="1" x14ac:dyDescent="0.15">
      <c r="O73" s="435" t="s">
        <v>884</v>
      </c>
      <c r="P73" s="408">
        <v>100</v>
      </c>
      <c r="Q73" s="444" t="s">
        <v>39</v>
      </c>
      <c r="R73" s="444">
        <v>51453.909999999996</v>
      </c>
      <c r="S73" s="444">
        <v>142</v>
      </c>
      <c r="T73" s="444">
        <v>6903</v>
      </c>
      <c r="U73" s="431">
        <v>100</v>
      </c>
      <c r="W73" s="42" t="s">
        <v>841</v>
      </c>
      <c r="X73" s="42">
        <v>60.85</v>
      </c>
      <c r="Y73" s="432">
        <v>32785.9</v>
      </c>
      <c r="Z73" s="42">
        <v>108</v>
      </c>
      <c r="AA73" s="42">
        <v>3222.9999999999995</v>
      </c>
      <c r="AB73" s="3">
        <v>100</v>
      </c>
      <c r="AC73" s="42"/>
    </row>
    <row r="74" spans="15:29" ht="13" customHeight="1" x14ac:dyDescent="0.15">
      <c r="O74" s="435" t="s">
        <v>885</v>
      </c>
      <c r="P74" s="408">
        <v>100</v>
      </c>
      <c r="Q74" s="444">
        <v>136271.9</v>
      </c>
      <c r="R74" s="444">
        <v>252521.71</v>
      </c>
      <c r="S74" s="444">
        <v>806</v>
      </c>
      <c r="T74" s="444">
        <v>31383.999999999996</v>
      </c>
      <c r="U74" s="431">
        <v>100</v>
      </c>
      <c r="W74" s="42" t="s">
        <v>842</v>
      </c>
      <c r="X74" s="42">
        <v>111.62</v>
      </c>
      <c r="Y74" s="432">
        <v>9877.41</v>
      </c>
      <c r="Z74" s="42">
        <v>32</v>
      </c>
      <c r="AA74" s="42">
        <v>534</v>
      </c>
      <c r="AB74" s="3">
        <v>100</v>
      </c>
      <c r="AC74" s="42"/>
    </row>
    <row r="75" spans="15:29" ht="13" customHeight="1" x14ac:dyDescent="0.15">
      <c r="O75" s="430" t="s">
        <v>222</v>
      </c>
      <c r="P75" s="408">
        <v>10000</v>
      </c>
      <c r="Q75" s="444" t="s">
        <v>39</v>
      </c>
      <c r="R75" s="444">
        <v>5623526.0000000009</v>
      </c>
      <c r="S75" s="444">
        <v>31900</v>
      </c>
      <c r="T75" s="444">
        <v>367800</v>
      </c>
      <c r="U75" s="1">
        <v>10000</v>
      </c>
      <c r="W75" s="42" t="s">
        <v>843</v>
      </c>
      <c r="X75" s="42">
        <v>89.08</v>
      </c>
      <c r="Y75" s="432">
        <v>9854.15</v>
      </c>
      <c r="Z75" s="42">
        <v>30</v>
      </c>
      <c r="AA75" s="42">
        <v>503</v>
      </c>
      <c r="AB75" s="3">
        <v>100</v>
      </c>
      <c r="AC75" s="42"/>
    </row>
    <row r="76" spans="15:29" ht="13" customHeight="1" x14ac:dyDescent="0.15">
      <c r="O76" s="435" t="s">
        <v>886</v>
      </c>
      <c r="P76" s="431">
        <v>100</v>
      </c>
      <c r="Q76" s="444" t="s">
        <v>39</v>
      </c>
      <c r="R76" s="444">
        <v>152885.97</v>
      </c>
      <c r="S76" s="444">
        <v>484.99999999999994</v>
      </c>
      <c r="T76" s="444">
        <v>21050</v>
      </c>
      <c r="U76" s="431">
        <v>100</v>
      </c>
      <c r="W76" s="42" t="s">
        <v>844</v>
      </c>
      <c r="X76" s="42">
        <v>107.25</v>
      </c>
      <c r="Y76" s="432">
        <v>16085.849999999997</v>
      </c>
      <c r="Z76" s="42">
        <v>50</v>
      </c>
      <c r="AA76" s="42">
        <v>868</v>
      </c>
      <c r="AB76" s="3">
        <v>100</v>
      </c>
      <c r="AC76" s="42"/>
    </row>
    <row r="77" spans="15:29" ht="13" customHeight="1" x14ac:dyDescent="0.15">
      <c r="O77" s="435" t="s">
        <v>887</v>
      </c>
      <c r="P77" s="408">
        <v>100</v>
      </c>
      <c r="Q77" s="444">
        <v>72736.490000000005</v>
      </c>
      <c r="R77" s="444">
        <v>134589.82</v>
      </c>
      <c r="S77" s="444">
        <v>426</v>
      </c>
      <c r="T77" s="444">
        <v>17023</v>
      </c>
      <c r="U77" s="431">
        <v>100</v>
      </c>
      <c r="W77" s="42" t="s">
        <v>845</v>
      </c>
      <c r="X77" s="42">
        <v>142.71</v>
      </c>
      <c r="Y77" s="432">
        <v>15820.320000000002</v>
      </c>
      <c r="Z77" s="42">
        <v>31</v>
      </c>
      <c r="AA77" s="42">
        <v>505.99999999999994</v>
      </c>
      <c r="AB77" s="3">
        <v>100</v>
      </c>
      <c r="AC77" s="42"/>
    </row>
    <row r="78" spans="15:29" ht="13" customHeight="1" x14ac:dyDescent="0.15">
      <c r="O78" s="435" t="s">
        <v>888</v>
      </c>
      <c r="P78" s="408">
        <v>100</v>
      </c>
      <c r="Q78" s="444">
        <v>34074.35</v>
      </c>
      <c r="R78" s="444">
        <v>62604.76</v>
      </c>
      <c r="S78" s="444">
        <v>192</v>
      </c>
      <c r="T78" s="444">
        <v>8499</v>
      </c>
      <c r="U78" s="431">
        <v>100</v>
      </c>
      <c r="W78" s="42" t="s">
        <v>846</v>
      </c>
      <c r="X78" s="42">
        <v>87.14</v>
      </c>
      <c r="Y78" s="432">
        <v>11369.79</v>
      </c>
      <c r="Z78" s="42">
        <v>32</v>
      </c>
      <c r="AA78" s="42">
        <v>592</v>
      </c>
      <c r="AB78" s="3">
        <v>100</v>
      </c>
      <c r="AC78" s="42"/>
    </row>
    <row r="79" spans="15:29" ht="13" customHeight="1" x14ac:dyDescent="0.15">
      <c r="O79" s="435" t="s">
        <v>889</v>
      </c>
      <c r="P79" s="408">
        <v>100</v>
      </c>
      <c r="Q79" s="444">
        <v>25176.12</v>
      </c>
      <c r="R79" s="444">
        <v>46467.22</v>
      </c>
      <c r="S79" s="444">
        <v>146</v>
      </c>
      <c r="T79" s="444">
        <v>5974</v>
      </c>
      <c r="U79" s="431">
        <v>100</v>
      </c>
      <c r="W79" s="42" t="s">
        <v>847</v>
      </c>
      <c r="X79" s="42">
        <v>85.2</v>
      </c>
      <c r="Y79" s="432">
        <v>16192.39</v>
      </c>
      <c r="Z79" s="42">
        <v>44</v>
      </c>
      <c r="AA79" s="42">
        <v>847.00000000000011</v>
      </c>
      <c r="AB79" s="3">
        <v>100</v>
      </c>
      <c r="AC79" s="42"/>
    </row>
    <row r="80" spans="15:29" ht="13" customHeight="1" x14ac:dyDescent="0.15">
      <c r="O80" s="435" t="s">
        <v>890</v>
      </c>
      <c r="P80" s="408">
        <v>100</v>
      </c>
      <c r="Q80" s="444">
        <v>22071.100000000002</v>
      </c>
      <c r="R80" s="444">
        <v>40006.03</v>
      </c>
      <c r="S80" s="444">
        <v>121</v>
      </c>
      <c r="T80" s="444">
        <v>6237</v>
      </c>
      <c r="U80" s="431">
        <v>100</v>
      </c>
      <c r="W80" s="42" t="s">
        <v>848</v>
      </c>
      <c r="X80" s="42">
        <v>115.1</v>
      </c>
      <c r="Y80" s="432">
        <v>9423.5</v>
      </c>
      <c r="Z80" s="42">
        <v>31</v>
      </c>
      <c r="AA80" s="42">
        <v>513</v>
      </c>
      <c r="AB80" s="3">
        <v>100</v>
      </c>
      <c r="AC80" s="42"/>
    </row>
    <row r="81" spans="15:29" ht="13" customHeight="1" x14ac:dyDescent="0.15">
      <c r="O81" s="435" t="s">
        <v>292</v>
      </c>
      <c r="P81" s="431">
        <v>1</v>
      </c>
      <c r="Q81" s="444">
        <v>567.52</v>
      </c>
      <c r="R81" s="444">
        <v>1282.3810000000001</v>
      </c>
      <c r="S81" s="444">
        <v>5.19</v>
      </c>
      <c r="T81" s="444">
        <v>201.29</v>
      </c>
      <c r="U81" s="431">
        <v>1</v>
      </c>
      <c r="W81" s="42" t="s">
        <v>849</v>
      </c>
      <c r="X81" s="42">
        <v>131.20000000000002</v>
      </c>
      <c r="Y81" s="432">
        <v>23608.62</v>
      </c>
      <c r="Z81" s="42">
        <v>73</v>
      </c>
      <c r="AA81" s="42">
        <v>1321</v>
      </c>
      <c r="AB81" s="3">
        <v>100</v>
      </c>
      <c r="AC81" s="42"/>
    </row>
    <row r="82" spans="15:29" ht="13" customHeight="1" x14ac:dyDescent="0.15">
      <c r="O82" s="430" t="s">
        <v>287</v>
      </c>
      <c r="P82" s="408">
        <v>10000</v>
      </c>
      <c r="Q82" s="444" t="s">
        <v>39</v>
      </c>
      <c r="R82" s="444">
        <v>2932409</v>
      </c>
      <c r="S82" s="444">
        <v>21600</v>
      </c>
      <c r="T82" s="444">
        <v>497800</v>
      </c>
      <c r="U82" s="1">
        <v>10000</v>
      </c>
      <c r="W82" s="42" t="s">
        <v>850</v>
      </c>
      <c r="X82" s="42">
        <v>23.39</v>
      </c>
      <c r="Y82" s="432">
        <v>69055.520000000004</v>
      </c>
      <c r="Z82" s="42">
        <v>233</v>
      </c>
      <c r="AA82" s="42">
        <v>5469</v>
      </c>
      <c r="AB82" s="3">
        <v>100</v>
      </c>
      <c r="AC82" s="42"/>
    </row>
    <row r="83" spans="15:29" ht="13" customHeight="1" x14ac:dyDescent="0.15">
      <c r="O83" s="435" t="s">
        <v>891</v>
      </c>
      <c r="P83" s="408">
        <v>100</v>
      </c>
      <c r="Q83" s="444">
        <v>4677.21</v>
      </c>
      <c r="R83" s="444">
        <v>8685.380000000001</v>
      </c>
      <c r="S83" s="444">
        <v>22</v>
      </c>
      <c r="T83" s="444">
        <v>1148</v>
      </c>
      <c r="U83" s="431">
        <v>100</v>
      </c>
      <c r="W83" s="42" t="s">
        <v>851</v>
      </c>
      <c r="X83" s="42">
        <v>84.3</v>
      </c>
      <c r="Y83" s="432">
        <v>65049.46</v>
      </c>
      <c r="Z83" s="42">
        <v>193</v>
      </c>
      <c r="AA83" s="42">
        <v>1680.9999999999998</v>
      </c>
      <c r="AB83" s="3">
        <v>100</v>
      </c>
      <c r="AC83" s="42"/>
    </row>
    <row r="84" spans="15:29" ht="13" customHeight="1" x14ac:dyDescent="0.15">
      <c r="O84" s="435" t="s">
        <v>283</v>
      </c>
      <c r="P84" s="431">
        <v>1</v>
      </c>
      <c r="Q84" s="444">
        <v>838.25</v>
      </c>
      <c r="R84" s="444">
        <v>1262.3947000000001</v>
      </c>
      <c r="S84" s="444">
        <v>3.96</v>
      </c>
      <c r="T84" s="444">
        <v>168.26</v>
      </c>
      <c r="U84" s="431">
        <v>1</v>
      </c>
      <c r="W84" s="42" t="s">
        <v>852</v>
      </c>
      <c r="X84" s="42">
        <v>196.89</v>
      </c>
      <c r="Y84" s="432">
        <v>18013.22</v>
      </c>
      <c r="Z84" s="42">
        <v>55.000000000000007</v>
      </c>
      <c r="AA84" s="42">
        <v>993</v>
      </c>
      <c r="AB84" s="3">
        <v>100</v>
      </c>
      <c r="AC84" s="42"/>
    </row>
    <row r="85" spans="15:29" ht="13" customHeight="1" x14ac:dyDescent="0.15">
      <c r="O85" s="435" t="s">
        <v>892</v>
      </c>
      <c r="P85" s="408">
        <v>100</v>
      </c>
      <c r="Q85" s="444">
        <v>17361.05</v>
      </c>
      <c r="R85" s="444">
        <v>32785.9</v>
      </c>
      <c r="S85" s="444">
        <v>108</v>
      </c>
      <c r="T85" s="444">
        <v>3222.9999999999995</v>
      </c>
      <c r="U85" s="431">
        <v>100</v>
      </c>
      <c r="W85" s="42" t="s">
        <v>853</v>
      </c>
      <c r="X85" s="42">
        <v>148.47</v>
      </c>
      <c r="Y85" s="432">
        <v>26288.61</v>
      </c>
      <c r="Z85" s="42">
        <v>82</v>
      </c>
      <c r="AA85" s="42">
        <v>1573</v>
      </c>
      <c r="AB85" s="3">
        <v>100</v>
      </c>
      <c r="AC85" s="42"/>
    </row>
    <row r="86" spans="15:29" ht="13" customHeight="1" x14ac:dyDescent="0.15">
      <c r="O86" s="435" t="s">
        <v>893</v>
      </c>
      <c r="P86" s="408">
        <v>100</v>
      </c>
      <c r="Q86" s="444">
        <v>4625.63</v>
      </c>
      <c r="R86" s="444">
        <v>9877.41</v>
      </c>
      <c r="S86" s="444">
        <v>32</v>
      </c>
      <c r="T86" s="444">
        <v>534</v>
      </c>
      <c r="U86" s="431">
        <v>100</v>
      </c>
      <c r="W86" s="42" t="s">
        <v>854</v>
      </c>
      <c r="X86" s="42">
        <v>96.89</v>
      </c>
      <c r="Y86" s="432">
        <v>18049.47</v>
      </c>
      <c r="Z86" s="42">
        <v>50</v>
      </c>
      <c r="AA86" s="42">
        <v>1212</v>
      </c>
      <c r="AB86" s="3">
        <v>100</v>
      </c>
      <c r="AC86" s="42"/>
    </row>
    <row r="87" spans="15:29" ht="13" customHeight="1" x14ac:dyDescent="0.15">
      <c r="O87" s="435" t="s">
        <v>894</v>
      </c>
      <c r="P87" s="408">
        <v>100</v>
      </c>
      <c r="Q87" s="444">
        <v>4704.1499999999996</v>
      </c>
      <c r="R87" s="444">
        <v>9854.15</v>
      </c>
      <c r="S87" s="444">
        <v>30</v>
      </c>
      <c r="T87" s="444">
        <v>503</v>
      </c>
      <c r="U87" s="431">
        <v>100</v>
      </c>
      <c r="W87" s="42" t="s">
        <v>855</v>
      </c>
      <c r="X87" s="42">
        <v>35.510000000000005</v>
      </c>
      <c r="Y87" s="432">
        <v>80024.570000000007</v>
      </c>
      <c r="Z87" s="42">
        <v>265</v>
      </c>
      <c r="AA87" s="42">
        <v>6480</v>
      </c>
      <c r="AB87" s="3">
        <v>100</v>
      </c>
      <c r="AC87" s="42"/>
    </row>
    <row r="88" spans="15:29" ht="13" customHeight="1" x14ac:dyDescent="0.15">
      <c r="O88" s="435" t="s">
        <v>895</v>
      </c>
      <c r="P88" s="408">
        <v>100</v>
      </c>
      <c r="Q88" s="444">
        <v>7913.0700000000006</v>
      </c>
      <c r="R88" s="444">
        <v>16085.849999999997</v>
      </c>
      <c r="S88" s="444">
        <v>50</v>
      </c>
      <c r="T88" s="444">
        <v>868</v>
      </c>
      <c r="U88" s="431">
        <v>100</v>
      </c>
      <c r="W88" s="42" t="s">
        <v>856</v>
      </c>
      <c r="X88" s="42">
        <v>52.95</v>
      </c>
      <c r="Y88" s="432">
        <v>9476.34</v>
      </c>
      <c r="Z88" s="42">
        <v>30</v>
      </c>
      <c r="AA88" s="42">
        <v>857</v>
      </c>
      <c r="AB88" s="3">
        <v>100</v>
      </c>
      <c r="AC88" s="42"/>
    </row>
    <row r="89" spans="15:29" ht="13" customHeight="1" x14ac:dyDescent="0.15">
      <c r="O89" s="435" t="s">
        <v>896</v>
      </c>
      <c r="P89" s="408">
        <v>100</v>
      </c>
      <c r="Q89" s="444">
        <v>8266.9399999999987</v>
      </c>
      <c r="R89" s="444">
        <v>15820.320000000002</v>
      </c>
      <c r="S89" s="444">
        <v>31</v>
      </c>
      <c r="T89" s="444">
        <v>505.99999999999994</v>
      </c>
      <c r="U89" s="431">
        <v>100</v>
      </c>
      <c r="W89" s="42" t="s">
        <v>857</v>
      </c>
      <c r="X89" s="42">
        <v>38.46</v>
      </c>
      <c r="Y89" s="432">
        <v>5231.91</v>
      </c>
      <c r="Z89" s="42">
        <v>8</v>
      </c>
      <c r="AA89" s="42">
        <v>546</v>
      </c>
      <c r="AB89" s="3">
        <v>100</v>
      </c>
      <c r="AC89" s="42"/>
    </row>
    <row r="90" spans="15:29" ht="13" customHeight="1" x14ac:dyDescent="0.15">
      <c r="O90" s="435" t="s">
        <v>897</v>
      </c>
      <c r="P90" s="408">
        <v>100</v>
      </c>
      <c r="Q90" s="444">
        <v>5477.65</v>
      </c>
      <c r="R90" s="444">
        <v>11369.79</v>
      </c>
      <c r="S90" s="444">
        <v>32</v>
      </c>
      <c r="T90" s="444">
        <v>592</v>
      </c>
      <c r="U90" s="431">
        <v>100</v>
      </c>
      <c r="W90" s="42" t="s">
        <v>858</v>
      </c>
      <c r="X90" s="42">
        <v>184.89</v>
      </c>
      <c r="Y90" s="432">
        <v>35367.899999999994</v>
      </c>
      <c r="Z90" s="42">
        <v>104</v>
      </c>
      <c r="AA90" s="42">
        <v>2194</v>
      </c>
      <c r="AB90" s="3">
        <v>100</v>
      </c>
      <c r="AC90" s="42"/>
    </row>
    <row r="91" spans="15:29" ht="13" customHeight="1" x14ac:dyDescent="0.15">
      <c r="O91" s="435" t="s">
        <v>898</v>
      </c>
      <c r="P91" s="408">
        <v>100</v>
      </c>
      <c r="Q91" s="444">
        <v>7898.9999999999991</v>
      </c>
      <c r="R91" s="444">
        <v>16192.39</v>
      </c>
      <c r="S91" s="444">
        <v>44</v>
      </c>
      <c r="T91" s="444">
        <v>847.00000000000011</v>
      </c>
      <c r="U91" s="431">
        <v>100</v>
      </c>
      <c r="W91" s="42" t="s">
        <v>859</v>
      </c>
      <c r="X91" s="42">
        <v>71.23</v>
      </c>
      <c r="Y91" s="432">
        <v>13647.61</v>
      </c>
      <c r="Z91" s="42">
        <v>35</v>
      </c>
      <c r="AA91" s="42">
        <v>1381</v>
      </c>
      <c r="AB91" s="3">
        <v>100</v>
      </c>
      <c r="AC91" s="42"/>
    </row>
    <row r="92" spans="15:29" ht="13" customHeight="1" x14ac:dyDescent="0.15">
      <c r="O92" s="435" t="s">
        <v>899</v>
      </c>
      <c r="P92" s="408">
        <v>100</v>
      </c>
      <c r="Q92" s="444">
        <v>4441.24</v>
      </c>
      <c r="R92" s="444">
        <v>9423.5</v>
      </c>
      <c r="S92" s="444">
        <v>31</v>
      </c>
      <c r="T92" s="444">
        <v>513</v>
      </c>
      <c r="U92" s="431">
        <v>100</v>
      </c>
      <c r="W92" s="42" t="s">
        <v>860</v>
      </c>
      <c r="X92" s="42">
        <v>10.95</v>
      </c>
      <c r="Y92" s="432">
        <v>3437.39</v>
      </c>
      <c r="Z92" s="73" t="e">
        <f>NA()</f>
        <v>#N/A</v>
      </c>
      <c r="AA92" s="42">
        <v>363</v>
      </c>
      <c r="AB92" s="3">
        <v>100</v>
      </c>
      <c r="AC92" s="42"/>
    </row>
    <row r="93" spans="15:29" ht="13" customHeight="1" x14ac:dyDescent="0.15">
      <c r="O93" s="435" t="s">
        <v>900</v>
      </c>
      <c r="P93" s="408">
        <v>100</v>
      </c>
      <c r="Q93" s="444">
        <v>11673.539999999999</v>
      </c>
      <c r="R93" s="444">
        <v>23608.62</v>
      </c>
      <c r="S93" s="444">
        <v>73</v>
      </c>
      <c r="T93" s="444">
        <v>1321</v>
      </c>
      <c r="U93" s="431">
        <v>100</v>
      </c>
      <c r="W93" s="42" t="s">
        <v>861</v>
      </c>
      <c r="X93" s="42">
        <v>112.31</v>
      </c>
      <c r="Y93" s="432">
        <v>11249.3</v>
      </c>
      <c r="Z93" s="42">
        <v>43</v>
      </c>
      <c r="AA93" s="42">
        <v>5434</v>
      </c>
      <c r="AB93" s="3">
        <v>100</v>
      </c>
      <c r="AC93" s="42"/>
    </row>
    <row r="94" spans="15:29" ht="13" customHeight="1" x14ac:dyDescent="0.15">
      <c r="O94" s="435" t="s">
        <v>901</v>
      </c>
      <c r="P94" s="408">
        <v>100</v>
      </c>
      <c r="Q94" s="444">
        <v>35494.240000000005</v>
      </c>
      <c r="R94" s="444">
        <v>69055.520000000004</v>
      </c>
      <c r="S94" s="444">
        <v>233</v>
      </c>
      <c r="T94" s="444">
        <v>5469</v>
      </c>
      <c r="U94" s="431">
        <v>100</v>
      </c>
      <c r="W94" s="42" t="s">
        <v>862</v>
      </c>
      <c r="X94" s="42">
        <v>56.46</v>
      </c>
      <c r="Y94" s="432">
        <v>20006.36</v>
      </c>
      <c r="Z94" s="42">
        <v>42</v>
      </c>
      <c r="AA94" s="42">
        <v>2239</v>
      </c>
      <c r="AB94" s="3">
        <v>100</v>
      </c>
      <c r="AC94" s="42"/>
    </row>
    <row r="95" spans="15:29" ht="13" customHeight="1" x14ac:dyDescent="0.15">
      <c r="O95" s="435" t="s">
        <v>902</v>
      </c>
      <c r="P95" s="408">
        <v>100</v>
      </c>
      <c r="Q95" s="444">
        <v>31624.9</v>
      </c>
      <c r="R95" s="444">
        <v>65049.46</v>
      </c>
      <c r="S95" s="444">
        <v>193</v>
      </c>
      <c r="T95" s="444">
        <v>1680.9999999999998</v>
      </c>
      <c r="U95" s="431">
        <v>100</v>
      </c>
      <c r="W95" s="42" t="s">
        <v>863</v>
      </c>
      <c r="X95" s="42">
        <v>60.029999999999994</v>
      </c>
      <c r="Y95" s="432">
        <v>20564.37</v>
      </c>
      <c r="Z95" s="42">
        <v>43</v>
      </c>
      <c r="AA95" s="42">
        <v>1019</v>
      </c>
      <c r="AB95" s="3">
        <v>100</v>
      </c>
      <c r="AC95" s="42"/>
    </row>
    <row r="96" spans="15:29" ht="13" customHeight="1" x14ac:dyDescent="0.15">
      <c r="O96" s="435" t="s">
        <v>903</v>
      </c>
      <c r="P96" s="408">
        <v>100</v>
      </c>
      <c r="Q96" s="444">
        <v>8968</v>
      </c>
      <c r="R96" s="444">
        <v>18013.22</v>
      </c>
      <c r="S96" s="444">
        <v>55.000000000000007</v>
      </c>
      <c r="T96" s="444">
        <v>993</v>
      </c>
      <c r="U96" s="431">
        <v>100</v>
      </c>
      <c r="W96" s="42" t="s">
        <v>864</v>
      </c>
      <c r="X96" s="42">
        <v>68.03</v>
      </c>
      <c r="Y96" s="432">
        <v>45881.279999999999</v>
      </c>
      <c r="Z96" s="42">
        <v>145</v>
      </c>
      <c r="AA96" s="42">
        <v>3099</v>
      </c>
      <c r="AB96" s="3">
        <v>100</v>
      </c>
      <c r="AC96" s="42"/>
    </row>
    <row r="97" spans="15:29" ht="13" customHeight="1" x14ac:dyDescent="0.15">
      <c r="O97" s="435" t="s">
        <v>904</v>
      </c>
      <c r="P97" s="408">
        <v>100</v>
      </c>
      <c r="Q97" s="444">
        <v>13048.050000000001</v>
      </c>
      <c r="R97" s="444">
        <v>26288.61</v>
      </c>
      <c r="S97" s="444">
        <v>82</v>
      </c>
      <c r="T97" s="444">
        <v>1573</v>
      </c>
      <c r="U97" s="431">
        <v>100</v>
      </c>
      <c r="W97" s="42" t="s">
        <v>865</v>
      </c>
      <c r="X97" s="42">
        <v>63.33</v>
      </c>
      <c r="Y97" s="432">
        <v>12749.62</v>
      </c>
      <c r="Z97" s="42">
        <v>39</v>
      </c>
      <c r="AA97" s="42">
        <v>1519</v>
      </c>
      <c r="AB97" s="3">
        <v>100</v>
      </c>
      <c r="AC97" s="42"/>
    </row>
    <row r="98" spans="15:29" ht="13" customHeight="1" x14ac:dyDescent="0.15">
      <c r="O98" s="435" t="s">
        <v>905</v>
      </c>
      <c r="P98" s="408">
        <v>100</v>
      </c>
      <c r="Q98" s="444">
        <v>9175.07</v>
      </c>
      <c r="R98" s="444">
        <v>18049.47</v>
      </c>
      <c r="S98" s="444">
        <v>50</v>
      </c>
      <c r="T98" s="444">
        <v>1212</v>
      </c>
      <c r="U98" s="431">
        <v>100</v>
      </c>
      <c r="W98" s="42" t="s">
        <v>866</v>
      </c>
      <c r="X98" s="42">
        <v>55.720000000000006</v>
      </c>
      <c r="Y98" s="432">
        <v>12829.54</v>
      </c>
      <c r="Z98" s="42">
        <v>28.999999999999996</v>
      </c>
      <c r="AA98" s="42">
        <v>1063</v>
      </c>
      <c r="AB98" s="3">
        <v>100</v>
      </c>
      <c r="AC98" s="42"/>
    </row>
    <row r="99" spans="15:29" ht="13" customHeight="1" x14ac:dyDescent="0.15">
      <c r="O99" s="435" t="s">
        <v>906</v>
      </c>
      <c r="P99" s="408">
        <v>100</v>
      </c>
      <c r="Q99" s="444">
        <v>42151.46</v>
      </c>
      <c r="R99" s="444">
        <v>80024.570000000007</v>
      </c>
      <c r="S99" s="444">
        <v>265</v>
      </c>
      <c r="T99" s="444">
        <v>6480</v>
      </c>
      <c r="U99" s="431">
        <v>100</v>
      </c>
      <c r="W99" s="42" t="s">
        <v>867</v>
      </c>
      <c r="X99" s="42">
        <v>25.679999999999996</v>
      </c>
      <c r="Y99" s="432">
        <v>5562.99</v>
      </c>
      <c r="Z99" s="42">
        <v>16</v>
      </c>
      <c r="AA99" s="42">
        <v>652</v>
      </c>
      <c r="AB99" s="3">
        <v>100</v>
      </c>
      <c r="AC99" s="42"/>
    </row>
    <row r="100" spans="15:29" ht="13" customHeight="1" x14ac:dyDescent="0.15">
      <c r="O100" s="435" t="s">
        <v>907</v>
      </c>
      <c r="P100" s="408">
        <v>100</v>
      </c>
      <c r="Q100" s="444">
        <v>4890.93</v>
      </c>
      <c r="R100" s="444">
        <v>9476.34</v>
      </c>
      <c r="S100" s="444">
        <v>30</v>
      </c>
      <c r="T100" s="444">
        <v>857</v>
      </c>
      <c r="U100" s="431">
        <v>100</v>
      </c>
      <c r="W100" s="42" t="s">
        <v>608</v>
      </c>
      <c r="X100" s="42">
        <v>21420.67</v>
      </c>
      <c r="Y100" s="432">
        <v>20487.57</v>
      </c>
      <c r="Z100" s="73" t="e">
        <f>NA()</f>
        <v>#N/A</v>
      </c>
      <c r="AA100" s="42">
        <v>14926</v>
      </c>
      <c r="AB100" s="3">
        <v>100</v>
      </c>
      <c r="AC100" s="42"/>
    </row>
    <row r="101" spans="15:29" ht="13" customHeight="1" x14ac:dyDescent="0.15">
      <c r="O101" s="435" t="s">
        <v>908</v>
      </c>
      <c r="P101" s="408">
        <v>100</v>
      </c>
      <c r="Q101" s="444">
        <v>2631.91</v>
      </c>
      <c r="R101" s="444">
        <v>5231.91</v>
      </c>
      <c r="S101" s="444">
        <v>8</v>
      </c>
      <c r="T101" s="444">
        <v>546</v>
      </c>
      <c r="U101" s="431">
        <v>100</v>
      </c>
    </row>
    <row r="102" spans="15:29" ht="13" customHeight="1" x14ac:dyDescent="0.15">
      <c r="O102" s="430" t="s">
        <v>757</v>
      </c>
      <c r="P102" s="408">
        <v>10000</v>
      </c>
      <c r="Q102" s="444" t="s">
        <v>39</v>
      </c>
      <c r="R102" s="444">
        <v>419995</v>
      </c>
      <c r="S102" s="444">
        <v>16600</v>
      </c>
      <c r="T102" s="444">
        <v>83500</v>
      </c>
      <c r="U102" s="1">
        <v>10000</v>
      </c>
      <c r="V102" s="439" t="s">
        <v>963</v>
      </c>
    </row>
    <row r="103" spans="15:29" ht="13" customHeight="1" x14ac:dyDescent="0.15">
      <c r="O103" s="435" t="s">
        <v>909</v>
      </c>
      <c r="P103" s="408">
        <v>100</v>
      </c>
      <c r="Q103" s="444">
        <v>17840.75</v>
      </c>
      <c r="R103" s="444">
        <v>35367.899999999994</v>
      </c>
      <c r="S103" s="444">
        <v>104</v>
      </c>
      <c r="T103" s="444">
        <v>2194</v>
      </c>
      <c r="U103" s="431">
        <v>100</v>
      </c>
    </row>
    <row r="104" spans="15:29" ht="13" customHeight="1" x14ac:dyDescent="0.15">
      <c r="O104" s="435" t="s">
        <v>910</v>
      </c>
      <c r="P104" s="408">
        <v>100</v>
      </c>
      <c r="Q104" s="444">
        <v>7256.46</v>
      </c>
      <c r="R104" s="444">
        <v>13647.61</v>
      </c>
      <c r="S104" s="444">
        <v>35</v>
      </c>
      <c r="T104" s="444">
        <v>1381</v>
      </c>
      <c r="U104" s="431">
        <v>100</v>
      </c>
    </row>
    <row r="105" spans="15:29" ht="13" customHeight="1" x14ac:dyDescent="0.15">
      <c r="O105" s="435" t="s">
        <v>911</v>
      </c>
      <c r="P105" s="408">
        <v>100</v>
      </c>
      <c r="Q105" s="444">
        <v>1622.61</v>
      </c>
      <c r="R105" s="444">
        <v>3437.39</v>
      </c>
      <c r="S105" s="444" t="s">
        <v>39</v>
      </c>
      <c r="T105" s="444">
        <v>363</v>
      </c>
      <c r="U105" s="431">
        <v>100</v>
      </c>
    </row>
    <row r="106" spans="15:29" ht="13" customHeight="1" x14ac:dyDescent="0.15">
      <c r="O106" s="435" t="s">
        <v>912</v>
      </c>
      <c r="P106" s="408">
        <v>100</v>
      </c>
      <c r="Q106" s="444">
        <v>5995.55</v>
      </c>
      <c r="R106" s="444">
        <v>11249.3</v>
      </c>
      <c r="S106" s="444">
        <v>43</v>
      </c>
      <c r="T106" s="444">
        <v>5434</v>
      </c>
      <c r="U106" s="431">
        <v>100</v>
      </c>
    </row>
    <row r="107" spans="15:29" ht="13" customHeight="1" x14ac:dyDescent="0.15">
      <c r="O107" s="435" t="s">
        <v>913</v>
      </c>
      <c r="P107" s="408">
        <v>100</v>
      </c>
      <c r="Q107" s="444">
        <v>10997.1</v>
      </c>
      <c r="R107" s="444">
        <v>20006.36</v>
      </c>
      <c r="S107" s="444">
        <v>42</v>
      </c>
      <c r="T107" s="444">
        <v>2239</v>
      </c>
      <c r="U107" s="431">
        <v>100</v>
      </c>
    </row>
    <row r="108" spans="15:29" ht="13" customHeight="1" x14ac:dyDescent="0.15">
      <c r="O108" s="435" t="s">
        <v>914</v>
      </c>
      <c r="P108" s="408">
        <v>100</v>
      </c>
      <c r="Q108" s="444">
        <v>10983.11</v>
      </c>
      <c r="R108" s="444">
        <v>20564.37</v>
      </c>
      <c r="S108" s="444">
        <v>43</v>
      </c>
      <c r="T108" s="444">
        <v>1019</v>
      </c>
      <c r="U108" s="431">
        <v>100</v>
      </c>
    </row>
    <row r="109" spans="15:29" ht="13" customHeight="1" x14ac:dyDescent="0.15">
      <c r="O109" s="435" t="s">
        <v>915</v>
      </c>
      <c r="P109" s="408">
        <v>100</v>
      </c>
      <c r="Q109" s="444">
        <v>23653.039999999997</v>
      </c>
      <c r="R109" s="444">
        <v>45881.279999999999</v>
      </c>
      <c r="S109" s="444">
        <v>145</v>
      </c>
      <c r="T109" s="444">
        <v>3099</v>
      </c>
      <c r="U109" s="431">
        <v>100</v>
      </c>
    </row>
    <row r="110" spans="15:29" ht="13" customHeight="1" x14ac:dyDescent="0.15">
      <c r="O110" s="435" t="s">
        <v>916</v>
      </c>
      <c r="P110" s="408">
        <v>100</v>
      </c>
      <c r="Q110" s="444">
        <v>6814.8499999999995</v>
      </c>
      <c r="R110" s="444">
        <v>12749.62</v>
      </c>
      <c r="S110" s="444">
        <v>39</v>
      </c>
      <c r="T110" s="444">
        <v>1519</v>
      </c>
      <c r="U110" s="431">
        <v>100</v>
      </c>
    </row>
    <row r="111" spans="15:29" ht="13" customHeight="1" x14ac:dyDescent="0.15">
      <c r="O111" s="430" t="s">
        <v>436</v>
      </c>
      <c r="P111" s="408">
        <v>10000</v>
      </c>
      <c r="Q111" s="444" t="s">
        <v>39</v>
      </c>
      <c r="R111" s="444">
        <v>7277464</v>
      </c>
      <c r="S111" s="444">
        <v>35800</v>
      </c>
      <c r="T111" s="444">
        <v>1003199.9999999999</v>
      </c>
      <c r="U111" s="1">
        <v>10000</v>
      </c>
    </row>
    <row r="112" spans="15:29" ht="13" customHeight="1" x14ac:dyDescent="0.15">
      <c r="O112" s="435" t="s">
        <v>917</v>
      </c>
      <c r="P112" s="408">
        <v>100</v>
      </c>
      <c r="Q112" s="444">
        <v>7100.43</v>
      </c>
      <c r="R112" s="444">
        <v>12829.54</v>
      </c>
      <c r="S112" s="444">
        <v>28.999999999999996</v>
      </c>
      <c r="T112" s="444">
        <v>1063</v>
      </c>
      <c r="U112" s="431">
        <v>100</v>
      </c>
    </row>
    <row r="113" spans="15:21" ht="13" customHeight="1" x14ac:dyDescent="0.15">
      <c r="O113" s="435" t="s">
        <v>918</v>
      </c>
      <c r="P113" s="408">
        <v>100</v>
      </c>
      <c r="Q113" s="444">
        <v>2942.7</v>
      </c>
      <c r="R113" s="444">
        <v>5562.99</v>
      </c>
      <c r="S113" s="444">
        <v>16</v>
      </c>
      <c r="T113" s="444">
        <v>652</v>
      </c>
      <c r="U113" s="431">
        <v>100</v>
      </c>
    </row>
    <row r="114" spans="15:21" ht="13" customHeight="1" x14ac:dyDescent="0.15">
      <c r="O114" s="435" t="s">
        <v>919</v>
      </c>
      <c r="P114" s="408">
        <v>100</v>
      </c>
      <c r="Q114" s="444" t="s">
        <v>39</v>
      </c>
      <c r="R114" s="444">
        <v>41674.700000000004</v>
      </c>
      <c r="S114" s="444">
        <v>136</v>
      </c>
      <c r="T114" s="444">
        <v>4553</v>
      </c>
      <c r="U114" s="431">
        <v>100</v>
      </c>
    </row>
    <row r="115" spans="15:21" ht="13" customHeight="1" x14ac:dyDescent="0.15">
      <c r="O115" s="435" t="s">
        <v>920</v>
      </c>
      <c r="P115" s="408">
        <v>100</v>
      </c>
      <c r="Q115" s="444" t="s">
        <v>39</v>
      </c>
      <c r="R115" s="444">
        <v>3351.62</v>
      </c>
      <c r="S115" s="444">
        <v>14.000000000000002</v>
      </c>
      <c r="T115" s="444">
        <v>398</v>
      </c>
      <c r="U115" s="431">
        <v>100</v>
      </c>
    </row>
    <row r="116" spans="15:21" ht="13" customHeight="1" x14ac:dyDescent="0.15">
      <c r="O116" s="435" t="s">
        <v>921</v>
      </c>
      <c r="P116" s="408">
        <v>100</v>
      </c>
      <c r="Q116" s="444" t="s">
        <v>39</v>
      </c>
      <c r="R116" s="444">
        <v>7860.48</v>
      </c>
      <c r="S116" s="444">
        <v>27</v>
      </c>
      <c r="T116" s="444">
        <v>866</v>
      </c>
      <c r="U116" s="431">
        <v>100</v>
      </c>
    </row>
    <row r="117" spans="15:21" ht="13" customHeight="1" x14ac:dyDescent="0.15">
      <c r="O117" s="435" t="s">
        <v>922</v>
      </c>
      <c r="P117" s="408">
        <v>100</v>
      </c>
      <c r="Q117" s="444" t="s">
        <v>39</v>
      </c>
      <c r="R117" s="444">
        <v>52407.13</v>
      </c>
      <c r="S117" s="444">
        <v>176</v>
      </c>
      <c r="T117" s="444">
        <v>3679</v>
      </c>
      <c r="U117" s="431">
        <v>100</v>
      </c>
    </row>
    <row r="118" spans="15:21" ht="13" customHeight="1" x14ac:dyDescent="0.15">
      <c r="O118" s="435" t="s">
        <v>923</v>
      </c>
      <c r="P118" s="408">
        <v>100</v>
      </c>
      <c r="Q118" s="444" t="s">
        <v>39</v>
      </c>
      <c r="R118" s="444">
        <v>8110.97</v>
      </c>
      <c r="S118" s="444">
        <v>38</v>
      </c>
      <c r="T118" s="444">
        <v>906</v>
      </c>
      <c r="U118" s="431">
        <v>100</v>
      </c>
    </row>
    <row r="119" spans="15:21" ht="13" customHeight="1" x14ac:dyDescent="0.15">
      <c r="O119" s="435" t="s">
        <v>924</v>
      </c>
      <c r="P119" s="408">
        <v>100</v>
      </c>
      <c r="Q119" s="444" t="s">
        <v>39</v>
      </c>
      <c r="R119" s="444">
        <v>33831.240000000005</v>
      </c>
      <c r="S119" s="444">
        <v>109.00000000000001</v>
      </c>
      <c r="T119" s="444">
        <v>1896</v>
      </c>
      <c r="U119" s="431">
        <v>100</v>
      </c>
    </row>
    <row r="120" spans="15:21" ht="13" customHeight="1" x14ac:dyDescent="0.15">
      <c r="O120" s="435" t="s">
        <v>925</v>
      </c>
      <c r="P120" s="408">
        <v>100</v>
      </c>
      <c r="Q120" s="444" t="s">
        <v>39</v>
      </c>
      <c r="R120" s="444">
        <v>5831.37</v>
      </c>
      <c r="S120" s="444">
        <v>18</v>
      </c>
      <c r="T120" s="444">
        <v>280</v>
      </c>
      <c r="U120" s="431">
        <v>100</v>
      </c>
    </row>
    <row r="121" spans="15:21" ht="13" customHeight="1" x14ac:dyDescent="0.15">
      <c r="O121" s="435" t="s">
        <v>926</v>
      </c>
      <c r="P121" s="408">
        <v>100</v>
      </c>
      <c r="Q121" s="444" t="s">
        <v>39</v>
      </c>
      <c r="R121" s="444">
        <v>11814.63</v>
      </c>
      <c r="S121" s="444">
        <v>45</v>
      </c>
      <c r="T121" s="444">
        <v>482</v>
      </c>
      <c r="U121" s="431">
        <v>100</v>
      </c>
    </row>
    <row r="122" spans="15:21" ht="13" customHeight="1" x14ac:dyDescent="0.15">
      <c r="O122" s="435" t="s">
        <v>927</v>
      </c>
      <c r="P122" s="408">
        <v>100</v>
      </c>
      <c r="Q122" s="444" t="s">
        <v>39</v>
      </c>
      <c r="R122" s="444">
        <v>14958.699999999999</v>
      </c>
      <c r="S122" s="444">
        <v>53</v>
      </c>
      <c r="T122" s="444">
        <v>488.99999999999994</v>
      </c>
      <c r="U122" s="431">
        <v>100</v>
      </c>
    </row>
    <row r="123" spans="15:21" ht="13" customHeight="1" x14ac:dyDescent="0.15">
      <c r="O123" s="435" t="s">
        <v>928</v>
      </c>
      <c r="P123" s="408">
        <v>100</v>
      </c>
      <c r="Q123" s="444" t="s">
        <v>39</v>
      </c>
      <c r="R123" s="444">
        <v>24385.75</v>
      </c>
      <c r="S123" s="444">
        <v>87</v>
      </c>
      <c r="T123" s="444">
        <v>1873.9999999999998</v>
      </c>
      <c r="U123" s="431">
        <v>100</v>
      </c>
    </row>
    <row r="124" spans="15:21" ht="13" customHeight="1" x14ac:dyDescent="0.15">
      <c r="O124" s="435" t="s">
        <v>721</v>
      </c>
      <c r="P124" s="431">
        <v>1</v>
      </c>
      <c r="Q124" s="444" t="s">
        <v>39</v>
      </c>
      <c r="R124" s="444">
        <v>3398.7954</v>
      </c>
      <c r="S124" s="444">
        <v>10.8</v>
      </c>
      <c r="T124" s="444">
        <v>269.33999999999997</v>
      </c>
      <c r="U124" s="431">
        <v>1</v>
      </c>
    </row>
    <row r="125" spans="15:21" ht="13" customHeight="1" x14ac:dyDescent="0.15">
      <c r="O125" s="435" t="s">
        <v>929</v>
      </c>
      <c r="P125" s="408">
        <v>100</v>
      </c>
      <c r="Q125" s="444" t="s">
        <v>39</v>
      </c>
      <c r="R125" s="444">
        <v>5656.45</v>
      </c>
      <c r="S125" s="444">
        <v>22</v>
      </c>
      <c r="T125" s="444">
        <v>459</v>
      </c>
      <c r="U125" s="431">
        <v>100</v>
      </c>
    </row>
    <row r="126" spans="15:21" ht="13" customHeight="1" x14ac:dyDescent="0.15">
      <c r="O126" s="435" t="s">
        <v>930</v>
      </c>
      <c r="P126" s="408">
        <v>100</v>
      </c>
      <c r="Q126" s="444" t="s">
        <v>39</v>
      </c>
      <c r="R126" s="444">
        <v>3666.98</v>
      </c>
      <c r="S126" s="444">
        <v>9</v>
      </c>
      <c r="T126" s="444">
        <v>246</v>
      </c>
      <c r="U126" s="431">
        <v>100</v>
      </c>
    </row>
    <row r="127" spans="15:21" ht="13" customHeight="1" x14ac:dyDescent="0.15">
      <c r="O127" s="435" t="s">
        <v>931</v>
      </c>
      <c r="P127" s="408">
        <v>100</v>
      </c>
      <c r="Q127" s="444" t="s">
        <v>39</v>
      </c>
      <c r="R127" s="444">
        <v>8469.81</v>
      </c>
      <c r="S127" s="444">
        <v>27</v>
      </c>
      <c r="T127" s="444">
        <v>673</v>
      </c>
      <c r="U127" s="431">
        <v>100</v>
      </c>
    </row>
    <row r="128" spans="15:21" ht="13" customHeight="1" x14ac:dyDescent="0.15">
      <c r="O128" s="435" t="s">
        <v>932</v>
      </c>
      <c r="P128" s="408">
        <v>100</v>
      </c>
      <c r="Q128" s="444" t="s">
        <v>39</v>
      </c>
      <c r="R128" s="444">
        <v>12033.75</v>
      </c>
      <c r="S128" s="444">
        <v>42</v>
      </c>
      <c r="T128" s="444">
        <v>416</v>
      </c>
      <c r="U128" s="431">
        <v>100</v>
      </c>
    </row>
    <row r="129" spans="15:22" ht="13" customHeight="1" x14ac:dyDescent="0.15">
      <c r="O129" s="435" t="s">
        <v>933</v>
      </c>
      <c r="P129" s="408">
        <v>100</v>
      </c>
      <c r="Q129" s="444" t="s">
        <v>39</v>
      </c>
      <c r="R129" s="444">
        <v>16357.53</v>
      </c>
      <c r="S129" s="444">
        <v>56.999999999999993</v>
      </c>
      <c r="T129" s="444">
        <v>507</v>
      </c>
      <c r="U129" s="431">
        <v>100</v>
      </c>
    </row>
    <row r="130" spans="15:22" ht="13" customHeight="1" x14ac:dyDescent="0.15">
      <c r="O130" s="435" t="s">
        <v>934</v>
      </c>
      <c r="P130" s="408">
        <v>100</v>
      </c>
      <c r="Q130" s="444" t="s">
        <v>39</v>
      </c>
      <c r="R130" s="444">
        <v>14883.189999999999</v>
      </c>
      <c r="S130" s="444">
        <v>39</v>
      </c>
      <c r="T130" s="444">
        <v>505.99999999999994</v>
      </c>
      <c r="U130" s="431">
        <v>100</v>
      </c>
    </row>
    <row r="131" spans="15:22" ht="13" customHeight="1" x14ac:dyDescent="0.15">
      <c r="O131" s="435" t="s">
        <v>935</v>
      </c>
      <c r="P131" s="408">
        <v>100</v>
      </c>
      <c r="Q131" s="444" t="s">
        <v>39</v>
      </c>
      <c r="R131" s="444">
        <v>10980.99</v>
      </c>
      <c r="S131" s="444">
        <v>49</v>
      </c>
      <c r="T131" s="444">
        <v>448.00000000000006</v>
      </c>
      <c r="U131" s="431">
        <v>100</v>
      </c>
    </row>
    <row r="132" spans="15:22" ht="13" customHeight="1" x14ac:dyDescent="0.15">
      <c r="O132" s="435" t="s">
        <v>936</v>
      </c>
      <c r="P132" s="408">
        <v>100</v>
      </c>
      <c r="Q132" s="444" t="s">
        <v>39</v>
      </c>
      <c r="R132" s="444">
        <v>163539.85</v>
      </c>
      <c r="S132" s="444">
        <v>536</v>
      </c>
      <c r="T132" s="444">
        <v>15733.000000000002</v>
      </c>
      <c r="U132" s="431">
        <v>100</v>
      </c>
    </row>
    <row r="133" spans="15:22" ht="13" customHeight="1" x14ac:dyDescent="0.15">
      <c r="O133" s="435" t="s">
        <v>937</v>
      </c>
      <c r="P133" s="408">
        <v>100</v>
      </c>
      <c r="Q133" s="444" t="s">
        <v>39</v>
      </c>
      <c r="R133" s="444">
        <v>6534.5</v>
      </c>
      <c r="S133" s="444">
        <v>24</v>
      </c>
      <c r="T133" s="444">
        <v>783</v>
      </c>
      <c r="U133" s="431">
        <v>100</v>
      </c>
    </row>
    <row r="134" spans="15:22" ht="13" customHeight="1" x14ac:dyDescent="0.15">
      <c r="O134" s="435" t="s">
        <v>938</v>
      </c>
      <c r="P134" s="408">
        <v>100</v>
      </c>
      <c r="Q134" s="444" t="s">
        <v>39</v>
      </c>
      <c r="R134" s="444">
        <v>8379.32</v>
      </c>
      <c r="S134" s="444">
        <v>23</v>
      </c>
      <c r="T134" s="444">
        <v>792</v>
      </c>
      <c r="U134" s="431">
        <v>100</v>
      </c>
    </row>
    <row r="135" spans="15:22" ht="13" customHeight="1" x14ac:dyDescent="0.15">
      <c r="O135" s="435" t="s">
        <v>939</v>
      </c>
      <c r="P135" s="408">
        <v>100</v>
      </c>
      <c r="Q135" s="444" t="s">
        <v>39</v>
      </c>
      <c r="R135" s="444">
        <v>4655.6899999999996</v>
      </c>
      <c r="S135" s="444">
        <v>19</v>
      </c>
      <c r="T135" s="444">
        <v>482</v>
      </c>
      <c r="U135" s="431">
        <v>100</v>
      </c>
    </row>
    <row r="136" spans="15:22" ht="13" customHeight="1" x14ac:dyDescent="0.15">
      <c r="O136" s="435" t="s">
        <v>730</v>
      </c>
      <c r="P136" s="431">
        <v>1</v>
      </c>
      <c r="Q136" s="444" t="s">
        <v>39</v>
      </c>
      <c r="R136" s="444">
        <v>1789.2918999999999</v>
      </c>
      <c r="S136" s="444">
        <v>5.59</v>
      </c>
      <c r="T136" s="444">
        <v>218.92</v>
      </c>
      <c r="U136" s="431">
        <v>1</v>
      </c>
    </row>
    <row r="137" spans="15:22" ht="13" customHeight="1" x14ac:dyDescent="0.15">
      <c r="O137" s="435" t="s">
        <v>731</v>
      </c>
      <c r="P137" s="431">
        <v>1</v>
      </c>
      <c r="Q137" s="444" t="s">
        <v>39</v>
      </c>
      <c r="R137" s="444">
        <v>1655.8761</v>
      </c>
      <c r="S137" s="444">
        <v>5.55</v>
      </c>
      <c r="T137" s="444">
        <v>244.53</v>
      </c>
      <c r="U137" s="431">
        <v>1</v>
      </c>
    </row>
    <row r="138" spans="15:22" ht="13" customHeight="1" x14ac:dyDescent="0.15">
      <c r="O138" s="435" t="s">
        <v>940</v>
      </c>
      <c r="P138" s="408">
        <v>100</v>
      </c>
      <c r="Q138" s="444" t="s">
        <v>39</v>
      </c>
      <c r="R138" s="444">
        <v>7704.1200000000008</v>
      </c>
      <c r="S138" s="444">
        <v>21</v>
      </c>
      <c r="T138" s="444">
        <v>958</v>
      </c>
      <c r="U138" s="431">
        <v>100</v>
      </c>
    </row>
    <row r="139" spans="15:22" ht="13" customHeight="1" x14ac:dyDescent="0.15">
      <c r="O139" s="435" t="s">
        <v>941</v>
      </c>
      <c r="P139" s="408">
        <v>100</v>
      </c>
      <c r="Q139" s="444" t="s">
        <v>39</v>
      </c>
      <c r="R139" s="444">
        <v>14239.009999999998</v>
      </c>
      <c r="S139" s="444">
        <v>50</v>
      </c>
      <c r="T139" s="444">
        <v>1751.0000000000002</v>
      </c>
      <c r="U139" s="431">
        <v>100</v>
      </c>
    </row>
    <row r="140" spans="15:22" ht="13" customHeight="1" x14ac:dyDescent="0.15">
      <c r="O140" s="435" t="s">
        <v>942</v>
      </c>
      <c r="P140" s="408">
        <v>100</v>
      </c>
      <c r="Q140" s="444" t="s">
        <v>39</v>
      </c>
      <c r="R140" s="444">
        <v>25674.579999999998</v>
      </c>
      <c r="S140" s="444">
        <v>85</v>
      </c>
      <c r="T140" s="444">
        <v>3157</v>
      </c>
      <c r="U140" s="431">
        <v>100</v>
      </c>
    </row>
    <row r="141" spans="15:22" ht="13" customHeight="1" x14ac:dyDescent="0.15">
      <c r="O141" s="435" t="s">
        <v>943</v>
      </c>
      <c r="P141" s="408">
        <v>100</v>
      </c>
      <c r="Q141" s="444" t="s">
        <v>39</v>
      </c>
      <c r="R141" s="444">
        <v>74254.37</v>
      </c>
      <c r="S141" s="444">
        <v>238</v>
      </c>
      <c r="T141" s="444">
        <v>9636</v>
      </c>
      <c r="U141" s="431">
        <v>100</v>
      </c>
    </row>
    <row r="142" spans="15:22" ht="13" customHeight="1" x14ac:dyDescent="0.15">
      <c r="O142" s="430" t="s">
        <v>523</v>
      </c>
      <c r="P142" s="408">
        <v>10000</v>
      </c>
      <c r="Q142" s="444" t="s">
        <v>39</v>
      </c>
      <c r="R142" s="444">
        <v>17447278</v>
      </c>
      <c r="S142" s="444">
        <v>60100</v>
      </c>
      <c r="T142" s="444">
        <v>2661300</v>
      </c>
      <c r="U142" s="1">
        <v>10000</v>
      </c>
    </row>
    <row r="143" spans="15:22" ht="13" customHeight="1" x14ac:dyDescent="0.15">
      <c r="O143" s="419" t="s">
        <v>484</v>
      </c>
      <c r="P143" s="408">
        <v>25</v>
      </c>
      <c r="Q143" s="444" t="s">
        <v>39</v>
      </c>
      <c r="R143" s="444">
        <v>199046.80249999999</v>
      </c>
      <c r="S143" s="444">
        <v>758.75</v>
      </c>
      <c r="T143" s="444">
        <v>22084.75</v>
      </c>
      <c r="U143" s="408">
        <v>25</v>
      </c>
      <c r="V143" s="439" t="s">
        <v>964</v>
      </c>
    </row>
    <row r="144" spans="15:22" ht="13" customHeight="1" x14ac:dyDescent="0.15">
      <c r="O144" s="420" t="s">
        <v>484</v>
      </c>
      <c r="P144" s="408">
        <v>250</v>
      </c>
      <c r="Q144" s="444" t="s">
        <v>39</v>
      </c>
      <c r="R144" s="444">
        <v>231843.3</v>
      </c>
      <c r="S144" s="444">
        <v>840</v>
      </c>
      <c r="T144" s="444">
        <v>25647.5</v>
      </c>
      <c r="U144" s="408">
        <v>250</v>
      </c>
    </row>
    <row r="145" spans="15:21" ht="13" customHeight="1" x14ac:dyDescent="0.15">
      <c r="O145" s="435" t="s">
        <v>482</v>
      </c>
      <c r="P145" s="408">
        <v>250</v>
      </c>
      <c r="Q145" s="444" t="s">
        <v>39</v>
      </c>
      <c r="R145" s="444">
        <v>34575.125</v>
      </c>
      <c r="S145" s="444">
        <v>312.5</v>
      </c>
      <c r="T145" s="444">
        <v>1075</v>
      </c>
      <c r="U145" s="408">
        <v>250</v>
      </c>
    </row>
    <row r="146" spans="15:21" ht="13" customHeight="1" x14ac:dyDescent="0.15">
      <c r="O146" s="435" t="s">
        <v>736</v>
      </c>
      <c r="P146" s="408">
        <v>250</v>
      </c>
      <c r="Q146" s="444" t="s">
        <v>39</v>
      </c>
      <c r="R146" s="444">
        <v>28182.875</v>
      </c>
      <c r="S146" s="444">
        <v>135</v>
      </c>
      <c r="T146" s="444">
        <v>732.5</v>
      </c>
      <c r="U146" s="408">
        <v>250</v>
      </c>
    </row>
    <row r="147" spans="15:21" ht="13" customHeight="1" x14ac:dyDescent="0.15">
      <c r="O147" s="435" t="s">
        <v>737</v>
      </c>
      <c r="P147" s="408">
        <v>250</v>
      </c>
      <c r="Q147" s="444" t="s">
        <v>39</v>
      </c>
      <c r="R147" s="444">
        <v>36158.524999999994</v>
      </c>
      <c r="S147" s="444" t="s">
        <v>14</v>
      </c>
      <c r="T147" s="444">
        <v>1230</v>
      </c>
      <c r="U147" s="408">
        <v>250</v>
      </c>
    </row>
    <row r="148" spans="15:21" ht="13" customHeight="1" x14ac:dyDescent="0.15">
      <c r="O148" s="435" t="s">
        <v>738</v>
      </c>
      <c r="P148" s="431">
        <v>10</v>
      </c>
      <c r="Q148" s="444" t="s">
        <v>39</v>
      </c>
      <c r="R148" s="444">
        <v>39811.161999999997</v>
      </c>
      <c r="S148" s="444">
        <v>129.1</v>
      </c>
      <c r="T148" s="444">
        <v>1348.4</v>
      </c>
      <c r="U148" s="431">
        <v>10</v>
      </c>
    </row>
    <row r="149" spans="15:21" ht="13" customHeight="1" x14ac:dyDescent="0.15">
      <c r="O149" s="435" t="s">
        <v>739</v>
      </c>
      <c r="P149" s="431">
        <v>10</v>
      </c>
      <c r="Q149" s="444" t="s">
        <v>39</v>
      </c>
      <c r="R149" s="444">
        <v>5596.0869999999995</v>
      </c>
      <c r="S149" s="444">
        <v>19.7</v>
      </c>
      <c r="T149" s="444">
        <v>248.6</v>
      </c>
      <c r="U149" s="431">
        <v>10</v>
      </c>
    </row>
    <row r="150" spans="15:21" ht="13" customHeight="1" x14ac:dyDescent="0.15">
      <c r="O150" s="430" t="s">
        <v>486</v>
      </c>
      <c r="P150" s="408">
        <v>10000</v>
      </c>
      <c r="Q150" s="444" t="s">
        <v>39</v>
      </c>
      <c r="R150" s="444">
        <v>3654773</v>
      </c>
      <c r="S150" s="444">
        <v>17200</v>
      </c>
      <c r="T150" s="444">
        <v>768000</v>
      </c>
      <c r="U150" s="1">
        <v>10000</v>
      </c>
    </row>
    <row r="151" spans="15:21" ht="13" customHeight="1" x14ac:dyDescent="0.15">
      <c r="O151" s="435" t="s">
        <v>740</v>
      </c>
      <c r="P151" s="431">
        <v>10</v>
      </c>
      <c r="Q151" s="444" t="s">
        <v>39</v>
      </c>
      <c r="R151" s="444">
        <v>24764.391</v>
      </c>
      <c r="S151" s="444">
        <v>85.5</v>
      </c>
      <c r="T151" s="444">
        <v>1172.8</v>
      </c>
      <c r="U151" s="431">
        <v>10</v>
      </c>
    </row>
    <row r="152" spans="15:21" ht="13" customHeight="1" x14ac:dyDescent="0.15">
      <c r="O152" s="435" t="s">
        <v>741</v>
      </c>
      <c r="P152" s="431">
        <v>10</v>
      </c>
      <c r="Q152" s="444" t="s">
        <v>39</v>
      </c>
      <c r="R152" s="444">
        <v>23030.962</v>
      </c>
      <c r="S152" s="444">
        <v>75.099999999999994</v>
      </c>
      <c r="T152" s="444">
        <v>1016.7</v>
      </c>
      <c r="U152" s="431">
        <v>10</v>
      </c>
    </row>
    <row r="153" spans="15:21" ht="13" customHeight="1" x14ac:dyDescent="0.15">
      <c r="O153" s="435" t="s">
        <v>742</v>
      </c>
      <c r="P153" s="431">
        <v>10</v>
      </c>
      <c r="Q153" s="444" t="s">
        <v>39</v>
      </c>
      <c r="R153" s="444">
        <v>21527.784</v>
      </c>
      <c r="S153" s="444">
        <v>67.8</v>
      </c>
      <c r="T153" s="444">
        <v>808.40000000000009</v>
      </c>
      <c r="U153" s="431">
        <v>10</v>
      </c>
    </row>
    <row r="154" spans="15:21" ht="13" customHeight="1" x14ac:dyDescent="0.15">
      <c r="O154" s="435" t="s">
        <v>743</v>
      </c>
      <c r="P154" s="431">
        <v>10</v>
      </c>
      <c r="Q154" s="444" t="s">
        <v>39</v>
      </c>
      <c r="R154" s="444">
        <v>21557.984</v>
      </c>
      <c r="S154" s="444">
        <v>66.900000000000006</v>
      </c>
      <c r="T154" s="444">
        <v>746.1</v>
      </c>
      <c r="U154" s="431">
        <v>10</v>
      </c>
    </row>
    <row r="155" spans="15:21" ht="13" customHeight="1" x14ac:dyDescent="0.15">
      <c r="O155" s="435" t="s">
        <v>962</v>
      </c>
      <c r="P155" s="431">
        <v>10</v>
      </c>
      <c r="Q155" s="444" t="s">
        <v>39</v>
      </c>
      <c r="R155" s="444">
        <v>36983.358999999997</v>
      </c>
      <c r="S155" s="444">
        <v>120.1</v>
      </c>
      <c r="T155" s="444">
        <v>4813.3999999999996</v>
      </c>
      <c r="U155" s="431">
        <v>10</v>
      </c>
    </row>
    <row r="156" spans="15:21" ht="13" customHeight="1" x14ac:dyDescent="0.15">
      <c r="O156" s="435" t="s">
        <v>744</v>
      </c>
      <c r="P156" s="431">
        <v>50</v>
      </c>
      <c r="Q156" s="444" t="s">
        <v>39</v>
      </c>
      <c r="R156" s="444">
        <v>92138.87</v>
      </c>
      <c r="S156" s="444">
        <v>298.5</v>
      </c>
      <c r="T156" s="444">
        <v>11209</v>
      </c>
      <c r="U156" s="431">
        <v>50</v>
      </c>
    </row>
    <row r="157" spans="15:21" ht="13" customHeight="1" x14ac:dyDescent="0.15">
      <c r="O157" s="435" t="s">
        <v>745</v>
      </c>
      <c r="P157" s="431">
        <v>10</v>
      </c>
      <c r="Q157" s="444" t="s">
        <v>39</v>
      </c>
      <c r="R157" s="444">
        <v>17003.481</v>
      </c>
      <c r="S157" s="444">
        <v>51.900000000000006</v>
      </c>
      <c r="T157" s="444">
        <v>1918.1999999999998</v>
      </c>
      <c r="U157" s="431">
        <v>10</v>
      </c>
    </row>
    <row r="158" spans="15:21" ht="13" customHeight="1" x14ac:dyDescent="0.15">
      <c r="O158" s="435" t="s">
        <v>746</v>
      </c>
      <c r="P158" s="431">
        <v>10</v>
      </c>
      <c r="Q158" s="444" t="s">
        <v>39</v>
      </c>
      <c r="R158" s="444">
        <v>12691.33</v>
      </c>
      <c r="S158" s="444">
        <v>42.5</v>
      </c>
      <c r="T158" s="444">
        <v>1609.5</v>
      </c>
      <c r="U158" s="431">
        <v>10</v>
      </c>
    </row>
    <row r="159" spans="15:21" ht="13" customHeight="1" x14ac:dyDescent="0.15">
      <c r="O159" s="435" t="s">
        <v>747</v>
      </c>
      <c r="P159" s="431">
        <v>10</v>
      </c>
      <c r="Q159" s="444" t="s">
        <v>39</v>
      </c>
      <c r="R159" s="444">
        <v>121428.49</v>
      </c>
      <c r="S159" s="444">
        <v>406.70000000000005</v>
      </c>
      <c r="T159" s="444">
        <v>16646</v>
      </c>
      <c r="U159" s="431">
        <v>10</v>
      </c>
    </row>
    <row r="160" spans="15:21" ht="13" customHeight="1" x14ac:dyDescent="0.15">
      <c r="O160" s="435" t="s">
        <v>748</v>
      </c>
      <c r="P160" s="431">
        <v>10</v>
      </c>
      <c r="Q160" s="444" t="s">
        <v>39</v>
      </c>
      <c r="R160" s="444">
        <v>25505.594000000001</v>
      </c>
      <c r="S160" s="444">
        <v>77.400000000000006</v>
      </c>
      <c r="T160" s="444">
        <v>3195.7999999999997</v>
      </c>
      <c r="U160" s="431">
        <v>10</v>
      </c>
    </row>
    <row r="161" spans="15:22" ht="13" customHeight="1" x14ac:dyDescent="0.15">
      <c r="O161" s="435" t="s">
        <v>749</v>
      </c>
      <c r="P161" s="431">
        <v>100</v>
      </c>
      <c r="Q161" s="444" t="s">
        <v>39</v>
      </c>
      <c r="R161" s="444">
        <v>49889.53</v>
      </c>
      <c r="S161" s="444">
        <v>155</v>
      </c>
      <c r="T161" s="444">
        <v>5477</v>
      </c>
      <c r="U161" s="431">
        <v>100</v>
      </c>
    </row>
    <row r="162" spans="15:22" ht="13" customHeight="1" x14ac:dyDescent="0.15">
      <c r="O162" s="435" t="s">
        <v>750</v>
      </c>
      <c r="P162" s="431">
        <v>100</v>
      </c>
      <c r="Q162" s="444" t="s">
        <v>39</v>
      </c>
      <c r="R162" s="444">
        <v>24265.100000000002</v>
      </c>
      <c r="S162" s="444">
        <v>73</v>
      </c>
      <c r="T162" s="444">
        <v>1830.9999999999998</v>
      </c>
      <c r="U162" s="431">
        <v>100</v>
      </c>
    </row>
    <row r="163" spans="15:22" ht="13" customHeight="1" x14ac:dyDescent="0.15">
      <c r="O163" s="435" t="s">
        <v>751</v>
      </c>
      <c r="P163" s="431">
        <v>100</v>
      </c>
      <c r="Q163" s="444" t="s">
        <v>39</v>
      </c>
      <c r="R163" s="444">
        <v>55679.639999999992</v>
      </c>
      <c r="S163" s="444">
        <v>183</v>
      </c>
      <c r="T163" s="444">
        <v>7363</v>
      </c>
      <c r="U163" s="431">
        <v>100</v>
      </c>
    </row>
    <row r="164" spans="15:22" ht="13" customHeight="1" x14ac:dyDescent="0.15">
      <c r="O164" s="435" t="s">
        <v>597</v>
      </c>
      <c r="P164" s="431">
        <v>100</v>
      </c>
      <c r="Q164" s="444" t="s">
        <v>39</v>
      </c>
      <c r="R164" s="444">
        <v>41495.919999999998</v>
      </c>
      <c r="S164" s="444">
        <v>118</v>
      </c>
      <c r="T164" s="444">
        <v>2368</v>
      </c>
      <c r="U164" s="431">
        <v>100</v>
      </c>
    </row>
    <row r="165" spans="15:22" ht="13" customHeight="1" x14ac:dyDescent="0.15">
      <c r="O165" s="440" t="s">
        <v>758</v>
      </c>
      <c r="P165" s="441">
        <v>10000</v>
      </c>
      <c r="Q165" s="452" t="s">
        <v>39</v>
      </c>
      <c r="R165" s="452">
        <v>41511555</v>
      </c>
      <c r="S165" s="452">
        <v>147400</v>
      </c>
      <c r="T165" s="452">
        <v>2064199.9999999998</v>
      </c>
      <c r="U165" s="453">
        <v>10000</v>
      </c>
      <c r="V165" s="439" t="s">
        <v>965</v>
      </c>
    </row>
    <row r="166" spans="15:22" ht="13" customHeight="1" x14ac:dyDescent="0.15">
      <c r="O166" s="435" t="s">
        <v>564</v>
      </c>
      <c r="P166" s="431">
        <v>100</v>
      </c>
      <c r="Q166" s="444" t="s">
        <v>39</v>
      </c>
      <c r="R166" s="444">
        <v>11681.019999999999</v>
      </c>
      <c r="S166" s="444">
        <v>23</v>
      </c>
      <c r="T166" s="444">
        <v>1029</v>
      </c>
      <c r="U166" s="431">
        <v>100</v>
      </c>
    </row>
    <row r="167" spans="15:22" ht="13" customHeight="1" x14ac:dyDescent="0.15">
      <c r="O167" s="435" t="s">
        <v>944</v>
      </c>
      <c r="P167" s="431">
        <v>100</v>
      </c>
      <c r="Q167" s="444" t="s">
        <v>39</v>
      </c>
      <c r="R167" s="444">
        <v>26791.51</v>
      </c>
      <c r="S167" s="444">
        <v>80</v>
      </c>
      <c r="T167" s="444">
        <v>1384</v>
      </c>
      <c r="U167" s="431">
        <v>100</v>
      </c>
    </row>
    <row r="168" spans="15:22" ht="13" customHeight="1" x14ac:dyDescent="0.15">
      <c r="O168" s="440" t="s">
        <v>759</v>
      </c>
      <c r="P168" s="441">
        <v>10000</v>
      </c>
      <c r="Q168" s="452" t="s">
        <v>39</v>
      </c>
      <c r="R168" s="452">
        <v>41132317.999999993</v>
      </c>
      <c r="S168" s="452">
        <v>147700</v>
      </c>
      <c r="T168" s="452">
        <v>1927600</v>
      </c>
      <c r="U168" s="453">
        <v>10000</v>
      </c>
      <c r="V168" s="439" t="s">
        <v>965</v>
      </c>
    </row>
    <row r="169" spans="15:22" ht="13" customHeight="1" x14ac:dyDescent="0.15">
      <c r="O169" s="435" t="s">
        <v>945</v>
      </c>
      <c r="P169" s="431">
        <v>100</v>
      </c>
      <c r="Q169" s="444" t="s">
        <v>39</v>
      </c>
      <c r="R169" s="444">
        <v>79910.69</v>
      </c>
      <c r="S169" s="444">
        <v>334</v>
      </c>
      <c r="T169" s="444">
        <v>12179</v>
      </c>
      <c r="U169" s="431">
        <v>100</v>
      </c>
    </row>
    <row r="170" spans="15:22" ht="13" customHeight="1" x14ac:dyDescent="0.15">
      <c r="O170" s="447" t="s">
        <v>946</v>
      </c>
      <c r="P170" s="448">
        <v>100</v>
      </c>
      <c r="Q170" s="452" t="s">
        <v>39</v>
      </c>
      <c r="R170" s="452">
        <v>28629.199999999997</v>
      </c>
      <c r="S170" s="452">
        <v>100</v>
      </c>
      <c r="T170" s="452">
        <v>3386</v>
      </c>
      <c r="U170" s="448">
        <v>100</v>
      </c>
      <c r="V170" s="439" t="s">
        <v>965</v>
      </c>
    </row>
    <row r="171" spans="15:22" ht="13" customHeight="1" x14ac:dyDescent="0.15">
      <c r="O171" s="435" t="s">
        <v>947</v>
      </c>
      <c r="P171" s="431">
        <v>100</v>
      </c>
      <c r="Q171" s="444" t="s">
        <v>39</v>
      </c>
      <c r="R171" s="444">
        <v>27649.119999999999</v>
      </c>
      <c r="S171" s="444">
        <v>85</v>
      </c>
      <c r="T171" s="444">
        <v>3201</v>
      </c>
      <c r="U171" s="431">
        <v>100</v>
      </c>
    </row>
    <row r="172" spans="15:22" ht="13" customHeight="1" x14ac:dyDescent="0.15">
      <c r="O172" s="435" t="s">
        <v>573</v>
      </c>
      <c r="P172" s="431">
        <v>100</v>
      </c>
      <c r="Q172" s="444" t="s">
        <v>39</v>
      </c>
      <c r="R172" s="444">
        <v>3710.72</v>
      </c>
      <c r="S172" s="444" t="s">
        <v>79</v>
      </c>
      <c r="T172" s="444">
        <v>391</v>
      </c>
      <c r="U172" s="431">
        <v>100</v>
      </c>
    </row>
    <row r="173" spans="15:22" ht="13" customHeight="1" x14ac:dyDescent="0.15">
      <c r="O173" s="435" t="s">
        <v>948</v>
      </c>
      <c r="P173" s="431">
        <v>100</v>
      </c>
      <c r="Q173" s="444" t="s">
        <v>39</v>
      </c>
      <c r="R173" s="444">
        <v>41993.310000000005</v>
      </c>
      <c r="S173" s="444">
        <v>122</v>
      </c>
      <c r="T173" s="444">
        <v>4967</v>
      </c>
      <c r="U173" s="431">
        <v>100</v>
      </c>
    </row>
    <row r="174" spans="15:22" ht="13" customHeight="1" x14ac:dyDescent="0.15">
      <c r="O174" s="435" t="s">
        <v>949</v>
      </c>
      <c r="P174" s="431">
        <v>100</v>
      </c>
      <c r="Q174" s="444" t="s">
        <v>39</v>
      </c>
      <c r="R174" s="444">
        <v>9463.01</v>
      </c>
      <c r="S174" s="444">
        <v>28.000000000000004</v>
      </c>
      <c r="T174" s="444">
        <v>953.99999999999989</v>
      </c>
      <c r="U174" s="431">
        <v>100</v>
      </c>
    </row>
    <row r="175" spans="15:22" ht="13" customHeight="1" x14ac:dyDescent="0.15">
      <c r="O175" s="435" t="s">
        <v>950</v>
      </c>
      <c r="P175" s="431">
        <v>100</v>
      </c>
      <c r="Q175" s="444" t="s">
        <v>39</v>
      </c>
      <c r="R175" s="444">
        <v>3695.14</v>
      </c>
      <c r="S175" s="444">
        <v>20</v>
      </c>
      <c r="T175" s="444">
        <v>363</v>
      </c>
      <c r="U175" s="431">
        <v>100</v>
      </c>
    </row>
    <row r="176" spans="15:22" ht="13" customHeight="1" x14ac:dyDescent="0.15">
      <c r="O176" s="435" t="s">
        <v>951</v>
      </c>
      <c r="P176" s="431">
        <v>100</v>
      </c>
      <c r="Q176" s="444" t="s">
        <v>39</v>
      </c>
      <c r="R176" s="444">
        <v>5095.63</v>
      </c>
      <c r="S176" s="444">
        <v>21</v>
      </c>
      <c r="T176" s="444">
        <v>396</v>
      </c>
      <c r="U176" s="431">
        <v>100</v>
      </c>
    </row>
    <row r="177" spans="15:22" ht="13" customHeight="1" x14ac:dyDescent="0.15">
      <c r="O177" s="430" t="s">
        <v>590</v>
      </c>
      <c r="P177" s="408">
        <v>10000</v>
      </c>
      <c r="Q177" s="444" t="s">
        <v>39</v>
      </c>
      <c r="R177" s="444">
        <v>370135</v>
      </c>
      <c r="S177" s="444">
        <v>14300</v>
      </c>
      <c r="T177" s="444">
        <v>85700</v>
      </c>
      <c r="U177" s="1">
        <v>10000</v>
      </c>
    </row>
    <row r="178" spans="15:22" ht="13" customHeight="1" x14ac:dyDescent="0.15">
      <c r="O178" s="435" t="s">
        <v>576</v>
      </c>
      <c r="P178" s="431">
        <v>1</v>
      </c>
      <c r="Q178" s="444" t="s">
        <v>39</v>
      </c>
      <c r="R178" s="444">
        <v>2407.9373000000001</v>
      </c>
      <c r="S178" s="444">
        <v>3.35</v>
      </c>
      <c r="T178" s="444">
        <v>211.69</v>
      </c>
      <c r="U178" s="431">
        <v>1</v>
      </c>
    </row>
    <row r="179" spans="15:22" ht="13" customHeight="1" x14ac:dyDescent="0.15">
      <c r="O179" s="435" t="s">
        <v>952</v>
      </c>
      <c r="P179" s="431">
        <v>100</v>
      </c>
      <c r="Q179" s="444" t="s">
        <v>39</v>
      </c>
      <c r="R179" s="444">
        <v>10503.789999999999</v>
      </c>
      <c r="S179" s="444">
        <v>40</v>
      </c>
      <c r="T179" s="444">
        <v>1011</v>
      </c>
      <c r="U179" s="431">
        <v>100</v>
      </c>
    </row>
    <row r="180" spans="15:22" ht="13" customHeight="1" x14ac:dyDescent="0.15">
      <c r="O180" s="435" t="s">
        <v>953</v>
      </c>
      <c r="P180" s="431">
        <v>100</v>
      </c>
      <c r="Q180" s="444" t="s">
        <v>39</v>
      </c>
      <c r="R180" s="444">
        <v>6984.68</v>
      </c>
      <c r="S180" s="444">
        <v>28.000000000000004</v>
      </c>
      <c r="T180" s="444">
        <v>602</v>
      </c>
      <c r="U180" s="431">
        <v>100</v>
      </c>
    </row>
    <row r="181" spans="15:22" ht="13" customHeight="1" x14ac:dyDescent="0.15">
      <c r="O181" s="430" t="s">
        <v>588</v>
      </c>
      <c r="P181" s="408">
        <v>10000</v>
      </c>
      <c r="Q181" s="444" t="s">
        <v>39</v>
      </c>
      <c r="R181" s="444">
        <v>477217</v>
      </c>
      <c r="S181" s="444">
        <v>15100</v>
      </c>
      <c r="T181" s="444">
        <v>108900</v>
      </c>
      <c r="U181" s="1">
        <v>10000</v>
      </c>
    </row>
    <row r="182" spans="15:22" ht="13" customHeight="1" x14ac:dyDescent="0.15">
      <c r="O182" s="435" t="s">
        <v>954</v>
      </c>
      <c r="P182" s="431">
        <v>100</v>
      </c>
      <c r="Q182" s="444" t="s">
        <v>39</v>
      </c>
      <c r="R182" s="444">
        <v>12726.57</v>
      </c>
      <c r="S182" s="444">
        <v>55.000000000000007</v>
      </c>
      <c r="T182" s="444">
        <v>400</v>
      </c>
      <c r="U182" s="431">
        <v>100</v>
      </c>
    </row>
    <row r="183" spans="15:22" ht="13" customHeight="1" x14ac:dyDescent="0.15">
      <c r="O183" s="435" t="s">
        <v>955</v>
      </c>
      <c r="P183" s="431">
        <v>100</v>
      </c>
      <c r="Q183" s="444" t="s">
        <v>39</v>
      </c>
      <c r="R183" s="444">
        <v>12674.34</v>
      </c>
      <c r="S183" s="444">
        <v>36</v>
      </c>
      <c r="T183" s="444">
        <v>436.00000000000006</v>
      </c>
      <c r="U183" s="431">
        <v>100</v>
      </c>
    </row>
    <row r="184" spans="15:22" ht="13" customHeight="1" x14ac:dyDescent="0.15">
      <c r="O184" s="435" t="s">
        <v>615</v>
      </c>
      <c r="P184" s="431">
        <v>1</v>
      </c>
      <c r="Q184" s="444" t="s">
        <v>39</v>
      </c>
      <c r="R184" s="444">
        <v>1393.7944</v>
      </c>
      <c r="S184" s="444">
        <v>3.93</v>
      </c>
      <c r="T184" s="444">
        <v>129.88999999999999</v>
      </c>
      <c r="U184" s="431">
        <v>1</v>
      </c>
    </row>
    <row r="185" spans="15:22" ht="13" customHeight="1" x14ac:dyDescent="0.15">
      <c r="O185" s="435" t="s">
        <v>956</v>
      </c>
      <c r="P185" s="431">
        <v>100</v>
      </c>
      <c r="Q185" s="444" t="s">
        <v>39</v>
      </c>
      <c r="R185" s="444">
        <v>3226.39</v>
      </c>
      <c r="S185" s="444" t="s">
        <v>79</v>
      </c>
      <c r="T185" s="444">
        <v>396</v>
      </c>
      <c r="U185" s="431">
        <v>100</v>
      </c>
    </row>
    <row r="186" spans="15:22" ht="13" customHeight="1" x14ac:dyDescent="0.15">
      <c r="O186" s="420" t="s">
        <v>649</v>
      </c>
      <c r="P186" s="431">
        <v>1</v>
      </c>
      <c r="Q186" s="444" t="s">
        <v>39</v>
      </c>
      <c r="R186" s="444">
        <v>320.16410000000002</v>
      </c>
      <c r="S186" s="444">
        <v>1.62</v>
      </c>
      <c r="T186" s="444">
        <v>49.85</v>
      </c>
      <c r="U186" s="431">
        <v>1</v>
      </c>
      <c r="V186" s="439" t="s">
        <v>966</v>
      </c>
    </row>
    <row r="187" spans="15:22" ht="13" customHeight="1" x14ac:dyDescent="0.15">
      <c r="O187" s="419" t="s">
        <v>957</v>
      </c>
      <c r="P187" s="408">
        <v>100</v>
      </c>
      <c r="Q187" s="444" t="s">
        <v>39</v>
      </c>
      <c r="R187" s="444">
        <v>453.55999999999995</v>
      </c>
      <c r="S187" s="444">
        <v>160</v>
      </c>
      <c r="T187" s="444">
        <v>336</v>
      </c>
      <c r="U187" s="431">
        <v>100</v>
      </c>
    </row>
    <row r="188" spans="15:22" ht="13" customHeight="1" x14ac:dyDescent="0.15">
      <c r="O188" s="430" t="s">
        <v>958</v>
      </c>
      <c r="P188" s="408">
        <v>100</v>
      </c>
      <c r="Q188" s="444" t="s">
        <v>39</v>
      </c>
      <c r="R188" s="444">
        <v>11905.09</v>
      </c>
      <c r="S188" s="444">
        <v>183</v>
      </c>
      <c r="T188" s="444">
        <v>409.99999999999994</v>
      </c>
      <c r="U188" s="431">
        <v>100</v>
      </c>
    </row>
    <row r="189" spans="15:22" ht="13" customHeight="1" x14ac:dyDescent="0.15">
      <c r="O189" s="430" t="s">
        <v>959</v>
      </c>
      <c r="P189" s="408">
        <v>10000</v>
      </c>
      <c r="Q189" s="444" t="s">
        <v>39</v>
      </c>
      <c r="R189" s="444">
        <v>408454</v>
      </c>
      <c r="S189" s="444">
        <v>13700.000000000002</v>
      </c>
      <c r="T189" s="444">
        <v>12900</v>
      </c>
      <c r="U189" s="431">
        <v>100</v>
      </c>
    </row>
    <row r="190" spans="15:22" ht="13" customHeight="1" x14ac:dyDescent="0.15">
      <c r="O190" s="435" t="s">
        <v>651</v>
      </c>
      <c r="P190" s="431">
        <v>1</v>
      </c>
      <c r="Q190" s="444" t="s">
        <v>39</v>
      </c>
      <c r="R190" s="444">
        <v>388.72570000000002</v>
      </c>
      <c r="S190" s="444">
        <v>1.95</v>
      </c>
      <c r="T190" s="444">
        <v>69.5</v>
      </c>
      <c r="U190" s="431">
        <v>1</v>
      </c>
    </row>
    <row r="191" spans="15:22" ht="13" customHeight="1" x14ac:dyDescent="0.15">
      <c r="O191" s="435" t="s">
        <v>655</v>
      </c>
      <c r="P191" s="431">
        <v>1</v>
      </c>
      <c r="Q191" s="444" t="s">
        <v>39</v>
      </c>
      <c r="R191" s="444">
        <v>700.92669999999998</v>
      </c>
      <c r="S191" s="444">
        <v>1.25</v>
      </c>
      <c r="T191" s="444">
        <v>125.07</v>
      </c>
      <c r="U191" s="431">
        <v>1</v>
      </c>
    </row>
    <row r="192" spans="15:22" ht="13" customHeight="1" x14ac:dyDescent="0.15">
      <c r="O192" s="430" t="s">
        <v>960</v>
      </c>
      <c r="P192" s="408">
        <v>100</v>
      </c>
      <c r="Q192" s="444" t="s">
        <v>39</v>
      </c>
      <c r="R192" s="444">
        <v>7063.630000000001</v>
      </c>
      <c r="S192" s="444">
        <v>148</v>
      </c>
      <c r="T192" s="444">
        <v>634</v>
      </c>
      <c r="U192" s="431">
        <v>100</v>
      </c>
    </row>
    <row r="193" spans="15:21" ht="13" customHeight="1" x14ac:dyDescent="0.15">
      <c r="O193" s="430" t="s">
        <v>961</v>
      </c>
      <c r="P193" s="408">
        <v>100</v>
      </c>
      <c r="Q193" s="444" t="s">
        <v>39</v>
      </c>
      <c r="R193" s="444">
        <v>8667.0400000000009</v>
      </c>
      <c r="S193" s="444">
        <v>153</v>
      </c>
      <c r="T193" s="444">
        <v>471</v>
      </c>
      <c r="U193" s="431">
        <v>100</v>
      </c>
    </row>
    <row r="194" spans="15:21" ht="13" customHeight="1" x14ac:dyDescent="0.15">
      <c r="O194" s="435" t="s">
        <v>657</v>
      </c>
      <c r="P194" s="431">
        <v>1</v>
      </c>
      <c r="Q194" s="444" t="s">
        <v>39</v>
      </c>
      <c r="R194" s="444">
        <v>1345.7904000000001</v>
      </c>
      <c r="S194" s="444">
        <v>1.88</v>
      </c>
      <c r="T194" s="444">
        <v>133.47999999999999</v>
      </c>
      <c r="U194" s="431">
        <v>1</v>
      </c>
    </row>
    <row r="195" spans="15:21" ht="13" customHeight="1" x14ac:dyDescent="0.15">
      <c r="Q195" s="454"/>
    </row>
    <row r="196" spans="15:21" ht="13" customHeight="1" x14ac:dyDescent="0.15">
      <c r="Q196" s="454"/>
    </row>
    <row r="197" spans="15:21" ht="13" customHeight="1" x14ac:dyDescent="0.15">
      <c r="Q197" s="454"/>
    </row>
    <row r="198" spans="15:21" ht="13" customHeight="1" x14ac:dyDescent="0.15">
      <c r="Q198" s="454"/>
    </row>
    <row r="199" spans="15:21" ht="13" customHeight="1" x14ac:dyDescent="0.15">
      <c r="Q199" s="454"/>
    </row>
    <row r="200" spans="15:21" ht="13" customHeight="1" x14ac:dyDescent="0.15">
      <c r="Q200" s="454"/>
    </row>
    <row r="201" spans="15:21" ht="13" customHeight="1" x14ac:dyDescent="0.15">
      <c r="Q201" s="454"/>
    </row>
    <row r="202" spans="15:21" ht="13" customHeight="1" x14ac:dyDescent="0.15">
      <c r="Q202" s="454"/>
    </row>
    <row r="203" spans="15:21" ht="13" customHeight="1" x14ac:dyDescent="0.15">
      <c r="Q203" s="454"/>
    </row>
    <row r="205" spans="15:21" ht="13" customHeight="1" x14ac:dyDescent="0.15">
      <c r="Q205" s="454"/>
    </row>
    <row r="206" spans="15:21" ht="13" customHeight="1" x14ac:dyDescent="0.15">
      <c r="Q206" s="454"/>
    </row>
    <row r="207" spans="15:21" ht="13" customHeight="1" x14ac:dyDescent="0.15">
      <c r="Q207" s="454"/>
    </row>
    <row r="208" spans="15:21" ht="13" customHeight="1" x14ac:dyDescent="0.15">
      <c r="Q208" s="454"/>
    </row>
    <row r="209" spans="15:21" ht="13" customHeight="1" x14ac:dyDescent="0.15">
      <c r="O209" s="455"/>
      <c r="P209" s="439"/>
      <c r="Q209" s="454"/>
      <c r="R209" s="439"/>
      <c r="S209" s="439"/>
      <c r="T209" s="439"/>
      <c r="U209" s="439"/>
    </row>
    <row r="210" spans="15:21" ht="13" customHeight="1" x14ac:dyDescent="0.15">
      <c r="O210" s="455"/>
      <c r="P210" s="439"/>
      <c r="Q210" s="454"/>
      <c r="R210" s="439"/>
      <c r="S210" s="439"/>
      <c r="T210" s="439"/>
      <c r="U210" s="439"/>
    </row>
    <row r="211" spans="15:21" ht="13" customHeight="1" x14ac:dyDescent="0.15">
      <c r="O211" s="455"/>
      <c r="P211" s="439"/>
      <c r="Q211" s="454"/>
      <c r="R211" s="439"/>
      <c r="S211" s="439"/>
      <c r="T211" s="439"/>
      <c r="U211" s="439"/>
    </row>
    <row r="212" spans="15:21" ht="13" customHeight="1" x14ac:dyDescent="0.15">
      <c r="O212" s="455"/>
      <c r="P212" s="439"/>
      <c r="Q212" s="454"/>
      <c r="R212" s="439"/>
      <c r="S212" s="439"/>
      <c r="T212" s="439"/>
      <c r="U212" s="439"/>
    </row>
    <row r="213" spans="15:21" ht="13" customHeight="1" x14ac:dyDescent="0.15">
      <c r="O213" s="455"/>
      <c r="P213" s="439"/>
      <c r="R213" s="439"/>
      <c r="S213" s="439"/>
      <c r="T213" s="439"/>
      <c r="U213" s="439"/>
    </row>
    <row r="214" spans="15:21" ht="13" customHeight="1" x14ac:dyDescent="0.15">
      <c r="O214" s="455"/>
      <c r="P214" s="439"/>
      <c r="R214" s="439"/>
      <c r="S214" s="439"/>
      <c r="T214" s="439"/>
      <c r="U214" s="439"/>
    </row>
  </sheetData>
  <mergeCells count="1">
    <mergeCell ref="AH3:AJ3"/>
  </mergeCells>
  <pageMargins left="0.75" right="0.75" top="1" bottom="1" header="0.5" footer="0.5"/>
  <pageSetup paperSize="9"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413"/>
  <sheetViews>
    <sheetView zoomScale="125" zoomScaleNormal="125" workbookViewId="0">
      <pane ySplit="2" topLeftCell="A3" activePane="bottomLeft" state="frozen"/>
      <selection pane="bottomLeft" activeCell="E10" sqref="E10"/>
    </sheetView>
  </sheetViews>
  <sheetFormatPr baseColWidth="10" defaultColWidth="11.5" defaultRowHeight="13" x14ac:dyDescent="0.15"/>
  <cols>
    <col min="1" max="1" width="8.5" customWidth="1"/>
    <col min="2" max="2" width="15.33203125" style="1" customWidth="1"/>
    <col min="3" max="3" width="8.83203125" style="2" customWidth="1"/>
    <col min="4" max="4" width="16.83203125" style="2" customWidth="1"/>
    <col min="5" max="5" width="12" style="3" customWidth="1"/>
    <col min="6" max="6" width="13.5" style="1" customWidth="1"/>
    <col min="7" max="7" width="16.83203125" style="2" customWidth="1"/>
    <col min="8" max="8" width="9.5" style="2" customWidth="1"/>
    <col min="9" max="9" width="5.5" customWidth="1"/>
    <col min="10" max="10" width="5.5" style="4" customWidth="1"/>
    <col min="11" max="11" width="9.6640625" style="92" customWidth="1"/>
    <col min="12" max="15" width="9.6640625" style="5" customWidth="1"/>
    <col min="16" max="16" width="9.6640625" style="92" customWidth="1"/>
    <col min="17" max="18" width="9.6640625" style="5" customWidth="1"/>
    <col min="19" max="19" width="8.33203125" style="5" customWidth="1"/>
    <col min="20" max="20" width="9.6640625" style="5" customWidth="1"/>
    <col min="21" max="21" width="10" style="89" customWidth="1"/>
    <col min="22" max="22" width="9.6640625" style="6" customWidth="1"/>
    <col min="23" max="23" width="8.33203125" style="6" customWidth="1"/>
    <col min="24" max="24" width="9.83203125" style="6" customWidth="1"/>
    <col min="25" max="25" width="61" style="1" customWidth="1"/>
    <col min="26" max="26" width="9" style="4" customWidth="1"/>
    <col min="27" max="27" width="5.5" style="4" customWidth="1"/>
    <col min="28" max="29" width="9" style="2" customWidth="1"/>
    <col min="30" max="30" width="9.6640625" style="2" customWidth="1"/>
    <col min="31" max="31" width="15.5" customWidth="1"/>
  </cols>
  <sheetData>
    <row r="1" spans="1:30" s="7" customFormat="1" ht="12" customHeight="1" x14ac:dyDescent="0.15">
      <c r="B1" s="8"/>
      <c r="C1" s="9"/>
      <c r="D1" s="9"/>
      <c r="E1" s="9"/>
      <c r="F1" s="10"/>
      <c r="G1" s="9"/>
      <c r="H1" s="11"/>
      <c r="I1" s="11"/>
      <c r="J1" s="12"/>
      <c r="K1" s="84" t="s">
        <v>967</v>
      </c>
      <c r="L1" s="74" t="s">
        <v>968</v>
      </c>
      <c r="M1" s="74"/>
      <c r="N1" s="74"/>
      <c r="O1" s="74"/>
      <c r="P1" s="84" t="s">
        <v>764</v>
      </c>
      <c r="Q1" s="13" t="s">
        <v>968</v>
      </c>
      <c r="R1" s="13"/>
      <c r="S1" s="13"/>
      <c r="T1" s="13"/>
      <c r="U1" s="84" t="s">
        <v>765</v>
      </c>
      <c r="V1" s="14"/>
      <c r="W1" s="14"/>
      <c r="X1" s="14"/>
      <c r="Y1" s="10"/>
      <c r="Z1" s="12"/>
      <c r="AA1" s="12"/>
      <c r="AB1" s="11"/>
      <c r="AC1" s="11"/>
      <c r="AD1" s="11"/>
    </row>
    <row r="2" spans="1:30" s="7" customFormat="1" ht="12" customHeight="1" x14ac:dyDescent="0.2">
      <c r="A2" s="7" t="s">
        <v>0</v>
      </c>
      <c r="B2" s="8" t="s">
        <v>1</v>
      </c>
      <c r="C2" s="9" t="s">
        <v>2</v>
      </c>
      <c r="D2" s="9" t="s">
        <v>3</v>
      </c>
      <c r="E2" s="9" t="s">
        <v>4</v>
      </c>
      <c r="F2" s="10" t="s">
        <v>5</v>
      </c>
      <c r="G2" s="9" t="s">
        <v>677</v>
      </c>
      <c r="H2" s="11" t="s">
        <v>6</v>
      </c>
      <c r="I2" s="11" t="s">
        <v>7</v>
      </c>
      <c r="J2" s="12" t="s">
        <v>8</v>
      </c>
      <c r="K2" s="96" t="s">
        <v>14</v>
      </c>
      <c r="L2" s="16" t="s">
        <v>10</v>
      </c>
      <c r="M2" s="16" t="s">
        <v>11</v>
      </c>
      <c r="N2" s="16" t="s">
        <v>12</v>
      </c>
      <c r="O2" s="15" t="s">
        <v>13</v>
      </c>
      <c r="P2" s="85" t="s">
        <v>9</v>
      </c>
      <c r="Q2" s="15" t="s">
        <v>10</v>
      </c>
      <c r="R2" s="15" t="s">
        <v>11</v>
      </c>
      <c r="S2" s="15" t="s">
        <v>12</v>
      </c>
      <c r="T2" s="15" t="s">
        <v>13</v>
      </c>
      <c r="U2" s="96" t="s">
        <v>14</v>
      </c>
      <c r="V2" s="16" t="s">
        <v>10</v>
      </c>
      <c r="W2" s="16" t="s">
        <v>11</v>
      </c>
      <c r="X2" s="16" t="s">
        <v>12</v>
      </c>
      <c r="Y2" s="10" t="s">
        <v>15</v>
      </c>
      <c r="Z2" s="12" t="s">
        <v>16</v>
      </c>
      <c r="AA2" s="12"/>
      <c r="AB2" s="11" t="s">
        <v>17</v>
      </c>
      <c r="AC2" s="11" t="s">
        <v>18</v>
      </c>
      <c r="AD2" s="11" t="s">
        <v>19</v>
      </c>
    </row>
    <row r="3" spans="1:30" x14ac:dyDescent="0.15">
      <c r="A3" s="17" t="s">
        <v>20</v>
      </c>
      <c r="B3" s="18" t="s">
        <v>21</v>
      </c>
      <c r="E3" s="19"/>
      <c r="F3" s="1" t="s">
        <v>22</v>
      </c>
      <c r="G3" s="3">
        <v>25.5</v>
      </c>
      <c r="H3" s="20">
        <v>15.5</v>
      </c>
      <c r="I3" s="19">
        <v>23</v>
      </c>
      <c r="J3" s="21"/>
      <c r="K3" s="86"/>
      <c r="L3" s="22"/>
      <c r="M3" s="22"/>
      <c r="N3" s="22"/>
      <c r="O3" s="22"/>
      <c r="P3" s="86"/>
      <c r="Q3" s="22"/>
      <c r="R3" s="22"/>
      <c r="S3" s="22"/>
      <c r="T3" s="22"/>
      <c r="Z3" s="21"/>
      <c r="AA3" s="21"/>
      <c r="AB3" s="19"/>
      <c r="AC3" s="19"/>
      <c r="AD3" s="19"/>
    </row>
    <row r="4" spans="1:30" x14ac:dyDescent="0.15">
      <c r="A4" s="17" t="s">
        <v>23</v>
      </c>
      <c r="B4" s="18" t="s">
        <v>24</v>
      </c>
      <c r="E4" s="19"/>
      <c r="F4" s="1" t="s">
        <v>25</v>
      </c>
      <c r="G4" s="3">
        <v>105.2</v>
      </c>
      <c r="H4" s="23">
        <f>G4*15.5/25.5</f>
        <v>63.945098039215694</v>
      </c>
      <c r="I4" s="19">
        <v>24</v>
      </c>
      <c r="J4" s="24"/>
      <c r="K4" s="87"/>
      <c r="L4" s="25"/>
      <c r="M4" s="25"/>
      <c r="N4" s="25"/>
      <c r="O4" s="25"/>
      <c r="P4" s="87"/>
      <c r="Q4" s="25"/>
      <c r="R4" s="25"/>
      <c r="S4" s="25"/>
      <c r="T4" s="25"/>
      <c r="U4" s="97"/>
      <c r="V4" s="26"/>
      <c r="W4" s="26"/>
      <c r="X4" s="26"/>
      <c r="Y4" s="27" t="s">
        <v>26</v>
      </c>
      <c r="Z4" s="24"/>
      <c r="AA4" s="24"/>
      <c r="AB4" s="28"/>
      <c r="AC4" s="28"/>
      <c r="AD4" s="28"/>
    </row>
    <row r="5" spans="1:30" x14ac:dyDescent="0.15">
      <c r="A5" s="17" t="s">
        <v>27</v>
      </c>
      <c r="B5" s="18" t="s">
        <v>28</v>
      </c>
      <c r="E5" s="19"/>
      <c r="F5" s="1" t="s">
        <v>29</v>
      </c>
      <c r="G5" s="3">
        <v>23.2</v>
      </c>
      <c r="H5" s="20">
        <v>14</v>
      </c>
      <c r="I5" s="19">
        <v>22.6</v>
      </c>
      <c r="J5" s="21"/>
      <c r="K5" s="87"/>
      <c r="L5" s="25"/>
      <c r="M5" s="25"/>
      <c r="N5" s="25"/>
      <c r="O5" s="25"/>
      <c r="P5" s="87"/>
      <c r="Q5" s="25"/>
      <c r="R5" s="25"/>
      <c r="S5" s="25"/>
      <c r="T5" s="25"/>
      <c r="Y5" s="1" t="s">
        <v>30</v>
      </c>
      <c r="Z5" s="21"/>
      <c r="AA5" s="21"/>
      <c r="AB5" s="19"/>
      <c r="AC5" s="19"/>
      <c r="AD5" s="19"/>
    </row>
    <row r="6" spans="1:30" x14ac:dyDescent="0.15">
      <c r="A6" s="17" t="s">
        <v>27</v>
      </c>
      <c r="B6" s="18" t="s">
        <v>28</v>
      </c>
      <c r="E6" s="19"/>
      <c r="F6" s="1" t="s">
        <v>31</v>
      </c>
      <c r="G6" s="3">
        <v>55.8</v>
      </c>
      <c r="H6" s="20">
        <v>37</v>
      </c>
      <c r="I6" s="19">
        <v>23</v>
      </c>
      <c r="J6" s="21"/>
      <c r="K6" s="87"/>
      <c r="L6" s="25"/>
      <c r="M6" s="25"/>
      <c r="N6" s="25"/>
      <c r="O6" s="25"/>
      <c r="P6" s="87"/>
      <c r="Q6" s="25"/>
      <c r="R6" s="25"/>
      <c r="S6" s="25"/>
      <c r="T6" s="25"/>
      <c r="Y6" s="1" t="s">
        <v>32</v>
      </c>
      <c r="Z6" s="21"/>
      <c r="AA6" s="21"/>
      <c r="AB6" s="19"/>
      <c r="AC6" s="19"/>
      <c r="AD6" s="19"/>
    </row>
    <row r="7" spans="1:30" x14ac:dyDescent="0.15">
      <c r="A7" s="29" t="s">
        <v>33</v>
      </c>
      <c r="B7" s="29" t="s">
        <v>34</v>
      </c>
      <c r="C7" s="30" t="s">
        <v>35</v>
      </c>
      <c r="D7" s="31">
        <v>41446.583333333336</v>
      </c>
      <c r="K7" s="88"/>
      <c r="L7" s="32"/>
      <c r="M7" s="32"/>
      <c r="N7" s="32"/>
      <c r="O7" s="32"/>
      <c r="P7" s="88"/>
      <c r="Q7" s="32"/>
      <c r="R7" s="32"/>
      <c r="S7" s="32"/>
      <c r="T7" s="32"/>
      <c r="Y7" s="33" t="s">
        <v>36</v>
      </c>
    </row>
    <row r="8" spans="1:30" x14ac:dyDescent="0.15">
      <c r="B8" s="4"/>
      <c r="C8" s="3">
        <v>0</v>
      </c>
      <c r="D8" s="3">
        <v>2</v>
      </c>
      <c r="E8" s="3">
        <f t="shared" ref="E8:E13" si="0">(D8+C8)/2</f>
        <v>1</v>
      </c>
      <c r="F8" s="1" t="s">
        <v>37</v>
      </c>
      <c r="G8" s="3">
        <v>0.626</v>
      </c>
      <c r="H8" s="19">
        <v>0.30000000000000004</v>
      </c>
      <c r="I8" s="19">
        <v>22.6</v>
      </c>
      <c r="J8" s="1" t="s">
        <v>38</v>
      </c>
      <c r="K8" s="100">
        <v>16566.72</v>
      </c>
      <c r="L8" s="78">
        <v>32946.29</v>
      </c>
      <c r="M8" s="78">
        <v>107</v>
      </c>
      <c r="N8" s="78">
        <v>2740</v>
      </c>
      <c r="O8" s="78">
        <v>100</v>
      </c>
      <c r="P8" s="89">
        <v>43.059999999999995</v>
      </c>
      <c r="Q8" s="6">
        <v>32946.29</v>
      </c>
      <c r="R8" s="2">
        <v>107</v>
      </c>
      <c r="S8" s="2">
        <v>2740</v>
      </c>
      <c r="T8" s="2">
        <v>100</v>
      </c>
      <c r="U8" s="89">
        <v>56321.1486</v>
      </c>
      <c r="V8" s="34" t="s">
        <v>39</v>
      </c>
      <c r="W8" s="35">
        <v>378.11680000000001</v>
      </c>
      <c r="X8" s="34" t="s">
        <v>39</v>
      </c>
      <c r="Z8" s="21" t="s">
        <v>40</v>
      </c>
      <c r="AA8" s="21"/>
      <c r="AB8" s="19"/>
      <c r="AC8" s="19"/>
      <c r="AD8" s="19"/>
    </row>
    <row r="9" spans="1:30" x14ac:dyDescent="0.15">
      <c r="B9" s="4"/>
      <c r="C9" s="3">
        <v>2</v>
      </c>
      <c r="D9" s="3">
        <v>4</v>
      </c>
      <c r="E9" s="3">
        <f t="shared" si="0"/>
        <v>3</v>
      </c>
      <c r="F9" s="1" t="s">
        <v>41</v>
      </c>
      <c r="G9" s="3">
        <v>0.35399999999999998</v>
      </c>
      <c r="H9" s="19">
        <v>0.2</v>
      </c>
      <c r="I9" s="19">
        <v>22.8</v>
      </c>
      <c r="J9" s="1" t="s">
        <v>42</v>
      </c>
      <c r="K9" s="100">
        <v>38095.72</v>
      </c>
      <c r="L9" s="78">
        <v>72431.62</v>
      </c>
      <c r="M9" s="78">
        <v>225.99999999999997</v>
      </c>
      <c r="N9" s="78">
        <v>6934.9999999999991</v>
      </c>
      <c r="O9" s="78">
        <v>100</v>
      </c>
      <c r="P9" s="89">
        <v>78.649999999999991</v>
      </c>
      <c r="Q9" s="6">
        <v>72431.62</v>
      </c>
      <c r="R9" s="2">
        <v>225.99999999999997</v>
      </c>
      <c r="S9" s="2">
        <v>6934.9999999999991</v>
      </c>
      <c r="T9" s="2">
        <v>100</v>
      </c>
      <c r="U9" s="89">
        <v>37996.196900000003</v>
      </c>
      <c r="V9" s="34" t="s">
        <v>39</v>
      </c>
      <c r="W9" s="35">
        <v>309.45190000000002</v>
      </c>
      <c r="X9" s="34" t="s">
        <v>39</v>
      </c>
      <c r="Z9" s="21" t="s">
        <v>40</v>
      </c>
      <c r="AA9" s="21"/>
      <c r="AB9" s="19"/>
      <c r="AC9" s="19"/>
      <c r="AD9" s="19"/>
    </row>
    <row r="10" spans="1:30" x14ac:dyDescent="0.15">
      <c r="B10" s="4"/>
      <c r="C10" s="3">
        <v>4</v>
      </c>
      <c r="D10" s="3">
        <v>6</v>
      </c>
      <c r="E10" s="3">
        <f t="shared" si="0"/>
        <v>5</v>
      </c>
      <c r="F10" s="1" t="s">
        <v>43</v>
      </c>
      <c r="G10" s="3">
        <v>0.246</v>
      </c>
      <c r="H10" s="19">
        <v>0.1</v>
      </c>
      <c r="I10" s="19">
        <v>23</v>
      </c>
      <c r="J10" s="1" t="s">
        <v>44</v>
      </c>
      <c r="K10" s="100">
        <v>31448.129999999997</v>
      </c>
      <c r="L10" s="78">
        <v>60391.59</v>
      </c>
      <c r="M10" s="78">
        <v>234</v>
      </c>
      <c r="N10" s="78">
        <v>4730</v>
      </c>
      <c r="O10" s="78">
        <v>100</v>
      </c>
      <c r="P10" s="89">
        <v>65.100000000000009</v>
      </c>
      <c r="Q10" s="6">
        <v>60391.59</v>
      </c>
      <c r="R10" s="2">
        <v>234</v>
      </c>
      <c r="S10" s="2">
        <v>4730</v>
      </c>
      <c r="T10" s="2">
        <v>100</v>
      </c>
      <c r="U10" s="89">
        <v>32400.1047</v>
      </c>
      <c r="V10" s="34" t="s">
        <v>39</v>
      </c>
      <c r="W10" s="35">
        <v>314.21809999999999</v>
      </c>
      <c r="X10" s="34" t="s">
        <v>39</v>
      </c>
      <c r="Z10" s="21" t="s">
        <v>40</v>
      </c>
      <c r="AA10" s="21"/>
      <c r="AB10" s="19"/>
      <c r="AC10" s="19"/>
      <c r="AD10" s="19"/>
    </row>
    <row r="11" spans="1:30" x14ac:dyDescent="0.15">
      <c r="B11" s="4"/>
      <c r="C11" s="3">
        <v>6</v>
      </c>
      <c r="D11" s="3">
        <v>8</v>
      </c>
      <c r="E11" s="3">
        <f t="shared" si="0"/>
        <v>7</v>
      </c>
      <c r="F11" s="1" t="s">
        <v>45</v>
      </c>
      <c r="G11" s="3">
        <v>0.59199999999999997</v>
      </c>
      <c r="H11" s="19">
        <v>0.30000000000000004</v>
      </c>
      <c r="I11" s="19">
        <v>22.6</v>
      </c>
      <c r="J11" s="1" t="s">
        <v>46</v>
      </c>
      <c r="K11" s="100">
        <v>72994.100000000006</v>
      </c>
      <c r="L11" s="78">
        <v>140615.1</v>
      </c>
      <c r="M11" s="78">
        <v>186</v>
      </c>
      <c r="N11" s="78">
        <v>10297.5</v>
      </c>
      <c r="O11" s="77">
        <v>250</v>
      </c>
      <c r="P11" s="89">
        <v>118.125</v>
      </c>
      <c r="Q11" s="6">
        <v>140615.1</v>
      </c>
      <c r="R11" s="2">
        <v>186</v>
      </c>
      <c r="S11" s="2">
        <v>10297.5</v>
      </c>
      <c r="T11" s="2">
        <v>250</v>
      </c>
      <c r="U11" s="89">
        <v>562510.81999999995</v>
      </c>
      <c r="V11" s="35">
        <v>1051480.3799999999</v>
      </c>
      <c r="W11" s="35">
        <v>3672.0999999999995</v>
      </c>
      <c r="X11" s="35">
        <v>102342.26999999999</v>
      </c>
      <c r="Z11" s="21" t="s">
        <v>40</v>
      </c>
      <c r="AA11" s="21"/>
      <c r="AB11" s="19"/>
      <c r="AC11" s="19"/>
      <c r="AD11" s="19"/>
    </row>
    <row r="12" spans="1:30" x14ac:dyDescent="0.15">
      <c r="B12" s="4"/>
      <c r="C12" s="3">
        <v>8</v>
      </c>
      <c r="D12" s="3">
        <v>10</v>
      </c>
      <c r="E12" s="3">
        <f t="shared" si="0"/>
        <v>9</v>
      </c>
      <c r="F12" s="1" t="s">
        <v>47</v>
      </c>
      <c r="G12" s="3">
        <v>6.99</v>
      </c>
      <c r="H12" s="36">
        <v>3.8</v>
      </c>
      <c r="I12" s="19">
        <v>23.1</v>
      </c>
      <c r="J12" s="37" t="s">
        <v>48</v>
      </c>
      <c r="K12" s="100" t="s">
        <v>39</v>
      </c>
      <c r="L12" s="78">
        <v>1997326</v>
      </c>
      <c r="M12" s="78">
        <v>19800</v>
      </c>
      <c r="N12" s="78">
        <v>220500</v>
      </c>
      <c r="O12" s="77">
        <v>10000</v>
      </c>
      <c r="P12" s="90" t="s">
        <v>39</v>
      </c>
      <c r="Q12" s="19" t="s">
        <v>39</v>
      </c>
      <c r="R12" s="19" t="s">
        <v>39</v>
      </c>
      <c r="S12" s="19" t="s">
        <v>39</v>
      </c>
      <c r="T12" s="19" t="s">
        <v>39</v>
      </c>
      <c r="U12" s="89" t="s">
        <v>39</v>
      </c>
      <c r="V12" s="6" t="s">
        <v>39</v>
      </c>
      <c r="W12" s="6" t="s">
        <v>39</v>
      </c>
      <c r="X12" s="6" t="s">
        <v>39</v>
      </c>
      <c r="Z12" s="21" t="s">
        <v>40</v>
      </c>
      <c r="AA12" s="21"/>
      <c r="AB12" s="19"/>
      <c r="AC12" s="19"/>
      <c r="AD12" s="19"/>
    </row>
    <row r="13" spans="1:30" x14ac:dyDescent="0.15">
      <c r="B13" s="4"/>
      <c r="C13" s="3">
        <v>10</v>
      </c>
      <c r="D13" s="3">
        <v>15</v>
      </c>
      <c r="E13" s="3">
        <f t="shared" si="0"/>
        <v>12.5</v>
      </c>
      <c r="F13" s="1" t="s">
        <v>49</v>
      </c>
      <c r="G13" s="3">
        <v>34.6</v>
      </c>
      <c r="H13" s="20">
        <v>21.7</v>
      </c>
      <c r="I13" s="19">
        <v>23.1</v>
      </c>
      <c r="J13" s="38" t="s">
        <v>50</v>
      </c>
      <c r="K13" s="89" t="s">
        <v>39</v>
      </c>
      <c r="L13" s="6" t="s">
        <v>39</v>
      </c>
      <c r="M13" s="6" t="s">
        <v>39</v>
      </c>
      <c r="N13" s="6" t="s">
        <v>39</v>
      </c>
      <c r="O13" s="19" t="s">
        <v>39</v>
      </c>
      <c r="P13" s="90" t="s">
        <v>39</v>
      </c>
      <c r="Q13" s="19" t="s">
        <v>39</v>
      </c>
      <c r="R13" s="19" t="s">
        <v>39</v>
      </c>
      <c r="S13" s="19" t="s">
        <v>39</v>
      </c>
      <c r="T13" s="19" t="s">
        <v>39</v>
      </c>
      <c r="U13" s="89" t="s">
        <v>39</v>
      </c>
      <c r="V13" s="6" t="s">
        <v>39</v>
      </c>
      <c r="W13" s="6" t="s">
        <v>39</v>
      </c>
      <c r="X13" s="6" t="s">
        <v>39</v>
      </c>
      <c r="Y13" t="s">
        <v>51</v>
      </c>
      <c r="Z13" s="21" t="s">
        <v>40</v>
      </c>
      <c r="AA13" s="21"/>
      <c r="AB13" s="19"/>
      <c r="AC13" s="19"/>
      <c r="AD13" s="19"/>
    </row>
    <row r="14" spans="1:30" x14ac:dyDescent="0.15">
      <c r="B14" s="4"/>
      <c r="C14" s="3">
        <v>15</v>
      </c>
      <c r="D14" s="3">
        <v>15</v>
      </c>
      <c r="E14" s="3">
        <v>15</v>
      </c>
      <c r="F14" s="1" t="s">
        <v>52</v>
      </c>
      <c r="G14" s="3">
        <v>44.4</v>
      </c>
      <c r="H14" s="20">
        <v>28.6</v>
      </c>
      <c r="I14" s="19">
        <v>22.7</v>
      </c>
      <c r="J14" s="38" t="s">
        <v>53</v>
      </c>
      <c r="K14" s="100" t="s">
        <v>39</v>
      </c>
      <c r="L14" s="78">
        <v>11982932</v>
      </c>
      <c r="M14" s="78">
        <v>51100</v>
      </c>
      <c r="N14" s="78">
        <v>1717000</v>
      </c>
      <c r="O14" s="77">
        <v>10000</v>
      </c>
      <c r="P14" s="90" t="s">
        <v>39</v>
      </c>
      <c r="Q14" s="19" t="s">
        <v>39</v>
      </c>
      <c r="R14" s="19" t="s">
        <v>39</v>
      </c>
      <c r="S14" s="19" t="s">
        <v>39</v>
      </c>
      <c r="T14" s="19" t="s">
        <v>39</v>
      </c>
      <c r="U14" s="89" t="s">
        <v>39</v>
      </c>
      <c r="V14" s="6" t="s">
        <v>39</v>
      </c>
      <c r="W14" s="6" t="s">
        <v>39</v>
      </c>
      <c r="X14" s="6" t="s">
        <v>39</v>
      </c>
      <c r="Y14" t="s">
        <v>54</v>
      </c>
      <c r="Z14" s="21" t="s">
        <v>40</v>
      </c>
      <c r="AA14" s="21"/>
      <c r="AB14" s="19"/>
      <c r="AC14" s="19"/>
      <c r="AD14" s="19"/>
    </row>
    <row r="15" spans="1:30" x14ac:dyDescent="0.15">
      <c r="B15" s="4"/>
      <c r="C15" s="30" t="s">
        <v>55</v>
      </c>
      <c r="D15" s="3"/>
      <c r="G15" s="3"/>
      <c r="H15" s="19"/>
      <c r="I15" s="19"/>
      <c r="J15" s="21"/>
      <c r="P15" s="87"/>
      <c r="Q15" s="25"/>
      <c r="R15" s="25"/>
      <c r="S15" s="25"/>
      <c r="T15" s="25"/>
      <c r="Y15" s="33" t="s">
        <v>56</v>
      </c>
      <c r="Z15" s="21"/>
      <c r="AA15" s="21"/>
      <c r="AB15" s="19"/>
      <c r="AC15" s="19"/>
      <c r="AD15" s="19"/>
    </row>
    <row r="16" spans="1:30" x14ac:dyDescent="0.15">
      <c r="B16" s="4"/>
      <c r="C16" s="3">
        <v>0</v>
      </c>
      <c r="D16" s="3">
        <v>2</v>
      </c>
      <c r="E16" s="3">
        <f t="shared" ref="E16:E21" si="1">(D16+C16)/2</f>
        <v>1</v>
      </c>
      <c r="F16" s="1" t="s">
        <v>57</v>
      </c>
      <c r="G16" s="3">
        <v>0.52600000000000002</v>
      </c>
      <c r="H16" s="19">
        <v>0.30000000000000004</v>
      </c>
      <c r="I16" s="19">
        <v>23</v>
      </c>
      <c r="J16" s="21" t="s">
        <v>40</v>
      </c>
      <c r="K16" s="90" t="s">
        <v>39</v>
      </c>
      <c r="L16" s="19" t="s">
        <v>39</v>
      </c>
      <c r="M16" s="19" t="s">
        <v>39</v>
      </c>
      <c r="N16" s="19" t="s">
        <v>39</v>
      </c>
      <c r="O16" s="19" t="s">
        <v>39</v>
      </c>
      <c r="P16" s="90" t="s">
        <v>39</v>
      </c>
      <c r="Q16" s="19" t="s">
        <v>39</v>
      </c>
      <c r="R16" s="19" t="s">
        <v>39</v>
      </c>
      <c r="S16" s="19" t="s">
        <v>39</v>
      </c>
      <c r="T16" s="19" t="s">
        <v>39</v>
      </c>
      <c r="U16" s="89" t="s">
        <v>39</v>
      </c>
      <c r="V16" s="6" t="s">
        <v>39</v>
      </c>
      <c r="W16" s="6" t="s">
        <v>39</v>
      </c>
      <c r="X16" s="6" t="s">
        <v>39</v>
      </c>
      <c r="Z16" s="21" t="s">
        <v>40</v>
      </c>
      <c r="AA16" s="21"/>
      <c r="AB16" s="19" t="s">
        <v>39</v>
      </c>
      <c r="AC16" s="19" t="s">
        <v>39</v>
      </c>
      <c r="AD16" s="19" t="s">
        <v>39</v>
      </c>
    </row>
    <row r="17" spans="1:30" x14ac:dyDescent="0.15">
      <c r="B17" s="4"/>
      <c r="C17" s="3">
        <v>2</v>
      </c>
      <c r="D17" s="3">
        <v>4</v>
      </c>
      <c r="E17" s="3">
        <f t="shared" si="1"/>
        <v>3</v>
      </c>
      <c r="F17" s="1" t="s">
        <v>58</v>
      </c>
      <c r="G17" s="3">
        <v>0.224</v>
      </c>
      <c r="H17" s="19">
        <v>0.1</v>
      </c>
      <c r="I17" s="19">
        <v>23</v>
      </c>
      <c r="J17" s="21" t="s">
        <v>40</v>
      </c>
      <c r="K17" s="90" t="s">
        <v>39</v>
      </c>
      <c r="L17" s="19" t="s">
        <v>39</v>
      </c>
      <c r="M17" s="19" t="s">
        <v>39</v>
      </c>
      <c r="N17" s="19" t="s">
        <v>39</v>
      </c>
      <c r="O17" s="19" t="s">
        <v>39</v>
      </c>
      <c r="P17" s="90" t="s">
        <v>39</v>
      </c>
      <c r="Q17" s="19" t="s">
        <v>39</v>
      </c>
      <c r="R17" s="19" t="s">
        <v>39</v>
      </c>
      <c r="S17" s="19" t="s">
        <v>39</v>
      </c>
      <c r="T17" s="19" t="s">
        <v>39</v>
      </c>
      <c r="U17" s="89" t="s">
        <v>39</v>
      </c>
      <c r="V17" s="6" t="s">
        <v>39</v>
      </c>
      <c r="W17" s="6" t="s">
        <v>39</v>
      </c>
      <c r="X17" s="6" t="s">
        <v>39</v>
      </c>
      <c r="Z17" s="21" t="s">
        <v>40</v>
      </c>
      <c r="AA17" s="21"/>
      <c r="AB17" s="19" t="s">
        <v>39</v>
      </c>
      <c r="AC17" s="19" t="s">
        <v>39</v>
      </c>
      <c r="AD17" s="19" t="s">
        <v>39</v>
      </c>
    </row>
    <row r="18" spans="1:30" x14ac:dyDescent="0.15">
      <c r="B18" s="4"/>
      <c r="C18" s="3">
        <v>4</v>
      </c>
      <c r="D18" s="3">
        <v>6</v>
      </c>
      <c r="E18" s="3">
        <f t="shared" si="1"/>
        <v>5</v>
      </c>
      <c r="F18" s="1" t="s">
        <v>59</v>
      </c>
      <c r="G18" s="3">
        <v>0.40300000000000002</v>
      </c>
      <c r="H18" s="19">
        <v>0.2</v>
      </c>
      <c r="I18" s="19">
        <v>22.8</v>
      </c>
      <c r="J18" s="21" t="s">
        <v>40</v>
      </c>
      <c r="K18" s="90" t="s">
        <v>39</v>
      </c>
      <c r="L18" s="19" t="s">
        <v>39</v>
      </c>
      <c r="M18" s="19" t="s">
        <v>39</v>
      </c>
      <c r="N18" s="19" t="s">
        <v>39</v>
      </c>
      <c r="O18" s="19" t="s">
        <v>39</v>
      </c>
      <c r="P18" s="90" t="s">
        <v>39</v>
      </c>
      <c r="Q18" s="19" t="s">
        <v>39</v>
      </c>
      <c r="R18" s="19" t="s">
        <v>39</v>
      </c>
      <c r="S18" s="19" t="s">
        <v>39</v>
      </c>
      <c r="T18" s="19" t="s">
        <v>39</v>
      </c>
      <c r="U18" s="89" t="s">
        <v>39</v>
      </c>
      <c r="V18" s="6" t="s">
        <v>39</v>
      </c>
      <c r="W18" s="6" t="s">
        <v>39</v>
      </c>
      <c r="X18" s="6" t="s">
        <v>39</v>
      </c>
      <c r="Z18" s="21" t="s">
        <v>40</v>
      </c>
      <c r="AA18" s="21"/>
      <c r="AB18" s="19" t="s">
        <v>39</v>
      </c>
      <c r="AC18" s="19" t="s">
        <v>39</v>
      </c>
      <c r="AD18" s="19" t="s">
        <v>39</v>
      </c>
    </row>
    <row r="19" spans="1:30" x14ac:dyDescent="0.15">
      <c r="B19" s="4"/>
      <c r="C19" s="3">
        <v>6</v>
      </c>
      <c r="D19" s="3">
        <v>8</v>
      </c>
      <c r="E19" s="3">
        <f t="shared" si="1"/>
        <v>7</v>
      </c>
      <c r="F19" s="1" t="s">
        <v>60</v>
      </c>
      <c r="G19" s="3">
        <v>1.4060000000000001</v>
      </c>
      <c r="H19" s="19">
        <v>0.7</v>
      </c>
      <c r="I19" s="19">
        <v>22.9</v>
      </c>
      <c r="J19" s="21" t="s">
        <v>40</v>
      </c>
      <c r="K19" s="90" t="s">
        <v>39</v>
      </c>
      <c r="L19" s="19" t="s">
        <v>39</v>
      </c>
      <c r="M19" s="19" t="s">
        <v>39</v>
      </c>
      <c r="N19" s="19" t="s">
        <v>39</v>
      </c>
      <c r="O19" s="19" t="s">
        <v>39</v>
      </c>
      <c r="P19" s="90" t="s">
        <v>39</v>
      </c>
      <c r="Q19" s="19" t="s">
        <v>39</v>
      </c>
      <c r="R19" s="19" t="s">
        <v>39</v>
      </c>
      <c r="S19" s="19" t="s">
        <v>39</v>
      </c>
      <c r="T19" s="19" t="s">
        <v>39</v>
      </c>
      <c r="U19" s="89" t="s">
        <v>39</v>
      </c>
      <c r="V19" s="6" t="s">
        <v>39</v>
      </c>
      <c r="W19" s="6" t="s">
        <v>39</v>
      </c>
      <c r="X19" s="6" t="s">
        <v>39</v>
      </c>
      <c r="Z19" s="21" t="s">
        <v>40</v>
      </c>
      <c r="AA19" s="21"/>
      <c r="AB19" s="19" t="s">
        <v>39</v>
      </c>
      <c r="AC19" s="19" t="s">
        <v>39</v>
      </c>
      <c r="AD19" s="19" t="s">
        <v>39</v>
      </c>
    </row>
    <row r="20" spans="1:30" x14ac:dyDescent="0.15">
      <c r="B20" s="4"/>
      <c r="C20" s="3">
        <v>8</v>
      </c>
      <c r="D20" s="3">
        <v>10</v>
      </c>
      <c r="E20" s="3">
        <f t="shared" si="1"/>
        <v>9</v>
      </c>
      <c r="F20" s="1" t="s">
        <v>61</v>
      </c>
      <c r="G20" s="3">
        <v>1.891</v>
      </c>
      <c r="H20" s="36">
        <v>1</v>
      </c>
      <c r="I20" s="19">
        <v>22.8</v>
      </c>
      <c r="J20" s="21" t="s">
        <v>40</v>
      </c>
      <c r="K20" s="90" t="s">
        <v>39</v>
      </c>
      <c r="L20" s="19" t="s">
        <v>39</v>
      </c>
      <c r="M20" s="19" t="s">
        <v>39</v>
      </c>
      <c r="N20" s="19" t="s">
        <v>39</v>
      </c>
      <c r="O20" s="19" t="s">
        <v>39</v>
      </c>
      <c r="P20" s="90" t="s">
        <v>39</v>
      </c>
      <c r="Q20" s="19" t="s">
        <v>39</v>
      </c>
      <c r="R20" s="19" t="s">
        <v>39</v>
      </c>
      <c r="S20" s="19" t="s">
        <v>39</v>
      </c>
      <c r="T20" s="19" t="s">
        <v>39</v>
      </c>
      <c r="U20" s="89" t="s">
        <v>39</v>
      </c>
      <c r="V20" s="6" t="s">
        <v>39</v>
      </c>
      <c r="W20" s="6" t="s">
        <v>39</v>
      </c>
      <c r="X20" s="6" t="s">
        <v>39</v>
      </c>
      <c r="Z20" s="21" t="s">
        <v>40</v>
      </c>
      <c r="AA20" s="21"/>
      <c r="AB20" s="19" t="s">
        <v>39</v>
      </c>
      <c r="AC20" s="19" t="s">
        <v>39</v>
      </c>
      <c r="AD20" s="19" t="s">
        <v>39</v>
      </c>
    </row>
    <row r="21" spans="1:30" x14ac:dyDescent="0.15">
      <c r="B21" s="4"/>
      <c r="C21" s="3">
        <v>10</v>
      </c>
      <c r="D21" s="3">
        <v>13</v>
      </c>
      <c r="E21" s="3">
        <f t="shared" si="1"/>
        <v>11.5</v>
      </c>
      <c r="F21" s="1" t="s">
        <v>62</v>
      </c>
      <c r="G21" s="3">
        <v>8.32</v>
      </c>
      <c r="H21" s="36">
        <v>4.5999999999999996</v>
      </c>
      <c r="I21" s="19">
        <v>22.7</v>
      </c>
      <c r="J21" s="21" t="s">
        <v>40</v>
      </c>
      <c r="K21" s="90" t="s">
        <v>39</v>
      </c>
      <c r="L21" s="19" t="s">
        <v>39</v>
      </c>
      <c r="M21" s="19" t="s">
        <v>39</v>
      </c>
      <c r="N21" s="19" t="s">
        <v>39</v>
      </c>
      <c r="O21" s="19" t="s">
        <v>39</v>
      </c>
      <c r="P21" s="90" t="s">
        <v>39</v>
      </c>
      <c r="Q21" s="19" t="s">
        <v>39</v>
      </c>
      <c r="R21" s="19" t="s">
        <v>39</v>
      </c>
      <c r="S21" s="19" t="s">
        <v>39</v>
      </c>
      <c r="T21" s="19" t="s">
        <v>39</v>
      </c>
      <c r="U21" s="89" t="s">
        <v>39</v>
      </c>
      <c r="V21" s="6" t="s">
        <v>39</v>
      </c>
      <c r="W21" s="6" t="s">
        <v>39</v>
      </c>
      <c r="X21" s="6" t="s">
        <v>39</v>
      </c>
      <c r="Z21" s="21" t="s">
        <v>40</v>
      </c>
      <c r="AA21" s="21"/>
      <c r="AB21" s="19" t="s">
        <v>39</v>
      </c>
      <c r="AC21" s="19" t="s">
        <v>39</v>
      </c>
      <c r="AD21" s="19" t="s">
        <v>39</v>
      </c>
    </row>
    <row r="22" spans="1:30" x14ac:dyDescent="0.15">
      <c r="B22" s="4"/>
      <c r="C22" s="3">
        <v>21</v>
      </c>
      <c r="D22" s="3">
        <v>21</v>
      </c>
      <c r="E22" s="3">
        <v>21</v>
      </c>
      <c r="F22" s="1" t="s">
        <v>63</v>
      </c>
      <c r="G22" s="3">
        <v>24.3</v>
      </c>
      <c r="H22" s="20">
        <v>14.8</v>
      </c>
      <c r="I22" s="19">
        <v>22.8</v>
      </c>
      <c r="J22" s="21" t="s">
        <v>40</v>
      </c>
      <c r="K22" s="90" t="s">
        <v>39</v>
      </c>
      <c r="L22" s="19" t="s">
        <v>39</v>
      </c>
      <c r="M22" s="19" t="s">
        <v>39</v>
      </c>
      <c r="N22" s="19" t="s">
        <v>39</v>
      </c>
      <c r="O22" s="19" t="s">
        <v>39</v>
      </c>
      <c r="P22" s="90" t="s">
        <v>39</v>
      </c>
      <c r="Q22" s="19" t="s">
        <v>39</v>
      </c>
      <c r="R22" s="19" t="s">
        <v>39</v>
      </c>
      <c r="S22" s="19" t="s">
        <v>39</v>
      </c>
      <c r="T22" s="19" t="s">
        <v>39</v>
      </c>
      <c r="U22" s="89" t="s">
        <v>39</v>
      </c>
      <c r="V22" s="6" t="s">
        <v>39</v>
      </c>
      <c r="W22" s="6" t="s">
        <v>39</v>
      </c>
      <c r="X22" s="6" t="s">
        <v>39</v>
      </c>
      <c r="Y22" t="s">
        <v>64</v>
      </c>
      <c r="Z22" s="21" t="s">
        <v>40</v>
      </c>
      <c r="AA22" s="21"/>
      <c r="AB22" s="19" t="s">
        <v>39</v>
      </c>
      <c r="AC22" s="19" t="s">
        <v>39</v>
      </c>
      <c r="AD22" s="19" t="s">
        <v>39</v>
      </c>
    </row>
    <row r="23" spans="1:30" x14ac:dyDescent="0.15">
      <c r="A23" s="18" t="s">
        <v>65</v>
      </c>
      <c r="B23" s="18" t="s">
        <v>66</v>
      </c>
      <c r="C23" s="30" t="s">
        <v>67</v>
      </c>
      <c r="D23" s="39">
        <v>41449.550694444442</v>
      </c>
      <c r="E23"/>
      <c r="F23" s="4"/>
      <c r="P23" s="88"/>
      <c r="Q23" s="32"/>
      <c r="R23" s="32"/>
      <c r="S23" s="32"/>
      <c r="T23" s="32"/>
      <c r="Y23" s="33" t="s">
        <v>68</v>
      </c>
    </row>
    <row r="24" spans="1:30" x14ac:dyDescent="0.15">
      <c r="B24" s="4"/>
      <c r="C24" s="3">
        <v>0</v>
      </c>
      <c r="D24" s="3">
        <v>2</v>
      </c>
      <c r="E24" s="3">
        <v>1</v>
      </c>
      <c r="F24" s="1" t="s">
        <v>69</v>
      </c>
      <c r="G24" s="3">
        <v>0.12959999999999999</v>
      </c>
      <c r="H24" s="19">
        <v>0.1</v>
      </c>
      <c r="I24" s="19">
        <v>22.5</v>
      </c>
      <c r="J24" s="1" t="s">
        <v>70</v>
      </c>
      <c r="K24" s="100">
        <v>222484</v>
      </c>
      <c r="L24" s="78">
        <v>409076.05</v>
      </c>
      <c r="M24" s="78">
        <v>1282</v>
      </c>
      <c r="N24" s="78">
        <v>55604</v>
      </c>
      <c r="O24" s="78">
        <v>100</v>
      </c>
      <c r="P24" s="89">
        <v>489.52</v>
      </c>
      <c r="Q24" s="6">
        <v>409076.05</v>
      </c>
      <c r="R24" s="2">
        <v>1282</v>
      </c>
      <c r="S24" s="2">
        <v>55604</v>
      </c>
      <c r="T24" s="2">
        <v>100</v>
      </c>
      <c r="U24" s="89">
        <v>41953.097199999997</v>
      </c>
      <c r="V24" s="34" t="s">
        <v>39</v>
      </c>
      <c r="W24" s="35">
        <v>328.4015</v>
      </c>
      <c r="X24" s="34" t="s">
        <v>39</v>
      </c>
      <c r="Z24" s="21" t="s">
        <v>40</v>
      </c>
      <c r="AA24" s="21"/>
      <c r="AB24" s="19"/>
      <c r="AC24" s="19"/>
      <c r="AD24" s="19"/>
    </row>
    <row r="25" spans="1:30" x14ac:dyDescent="0.15">
      <c r="B25" s="4"/>
      <c r="C25" s="3">
        <v>2</v>
      </c>
      <c r="D25" s="3">
        <v>4</v>
      </c>
      <c r="E25" s="3">
        <v>3</v>
      </c>
      <c r="F25" s="1" t="s">
        <v>71</v>
      </c>
      <c r="G25" s="3">
        <v>7.8300000000000008E-2</v>
      </c>
      <c r="H25" s="19">
        <v>0</v>
      </c>
      <c r="I25" s="19">
        <v>22.1</v>
      </c>
      <c r="J25" s="1" t="s">
        <v>72</v>
      </c>
      <c r="K25" s="100">
        <v>26274.799999999999</v>
      </c>
      <c r="L25" s="78">
        <v>47938.850000000006</v>
      </c>
      <c r="M25" s="78">
        <v>156</v>
      </c>
      <c r="N25" s="78">
        <v>6001</v>
      </c>
      <c r="O25" s="78">
        <v>100</v>
      </c>
      <c r="P25" s="89">
        <v>266.12</v>
      </c>
      <c r="Q25" s="6">
        <v>47938.850000000006</v>
      </c>
      <c r="R25" s="2">
        <v>156</v>
      </c>
      <c r="S25" s="2">
        <v>6001</v>
      </c>
      <c r="T25" s="2">
        <v>100</v>
      </c>
      <c r="U25" s="89">
        <v>26289.54</v>
      </c>
      <c r="V25" s="35">
        <v>47219.46</v>
      </c>
      <c r="W25" s="35">
        <v>279.2</v>
      </c>
      <c r="X25" s="35">
        <v>5358.71</v>
      </c>
      <c r="Z25" s="21" t="s">
        <v>40</v>
      </c>
      <c r="AA25" s="21"/>
      <c r="AB25" s="19"/>
      <c r="AC25" s="19"/>
      <c r="AD25" s="19"/>
    </row>
    <row r="26" spans="1:30" x14ac:dyDescent="0.15">
      <c r="B26" s="4"/>
      <c r="C26" s="3">
        <v>4</v>
      </c>
      <c r="D26" s="3">
        <v>6</v>
      </c>
      <c r="E26" s="3">
        <v>5</v>
      </c>
      <c r="F26" s="1" t="s">
        <v>73</v>
      </c>
      <c r="G26" s="3">
        <v>5.6600000000000004E-2</v>
      </c>
      <c r="H26" s="19">
        <v>0</v>
      </c>
      <c r="I26" s="19">
        <v>22.6</v>
      </c>
      <c r="J26" s="1" t="s">
        <v>74</v>
      </c>
      <c r="K26" s="100">
        <v>10008.605</v>
      </c>
      <c r="L26" s="78">
        <v>16458.96</v>
      </c>
      <c r="M26" s="78">
        <v>105</v>
      </c>
      <c r="N26" s="78">
        <v>1779.5000000000002</v>
      </c>
      <c r="O26" s="77">
        <v>50</v>
      </c>
      <c r="P26" s="89">
        <v>78.855000000000004</v>
      </c>
      <c r="Q26" s="6">
        <v>16458.96</v>
      </c>
      <c r="R26" s="2">
        <v>105</v>
      </c>
      <c r="S26" s="2">
        <v>1779.5000000000002</v>
      </c>
      <c r="T26" s="2">
        <v>50</v>
      </c>
      <c r="U26" s="89">
        <v>40207.093200000003</v>
      </c>
      <c r="V26" s="34" t="s">
        <v>39</v>
      </c>
      <c r="W26" s="35">
        <v>312.83300000000003</v>
      </c>
      <c r="X26" s="34" t="s">
        <v>39</v>
      </c>
      <c r="Z26" s="21" t="s">
        <v>40</v>
      </c>
      <c r="AA26" s="21"/>
      <c r="AB26" s="19"/>
      <c r="AC26" s="19"/>
      <c r="AD26" s="19"/>
    </row>
    <row r="27" spans="1:30" x14ac:dyDescent="0.15">
      <c r="B27" s="4"/>
      <c r="C27" s="3">
        <v>6</v>
      </c>
      <c r="D27" s="3">
        <v>8</v>
      </c>
      <c r="E27" s="3">
        <v>7</v>
      </c>
      <c r="F27" s="1" t="s">
        <v>75</v>
      </c>
      <c r="G27" s="3">
        <v>2.9600000000000001E-2</v>
      </c>
      <c r="H27" s="19">
        <v>0</v>
      </c>
      <c r="I27" s="19">
        <v>22.2</v>
      </c>
      <c r="J27" s="1" t="s">
        <v>76</v>
      </c>
      <c r="K27" s="100">
        <v>3766.4920000000002</v>
      </c>
      <c r="L27" s="78">
        <v>7041.08</v>
      </c>
      <c r="M27" s="78">
        <v>221</v>
      </c>
      <c r="N27" s="78">
        <v>840.19999999999993</v>
      </c>
      <c r="O27" s="77">
        <v>10</v>
      </c>
      <c r="P27" s="89">
        <v>47.327000000000005</v>
      </c>
      <c r="Q27" s="6">
        <v>7041.08</v>
      </c>
      <c r="R27" s="2">
        <v>221</v>
      </c>
      <c r="S27" s="2">
        <v>840.2</v>
      </c>
      <c r="T27" s="2">
        <v>10</v>
      </c>
      <c r="U27" s="89">
        <v>17966.345700000002</v>
      </c>
      <c r="V27" s="34" t="s">
        <v>39</v>
      </c>
      <c r="W27" s="35">
        <v>219.71770000000001</v>
      </c>
      <c r="X27" s="35">
        <v>2821.7089999999998</v>
      </c>
      <c r="Z27" s="21" t="s">
        <v>40</v>
      </c>
      <c r="AA27" s="21"/>
      <c r="AB27" s="19"/>
      <c r="AC27" s="19"/>
      <c r="AD27" s="19"/>
    </row>
    <row r="28" spans="1:30" x14ac:dyDescent="0.15">
      <c r="B28" s="4"/>
      <c r="C28" s="3">
        <v>8</v>
      </c>
      <c r="D28" s="3">
        <v>10</v>
      </c>
      <c r="E28" s="3">
        <v>9</v>
      </c>
      <c r="F28" s="1" t="s">
        <v>77</v>
      </c>
      <c r="G28" s="3">
        <v>0.1643</v>
      </c>
      <c r="H28" s="19">
        <v>0.1</v>
      </c>
      <c r="I28" s="19">
        <v>22.2</v>
      </c>
      <c r="J28" s="1" t="s">
        <v>78</v>
      </c>
      <c r="K28" s="100">
        <v>45017.39</v>
      </c>
      <c r="L28" s="78">
        <v>86613.14</v>
      </c>
      <c r="M28" s="78">
        <v>292</v>
      </c>
      <c r="N28" s="78">
        <v>8550</v>
      </c>
      <c r="O28" s="78">
        <v>100</v>
      </c>
      <c r="P28" s="89">
        <v>168.91</v>
      </c>
      <c r="Q28" s="6">
        <v>86613.14</v>
      </c>
      <c r="R28" s="2">
        <v>292</v>
      </c>
      <c r="S28" s="2">
        <v>8550</v>
      </c>
      <c r="T28" s="2">
        <v>100</v>
      </c>
      <c r="U28" s="89" t="s">
        <v>39</v>
      </c>
      <c r="V28" s="34" t="s">
        <v>39</v>
      </c>
      <c r="W28" s="35">
        <v>39.084800000000001</v>
      </c>
      <c r="X28" s="34" t="s">
        <v>39</v>
      </c>
      <c r="Z28" s="21" t="s">
        <v>40</v>
      </c>
      <c r="AA28" s="21"/>
      <c r="AB28" s="19"/>
      <c r="AC28" s="19"/>
      <c r="AD28" s="19"/>
    </row>
    <row r="29" spans="1:30" x14ac:dyDescent="0.15">
      <c r="B29" s="4"/>
      <c r="C29" s="3">
        <v>10</v>
      </c>
      <c r="D29" s="3">
        <v>12</v>
      </c>
      <c r="E29" s="3">
        <v>11</v>
      </c>
      <c r="F29" s="1" t="s">
        <v>80</v>
      </c>
      <c r="G29" s="3">
        <v>0.26800000000000002</v>
      </c>
      <c r="H29" s="19">
        <v>0.1</v>
      </c>
      <c r="I29" s="19">
        <v>22.4</v>
      </c>
      <c r="J29" s="1" t="s">
        <v>81</v>
      </c>
      <c r="K29" s="100">
        <v>25969.87</v>
      </c>
      <c r="L29" s="78">
        <v>49422.64</v>
      </c>
      <c r="M29" s="78">
        <v>151</v>
      </c>
      <c r="N29" s="78">
        <v>3840</v>
      </c>
      <c r="O29" s="78">
        <v>100</v>
      </c>
      <c r="P29" s="89">
        <v>99.07</v>
      </c>
      <c r="Q29" s="6">
        <v>49422.64</v>
      </c>
      <c r="R29" s="2">
        <v>151</v>
      </c>
      <c r="S29" s="2">
        <v>3840</v>
      </c>
      <c r="T29" s="2">
        <v>100</v>
      </c>
      <c r="U29" s="89">
        <v>42961.722600000001</v>
      </c>
      <c r="V29" s="34" t="s">
        <v>39</v>
      </c>
      <c r="W29" s="35">
        <v>331.23110000000003</v>
      </c>
      <c r="X29" s="34" t="s">
        <v>39</v>
      </c>
      <c r="Z29" s="21" t="s">
        <v>40</v>
      </c>
      <c r="AA29" s="21"/>
      <c r="AB29" s="19"/>
      <c r="AC29" s="19"/>
      <c r="AD29" s="19"/>
    </row>
    <row r="30" spans="1:30" x14ac:dyDescent="0.15">
      <c r="B30" s="4"/>
      <c r="C30" s="3">
        <v>12</v>
      </c>
      <c r="D30" s="3">
        <v>14</v>
      </c>
      <c r="E30" s="3">
        <v>13</v>
      </c>
      <c r="F30" s="1" t="s">
        <v>82</v>
      </c>
      <c r="G30" s="3">
        <v>0.27900000000000003</v>
      </c>
      <c r="H30" s="19">
        <v>0.1</v>
      </c>
      <c r="I30" s="19">
        <v>22.4</v>
      </c>
      <c r="J30" s="1" t="s">
        <v>83</v>
      </c>
      <c r="K30" s="100">
        <v>43015.1</v>
      </c>
      <c r="L30" s="78">
        <v>82054.2</v>
      </c>
      <c r="M30" s="78">
        <v>257</v>
      </c>
      <c r="N30" s="78">
        <v>7555</v>
      </c>
      <c r="O30" s="78">
        <v>100</v>
      </c>
      <c r="P30" s="89">
        <v>129.06</v>
      </c>
      <c r="Q30" s="6">
        <v>82054.2</v>
      </c>
      <c r="R30" s="2">
        <v>257</v>
      </c>
      <c r="S30" s="2">
        <v>7555</v>
      </c>
      <c r="T30" s="2">
        <v>100</v>
      </c>
      <c r="U30" s="89">
        <v>27926.479299999999</v>
      </c>
      <c r="V30" s="34" t="s">
        <v>39</v>
      </c>
      <c r="W30" s="35">
        <v>202.6532</v>
      </c>
      <c r="X30" s="35">
        <v>5263.0438999999997</v>
      </c>
      <c r="Z30" s="21" t="s">
        <v>40</v>
      </c>
      <c r="AA30" s="21"/>
      <c r="AB30" s="19"/>
      <c r="AC30" s="19"/>
      <c r="AD30" s="19"/>
    </row>
    <row r="31" spans="1:30" x14ac:dyDescent="0.15">
      <c r="B31" s="4"/>
      <c r="C31" s="3">
        <v>14</v>
      </c>
      <c r="D31" s="3">
        <v>16</v>
      </c>
      <c r="E31" s="3">
        <v>15</v>
      </c>
      <c r="F31" s="1" t="s">
        <v>84</v>
      </c>
      <c r="G31" s="3">
        <v>0.30499999999999999</v>
      </c>
      <c r="H31" s="19">
        <v>0.1</v>
      </c>
      <c r="I31" s="19">
        <v>22.1</v>
      </c>
      <c r="J31" s="1" t="s">
        <v>85</v>
      </c>
      <c r="K31" s="100">
        <v>40319.869999999995</v>
      </c>
      <c r="L31" s="78">
        <v>77276.399999999994</v>
      </c>
      <c r="M31" s="78">
        <v>227.99999999999997</v>
      </c>
      <c r="N31" s="78">
        <v>6637</v>
      </c>
      <c r="O31" s="78">
        <v>100</v>
      </c>
      <c r="P31" s="89">
        <v>75.8</v>
      </c>
      <c r="Q31" s="6">
        <v>77276.399999999994</v>
      </c>
      <c r="R31" s="2">
        <v>227.99999999999997</v>
      </c>
      <c r="S31" s="2">
        <v>6637</v>
      </c>
      <c r="T31" s="2">
        <v>100</v>
      </c>
      <c r="U31" s="89">
        <v>3830.6282000000001</v>
      </c>
      <c r="V31" s="35">
        <v>7026.4582</v>
      </c>
      <c r="W31" s="35">
        <v>25.0564</v>
      </c>
      <c r="X31" s="35">
        <v>909.97029999999995</v>
      </c>
      <c r="Z31" s="21" t="s">
        <v>40</v>
      </c>
      <c r="AA31" s="21"/>
      <c r="AB31" s="19"/>
      <c r="AC31" s="19"/>
      <c r="AD31" s="19"/>
    </row>
    <row r="32" spans="1:30" x14ac:dyDescent="0.15">
      <c r="B32" s="4"/>
      <c r="C32" s="3">
        <v>16</v>
      </c>
      <c r="D32" s="3">
        <v>18</v>
      </c>
      <c r="E32" s="3">
        <v>17</v>
      </c>
      <c r="F32" s="1" t="s">
        <v>86</v>
      </c>
      <c r="G32" s="3">
        <v>0.27800000000000002</v>
      </c>
      <c r="H32" s="19">
        <v>0.1</v>
      </c>
      <c r="I32" s="19">
        <v>22.2</v>
      </c>
      <c r="J32" s="1" t="s">
        <v>87</v>
      </c>
      <c r="K32" s="100">
        <v>44057.67</v>
      </c>
      <c r="L32" s="78">
        <v>84563.92</v>
      </c>
      <c r="M32" s="78">
        <v>247.00000000000003</v>
      </c>
      <c r="N32" s="78">
        <v>6783</v>
      </c>
      <c r="O32" s="78">
        <v>100</v>
      </c>
      <c r="P32" s="89">
        <v>76.48</v>
      </c>
      <c r="Q32" s="6">
        <v>84563.92</v>
      </c>
      <c r="R32" s="2">
        <v>247.00000000000003</v>
      </c>
      <c r="S32" s="2">
        <v>6783</v>
      </c>
      <c r="T32" s="2">
        <v>100</v>
      </c>
      <c r="U32" s="89">
        <v>9193.5436000000009</v>
      </c>
      <c r="V32" s="34" t="s">
        <v>39</v>
      </c>
      <c r="W32" s="35">
        <v>62.912100000000002</v>
      </c>
      <c r="X32" s="35">
        <v>2299.5331000000001</v>
      </c>
      <c r="Z32" s="21" t="s">
        <v>40</v>
      </c>
      <c r="AA32" s="21"/>
      <c r="AB32" s="19"/>
      <c r="AC32" s="19"/>
      <c r="AD32" s="19"/>
    </row>
    <row r="33" spans="2:30" x14ac:dyDescent="0.15">
      <c r="B33" s="4"/>
      <c r="C33" s="3">
        <v>18</v>
      </c>
      <c r="D33" s="3">
        <v>20</v>
      </c>
      <c r="E33" s="3">
        <v>19</v>
      </c>
      <c r="F33" s="1" t="s">
        <v>88</v>
      </c>
      <c r="G33" s="3">
        <v>0.33800000000000002</v>
      </c>
      <c r="H33" s="19">
        <v>0.2</v>
      </c>
      <c r="I33" s="19">
        <v>22.7</v>
      </c>
      <c r="J33" s="1" t="s">
        <v>89</v>
      </c>
      <c r="K33" s="100">
        <v>40750.729999999996</v>
      </c>
      <c r="L33" s="78">
        <v>78380.84</v>
      </c>
      <c r="M33" s="78">
        <v>248</v>
      </c>
      <c r="N33" s="78">
        <v>7052</v>
      </c>
      <c r="O33" s="78">
        <v>100</v>
      </c>
      <c r="P33" s="89">
        <v>78.61</v>
      </c>
      <c r="Q33" s="6">
        <v>78380.84</v>
      </c>
      <c r="R33" s="2">
        <v>248</v>
      </c>
      <c r="S33" s="2">
        <v>7052</v>
      </c>
      <c r="T33" s="2">
        <v>100</v>
      </c>
      <c r="U33" s="89">
        <v>41122.482600000003</v>
      </c>
      <c r="V33" s="34" t="s">
        <v>39</v>
      </c>
      <c r="W33" s="35">
        <v>318.50380000000001</v>
      </c>
      <c r="X33" s="34" t="s">
        <v>39</v>
      </c>
      <c r="Z33" s="21" t="s">
        <v>40</v>
      </c>
      <c r="AA33" s="21"/>
      <c r="AB33" s="19"/>
      <c r="AC33" s="19"/>
      <c r="AD33" s="19"/>
    </row>
    <row r="34" spans="2:30" x14ac:dyDescent="0.15">
      <c r="B34" s="4"/>
      <c r="C34" s="3">
        <v>38</v>
      </c>
      <c r="D34" s="3">
        <v>38</v>
      </c>
      <c r="E34" s="3">
        <v>38</v>
      </c>
      <c r="F34" s="1" t="s">
        <v>90</v>
      </c>
      <c r="G34" s="3">
        <v>22.9</v>
      </c>
      <c r="H34" s="20">
        <v>13.9</v>
      </c>
      <c r="I34" s="19">
        <v>22.3</v>
      </c>
      <c r="J34" s="38" t="s">
        <v>91</v>
      </c>
      <c r="K34" s="103"/>
      <c r="L34" s="83"/>
      <c r="M34" s="83"/>
      <c r="N34" s="83"/>
      <c r="O34" s="32"/>
      <c r="P34" s="88"/>
      <c r="Q34" s="32"/>
      <c r="R34" s="32"/>
      <c r="S34" s="32"/>
      <c r="T34" s="32"/>
      <c r="Y34" t="s">
        <v>54</v>
      </c>
      <c r="Z34" s="21" t="s">
        <v>40</v>
      </c>
      <c r="AA34" s="21"/>
      <c r="AB34" s="19"/>
      <c r="AC34" s="19"/>
      <c r="AD34" s="19"/>
    </row>
    <row r="35" spans="2:30" x14ac:dyDescent="0.15">
      <c r="B35" s="4"/>
      <c r="C35" s="30" t="s">
        <v>92</v>
      </c>
      <c r="D35" s="3"/>
      <c r="G35" s="3"/>
      <c r="K35" s="103"/>
      <c r="L35" s="83"/>
      <c r="M35" s="83"/>
      <c r="N35" s="83"/>
      <c r="O35" s="32"/>
      <c r="P35" s="88"/>
      <c r="Q35" s="32"/>
      <c r="R35" s="32"/>
      <c r="S35" s="32"/>
      <c r="T35" s="32"/>
      <c r="Y35" s="33" t="s">
        <v>93</v>
      </c>
    </row>
    <row r="36" spans="2:30" x14ac:dyDescent="0.15">
      <c r="B36" s="4"/>
      <c r="C36" s="3">
        <v>0</v>
      </c>
      <c r="D36" s="3">
        <v>2</v>
      </c>
      <c r="E36" s="3">
        <v>1</v>
      </c>
      <c r="F36" s="1" t="s">
        <v>94</v>
      </c>
      <c r="G36" s="3">
        <v>2.81E-2</v>
      </c>
      <c r="H36" s="19">
        <v>0</v>
      </c>
      <c r="I36" s="19">
        <v>22</v>
      </c>
      <c r="J36" s="1" t="s">
        <v>95</v>
      </c>
      <c r="K36" s="100">
        <v>3532.9900000000002</v>
      </c>
      <c r="L36" s="78">
        <v>5941.4000000000005</v>
      </c>
      <c r="M36" s="78">
        <v>17</v>
      </c>
      <c r="N36" s="78">
        <v>1537</v>
      </c>
      <c r="O36" s="78">
        <v>100</v>
      </c>
      <c r="P36" s="89">
        <v>256.83</v>
      </c>
      <c r="Q36" s="6">
        <v>5941.4</v>
      </c>
      <c r="R36" s="2">
        <v>17</v>
      </c>
      <c r="S36" s="2">
        <v>1537</v>
      </c>
      <c r="T36" s="2">
        <v>100</v>
      </c>
      <c r="U36" s="89">
        <v>3617.07</v>
      </c>
      <c r="V36" s="35">
        <v>6088.23</v>
      </c>
      <c r="W36" s="34" t="s">
        <v>39</v>
      </c>
      <c r="X36" s="35">
        <v>1198.0999999999999</v>
      </c>
      <c r="Z36" s="21" t="s">
        <v>40</v>
      </c>
      <c r="AA36" s="21"/>
      <c r="AB36" s="19"/>
      <c r="AC36" s="19"/>
      <c r="AD36" s="19"/>
    </row>
    <row r="37" spans="2:30" x14ac:dyDescent="0.15">
      <c r="B37" s="4"/>
      <c r="C37" s="3">
        <v>2</v>
      </c>
      <c r="D37" s="3">
        <v>4</v>
      </c>
      <c r="E37" s="3">
        <v>3</v>
      </c>
      <c r="F37" s="1" t="s">
        <v>96</v>
      </c>
      <c r="G37" s="3">
        <v>2.7900000000000001E-2</v>
      </c>
      <c r="H37" s="19">
        <v>0</v>
      </c>
      <c r="I37" s="19">
        <v>22.2</v>
      </c>
      <c r="J37" s="1" t="s">
        <v>97</v>
      </c>
      <c r="K37" s="100">
        <v>6288.18</v>
      </c>
      <c r="L37" s="78">
        <v>11332.949999999999</v>
      </c>
      <c r="M37" s="78">
        <v>37</v>
      </c>
      <c r="N37" s="78">
        <v>884</v>
      </c>
      <c r="O37" s="78">
        <v>100</v>
      </c>
      <c r="P37" s="89">
        <v>71.88</v>
      </c>
      <c r="Q37" s="6">
        <v>11332.95</v>
      </c>
      <c r="R37" s="2">
        <v>37</v>
      </c>
      <c r="S37" s="2">
        <v>884</v>
      </c>
      <c r="T37" s="2">
        <v>100</v>
      </c>
      <c r="U37" s="89" t="s">
        <v>39</v>
      </c>
      <c r="V37" s="6" t="s">
        <v>39</v>
      </c>
      <c r="W37" s="6" t="s">
        <v>39</v>
      </c>
      <c r="X37" s="6" t="s">
        <v>39</v>
      </c>
      <c r="Z37" s="21" t="s">
        <v>40</v>
      </c>
      <c r="AA37" s="21"/>
      <c r="AB37" s="19"/>
      <c r="AC37" s="19"/>
      <c r="AD37" s="19"/>
    </row>
    <row r="38" spans="2:30" x14ac:dyDescent="0.15">
      <c r="B38" s="4"/>
      <c r="C38" s="3">
        <v>4</v>
      </c>
      <c r="D38" s="3">
        <v>6</v>
      </c>
      <c r="E38" s="3">
        <v>5</v>
      </c>
      <c r="F38" s="1" t="s">
        <v>98</v>
      </c>
      <c r="G38" s="3">
        <v>2.81E-2</v>
      </c>
      <c r="H38" s="19">
        <v>0</v>
      </c>
      <c r="I38" s="19">
        <v>22.3</v>
      </c>
      <c r="J38" s="1" t="s">
        <v>99</v>
      </c>
      <c r="K38" s="100">
        <v>4798.7</v>
      </c>
      <c r="L38" s="78">
        <v>9198.83</v>
      </c>
      <c r="M38" s="78" t="s">
        <v>39</v>
      </c>
      <c r="N38" s="78">
        <v>923</v>
      </c>
      <c r="O38" s="78">
        <v>100</v>
      </c>
      <c r="P38" s="89">
        <v>128.04</v>
      </c>
      <c r="Q38" s="6">
        <v>9198.83</v>
      </c>
      <c r="R38" s="40" t="s">
        <v>39</v>
      </c>
      <c r="S38" s="2">
        <v>923</v>
      </c>
      <c r="T38" s="2">
        <v>100</v>
      </c>
      <c r="U38" s="89" t="s">
        <v>39</v>
      </c>
      <c r="V38" s="6" t="s">
        <v>39</v>
      </c>
      <c r="W38" s="6" t="s">
        <v>39</v>
      </c>
      <c r="X38" s="6" t="s">
        <v>39</v>
      </c>
      <c r="Z38" s="21" t="s">
        <v>40</v>
      </c>
      <c r="AA38" s="21"/>
      <c r="AB38" s="19"/>
      <c r="AC38" s="19"/>
      <c r="AD38" s="19"/>
    </row>
    <row r="39" spans="2:30" x14ac:dyDescent="0.15">
      <c r="B39" s="4"/>
      <c r="C39" s="3">
        <v>6</v>
      </c>
      <c r="D39" s="3">
        <v>8</v>
      </c>
      <c r="E39" s="3">
        <v>7</v>
      </c>
      <c r="F39" s="1" t="s">
        <v>100</v>
      </c>
      <c r="G39" s="3">
        <v>1.5070000000000002E-2</v>
      </c>
      <c r="H39" s="19">
        <v>0</v>
      </c>
      <c r="I39" s="19">
        <v>22.2</v>
      </c>
      <c r="J39" s="1" t="s">
        <v>101</v>
      </c>
      <c r="K39" s="100">
        <v>2166.3799999999997</v>
      </c>
      <c r="L39" s="78">
        <v>4439.29</v>
      </c>
      <c r="M39" s="78">
        <v>8</v>
      </c>
      <c r="N39" s="78">
        <v>408</v>
      </c>
      <c r="O39" s="78">
        <v>100</v>
      </c>
      <c r="P39" s="89">
        <v>57.8</v>
      </c>
      <c r="Q39" s="6">
        <v>4439.29</v>
      </c>
      <c r="R39" s="2">
        <v>8</v>
      </c>
      <c r="S39" s="2">
        <v>408</v>
      </c>
      <c r="T39" s="2">
        <v>100</v>
      </c>
      <c r="U39" s="89" t="s">
        <v>39</v>
      </c>
      <c r="V39" s="6" t="s">
        <v>39</v>
      </c>
      <c r="W39" s="6" t="s">
        <v>39</v>
      </c>
      <c r="X39" s="6" t="s">
        <v>39</v>
      </c>
      <c r="Z39" s="21" t="s">
        <v>40</v>
      </c>
      <c r="AA39" s="21"/>
      <c r="AB39" s="19"/>
      <c r="AC39" s="19"/>
      <c r="AD39" s="19"/>
    </row>
    <row r="40" spans="2:30" x14ac:dyDescent="0.15">
      <c r="B40" s="4"/>
      <c r="C40" s="3">
        <v>8</v>
      </c>
      <c r="D40" s="3">
        <v>10</v>
      </c>
      <c r="E40" s="3">
        <v>9</v>
      </c>
      <c r="F40" s="1" t="s">
        <v>102</v>
      </c>
      <c r="G40" s="3">
        <v>0.03</v>
      </c>
      <c r="H40" s="19">
        <v>0</v>
      </c>
      <c r="I40" s="19">
        <v>22.2</v>
      </c>
      <c r="J40" s="1" t="s">
        <v>103</v>
      </c>
      <c r="K40" s="100" t="s">
        <v>39</v>
      </c>
      <c r="L40" s="78">
        <v>7402.8899999999994</v>
      </c>
      <c r="M40" s="78">
        <v>17</v>
      </c>
      <c r="N40" s="78">
        <v>680</v>
      </c>
      <c r="O40" s="78">
        <v>100</v>
      </c>
      <c r="P40" s="89">
        <v>41.02</v>
      </c>
      <c r="Q40" s="6">
        <v>7402.89</v>
      </c>
      <c r="R40" s="2">
        <v>17</v>
      </c>
      <c r="S40" s="2">
        <v>680</v>
      </c>
      <c r="T40" s="2">
        <v>100</v>
      </c>
      <c r="U40" s="89" t="s">
        <v>39</v>
      </c>
      <c r="V40" s="6" t="s">
        <v>39</v>
      </c>
      <c r="W40" s="6" t="s">
        <v>39</v>
      </c>
      <c r="X40" s="6" t="s">
        <v>39</v>
      </c>
      <c r="Z40" s="21" t="s">
        <v>40</v>
      </c>
      <c r="AA40" s="21"/>
      <c r="AB40" s="19"/>
      <c r="AC40" s="19"/>
      <c r="AD40" s="19"/>
    </row>
    <row r="41" spans="2:30" x14ac:dyDescent="0.15">
      <c r="B41" s="4"/>
      <c r="C41" s="3">
        <v>10</v>
      </c>
      <c r="D41" s="3">
        <v>12</v>
      </c>
      <c r="E41" s="3">
        <v>11</v>
      </c>
      <c r="F41" s="1" t="s">
        <v>104</v>
      </c>
      <c r="G41" s="3">
        <v>6.430000000000001E-2</v>
      </c>
      <c r="H41" s="19">
        <v>0</v>
      </c>
      <c r="I41" s="19">
        <v>22.2</v>
      </c>
      <c r="J41" s="1" t="s">
        <v>105</v>
      </c>
      <c r="K41" s="100">
        <v>4001.82</v>
      </c>
      <c r="L41" s="78">
        <v>6755.4699999999993</v>
      </c>
      <c r="M41" s="78">
        <v>21</v>
      </c>
      <c r="N41" s="78">
        <v>1672</v>
      </c>
      <c r="O41" s="78">
        <v>100</v>
      </c>
      <c r="P41" s="89">
        <v>195.27</v>
      </c>
      <c r="Q41" s="6">
        <v>6755.4699999999993</v>
      </c>
      <c r="R41" s="2">
        <v>21</v>
      </c>
      <c r="S41" s="2">
        <v>1672</v>
      </c>
      <c r="T41" s="2">
        <v>100</v>
      </c>
      <c r="U41" s="89" t="s">
        <v>39</v>
      </c>
      <c r="V41" s="6" t="s">
        <v>39</v>
      </c>
      <c r="W41" s="6" t="s">
        <v>39</v>
      </c>
      <c r="X41" s="6" t="s">
        <v>39</v>
      </c>
      <c r="Z41" s="21" t="s">
        <v>40</v>
      </c>
      <c r="AA41" s="21"/>
      <c r="AB41" s="19"/>
      <c r="AC41" s="19"/>
      <c r="AD41" s="19"/>
    </row>
    <row r="42" spans="2:30" x14ac:dyDescent="0.15">
      <c r="B42" s="4"/>
      <c r="C42" s="3">
        <v>12</v>
      </c>
      <c r="D42" s="3">
        <v>17</v>
      </c>
      <c r="E42" s="3">
        <v>14.5</v>
      </c>
      <c r="F42" s="1" t="s">
        <v>106</v>
      </c>
      <c r="G42" s="3">
        <v>0.18820000000000001</v>
      </c>
      <c r="H42" s="19">
        <v>0.1</v>
      </c>
      <c r="I42" s="19">
        <v>22.2</v>
      </c>
      <c r="J42" s="1" t="s">
        <v>107</v>
      </c>
      <c r="K42" s="100">
        <v>11513.56</v>
      </c>
      <c r="L42" s="78">
        <v>18020.55</v>
      </c>
      <c r="M42" s="78">
        <v>53</v>
      </c>
      <c r="N42" s="78">
        <v>5800</v>
      </c>
      <c r="O42" s="78">
        <v>100</v>
      </c>
      <c r="P42" s="89">
        <v>122.27</v>
      </c>
      <c r="Q42" s="6">
        <v>18020.55</v>
      </c>
      <c r="R42" s="2">
        <v>53</v>
      </c>
      <c r="S42" s="2">
        <v>5800</v>
      </c>
      <c r="T42" s="2">
        <v>100</v>
      </c>
      <c r="U42" s="89" t="s">
        <v>39</v>
      </c>
      <c r="V42" s="6" t="s">
        <v>39</v>
      </c>
      <c r="W42" s="6" t="s">
        <v>39</v>
      </c>
      <c r="X42" s="6" t="s">
        <v>39</v>
      </c>
      <c r="Z42" s="21" t="s">
        <v>40</v>
      </c>
      <c r="AA42" s="21"/>
      <c r="AB42" s="19"/>
      <c r="AC42" s="19"/>
      <c r="AD42" s="19"/>
    </row>
    <row r="43" spans="2:30" x14ac:dyDescent="0.15">
      <c r="B43" s="4"/>
      <c r="C43" s="3">
        <v>19</v>
      </c>
      <c r="D43" s="3">
        <v>19</v>
      </c>
      <c r="E43" s="3">
        <v>19</v>
      </c>
      <c r="F43" s="1" t="s">
        <v>108</v>
      </c>
      <c r="G43" s="3">
        <v>15.57</v>
      </c>
      <c r="H43" s="36">
        <v>9.6999999999999993</v>
      </c>
      <c r="I43" s="19">
        <v>22.4</v>
      </c>
      <c r="J43" s="37" t="s">
        <v>109</v>
      </c>
      <c r="K43" s="100" t="s">
        <v>39</v>
      </c>
      <c r="L43" s="78">
        <v>1525752</v>
      </c>
      <c r="M43" s="78">
        <v>19300</v>
      </c>
      <c r="N43" s="78">
        <v>378900</v>
      </c>
      <c r="O43" s="2">
        <v>10000</v>
      </c>
      <c r="P43" s="88"/>
      <c r="Q43" s="32"/>
      <c r="R43" s="32"/>
      <c r="S43" s="32"/>
      <c r="T43" s="32"/>
      <c r="Y43" t="s">
        <v>110</v>
      </c>
      <c r="Z43" s="21" t="s">
        <v>40</v>
      </c>
      <c r="AA43" s="21"/>
      <c r="AB43" s="19"/>
      <c r="AC43" s="19"/>
      <c r="AD43" s="19"/>
    </row>
    <row r="44" spans="2:30" x14ac:dyDescent="0.15">
      <c r="B44" s="4"/>
      <c r="C44" s="30" t="s">
        <v>111</v>
      </c>
      <c r="D44" s="31">
        <v>41449.569444444445</v>
      </c>
      <c r="K44" s="89"/>
      <c r="L44" s="6"/>
      <c r="M44" s="6"/>
      <c r="N44" s="6"/>
      <c r="O44" s="2"/>
      <c r="P44" s="91"/>
      <c r="Q44" s="6"/>
      <c r="R44" s="2"/>
      <c r="S44" s="2"/>
      <c r="T44" s="2"/>
      <c r="Y44" s="33" t="s">
        <v>112</v>
      </c>
    </row>
    <row r="45" spans="2:30" x14ac:dyDescent="0.15">
      <c r="B45" s="4"/>
      <c r="C45" s="3">
        <v>0</v>
      </c>
      <c r="D45" s="3">
        <v>2</v>
      </c>
      <c r="E45" s="3">
        <v>1</v>
      </c>
      <c r="F45" s="1" t="s">
        <v>113</v>
      </c>
      <c r="G45" s="3">
        <v>2.4800000000000003E-2</v>
      </c>
      <c r="H45" s="19">
        <v>0</v>
      </c>
      <c r="I45" s="19">
        <v>22.3</v>
      </c>
      <c r="J45" s="1" t="s">
        <v>114</v>
      </c>
      <c r="K45" s="100">
        <v>4035.0360000000001</v>
      </c>
      <c r="L45" s="78">
        <v>7787.5424000000003</v>
      </c>
      <c r="M45" s="78">
        <v>716</v>
      </c>
      <c r="N45" s="78">
        <v>919.48</v>
      </c>
      <c r="O45" s="77">
        <v>4</v>
      </c>
      <c r="P45" s="91">
        <v>101.69</v>
      </c>
      <c r="Q45" s="6">
        <v>8262.14</v>
      </c>
      <c r="R45" s="2">
        <v>20</v>
      </c>
      <c r="S45" s="2">
        <v>1040</v>
      </c>
      <c r="T45" s="2">
        <v>100</v>
      </c>
      <c r="U45" s="89">
        <v>4029.6421999999998</v>
      </c>
      <c r="V45" s="35">
        <v>7681.1349</v>
      </c>
      <c r="W45" s="35">
        <v>32.201999999999998</v>
      </c>
      <c r="X45" s="35">
        <v>990.34289999999999</v>
      </c>
      <c r="Y45" t="s">
        <v>115</v>
      </c>
      <c r="Z45" s="21" t="s">
        <v>40</v>
      </c>
      <c r="AA45" s="21"/>
      <c r="AB45" s="19"/>
      <c r="AC45" s="19"/>
      <c r="AD45" s="19"/>
    </row>
    <row r="46" spans="2:30" x14ac:dyDescent="0.15">
      <c r="B46" s="4"/>
      <c r="C46" s="3">
        <v>2</v>
      </c>
      <c r="D46" s="3">
        <v>4</v>
      </c>
      <c r="E46" s="3">
        <v>3</v>
      </c>
      <c r="F46" s="1" t="s">
        <v>116</v>
      </c>
      <c r="G46" s="3">
        <v>0.10830000000000001</v>
      </c>
      <c r="H46" s="19">
        <v>0</v>
      </c>
      <c r="I46" s="19">
        <v>22.3</v>
      </c>
      <c r="J46" s="1" t="s">
        <v>117</v>
      </c>
      <c r="K46" s="100">
        <v>10222.015000000001</v>
      </c>
      <c r="L46" s="78">
        <v>22869.84</v>
      </c>
      <c r="M46" s="78">
        <v>181</v>
      </c>
      <c r="N46" s="78">
        <v>1382</v>
      </c>
      <c r="O46" s="77">
        <v>50</v>
      </c>
      <c r="P46" s="91">
        <v>147.22</v>
      </c>
      <c r="Q46" s="6">
        <v>22869.84</v>
      </c>
      <c r="R46" s="2">
        <v>181</v>
      </c>
      <c r="S46" s="2">
        <v>1382</v>
      </c>
      <c r="T46" s="2">
        <v>50</v>
      </c>
      <c r="U46" s="89">
        <v>9895.0262000000002</v>
      </c>
      <c r="V46" s="34" t="s">
        <v>39</v>
      </c>
      <c r="W46" s="35">
        <v>105.3742</v>
      </c>
      <c r="X46" s="35">
        <v>1595.172</v>
      </c>
      <c r="Z46" s="21" t="s">
        <v>40</v>
      </c>
      <c r="AA46" s="21"/>
      <c r="AB46" s="19"/>
      <c r="AC46" s="19"/>
      <c r="AD46" s="19"/>
    </row>
    <row r="47" spans="2:30" x14ac:dyDescent="0.15">
      <c r="B47" s="4"/>
      <c r="C47" s="3">
        <v>4</v>
      </c>
      <c r="D47" s="3">
        <v>6</v>
      </c>
      <c r="E47" s="3">
        <v>5</v>
      </c>
      <c r="F47" s="1" t="s">
        <v>118</v>
      </c>
      <c r="G47" s="3">
        <v>0.15770000000000001</v>
      </c>
      <c r="H47" s="19">
        <v>0.1</v>
      </c>
      <c r="I47" s="19">
        <v>22.2</v>
      </c>
      <c r="J47" s="1" t="s">
        <v>119</v>
      </c>
      <c r="K47" s="89" t="s">
        <v>39</v>
      </c>
      <c r="L47" s="6" t="s">
        <v>39</v>
      </c>
      <c r="M47" s="6" t="s">
        <v>39</v>
      </c>
      <c r="N47" s="6" t="s">
        <v>39</v>
      </c>
      <c r="O47" s="6" t="s">
        <v>39</v>
      </c>
      <c r="P47" s="89" t="s">
        <v>39</v>
      </c>
      <c r="Q47" s="6" t="s">
        <v>39</v>
      </c>
      <c r="R47" s="6" t="s">
        <v>39</v>
      </c>
      <c r="S47" s="6" t="s">
        <v>39</v>
      </c>
      <c r="T47" s="6" t="s">
        <v>39</v>
      </c>
      <c r="U47" s="89">
        <v>19824.834200000001</v>
      </c>
      <c r="V47" s="34" t="s">
        <v>39</v>
      </c>
      <c r="W47" s="35">
        <v>243.16050000000001</v>
      </c>
      <c r="X47" s="35">
        <v>2886.2204000000002</v>
      </c>
      <c r="Z47" s="21" t="s">
        <v>40</v>
      </c>
      <c r="AA47" s="21"/>
      <c r="AB47" s="19"/>
      <c r="AC47" s="19"/>
      <c r="AD47" s="19"/>
    </row>
    <row r="48" spans="2:30" x14ac:dyDescent="0.15">
      <c r="B48" s="4"/>
      <c r="C48" s="3">
        <v>6</v>
      </c>
      <c r="D48" s="3">
        <v>8</v>
      </c>
      <c r="E48" s="3">
        <v>7</v>
      </c>
      <c r="F48" s="1" t="s">
        <v>120</v>
      </c>
      <c r="G48" s="3">
        <v>0.1651</v>
      </c>
      <c r="H48" s="19">
        <v>0.1</v>
      </c>
      <c r="I48" s="19">
        <v>22.2</v>
      </c>
      <c r="J48" s="1" t="s">
        <v>121</v>
      </c>
      <c r="K48" s="100">
        <v>20530.13</v>
      </c>
      <c r="L48" s="78">
        <v>47342.770000000004</v>
      </c>
      <c r="M48" s="78">
        <v>177</v>
      </c>
      <c r="N48" s="78">
        <v>2638</v>
      </c>
      <c r="O48" s="78">
        <v>100</v>
      </c>
      <c r="P48" s="91">
        <v>80.47</v>
      </c>
      <c r="Q48" s="6">
        <v>47342.77</v>
      </c>
      <c r="R48" s="2">
        <v>177</v>
      </c>
      <c r="S48" s="2">
        <v>2638</v>
      </c>
      <c r="T48" s="2">
        <v>100</v>
      </c>
      <c r="U48" s="89">
        <v>20628.88</v>
      </c>
      <c r="V48" s="35">
        <v>46354.239999999998</v>
      </c>
      <c r="W48" s="35">
        <v>316.02000000000004</v>
      </c>
      <c r="X48" s="35">
        <v>2168.16</v>
      </c>
      <c r="Z48" s="21" t="s">
        <v>40</v>
      </c>
      <c r="AA48" s="21"/>
      <c r="AB48" s="19"/>
      <c r="AC48" s="19"/>
      <c r="AD48" s="19"/>
    </row>
    <row r="49" spans="1:30" x14ac:dyDescent="0.15">
      <c r="B49" s="4"/>
      <c r="C49" s="3">
        <v>8</v>
      </c>
      <c r="D49" s="3">
        <v>10</v>
      </c>
      <c r="E49" s="3">
        <v>9</v>
      </c>
      <c r="F49" s="1" t="s">
        <v>122</v>
      </c>
      <c r="G49" s="3">
        <v>0.16440000000000002</v>
      </c>
      <c r="H49" s="19">
        <v>0.1</v>
      </c>
      <c r="I49" s="19">
        <v>22.2</v>
      </c>
      <c r="J49" s="1" t="s">
        <v>123</v>
      </c>
      <c r="K49" s="100">
        <v>20284.030000000002</v>
      </c>
      <c r="L49" s="78">
        <v>46524.950000000004</v>
      </c>
      <c r="M49" s="78">
        <v>182</v>
      </c>
      <c r="N49" s="78">
        <v>2729</v>
      </c>
      <c r="O49" s="78">
        <v>100</v>
      </c>
      <c r="P49" s="91">
        <v>129.24</v>
      </c>
      <c r="Q49" s="6">
        <v>46524.95</v>
      </c>
      <c r="R49" s="2">
        <v>182</v>
      </c>
      <c r="S49" s="2">
        <v>2729</v>
      </c>
      <c r="T49" s="2">
        <v>100</v>
      </c>
      <c r="U49" s="89">
        <v>38556.938000000002</v>
      </c>
      <c r="V49" s="34" t="s">
        <v>39</v>
      </c>
      <c r="W49" s="35">
        <v>296.31779999999998</v>
      </c>
      <c r="X49" s="34" t="s">
        <v>39</v>
      </c>
      <c r="Z49" s="21" t="s">
        <v>40</v>
      </c>
      <c r="AA49" s="21"/>
      <c r="AB49" s="19"/>
      <c r="AC49" s="19"/>
      <c r="AD49" s="19"/>
    </row>
    <row r="50" spans="1:30" x14ac:dyDescent="0.15">
      <c r="B50" s="4"/>
      <c r="C50" s="3">
        <v>10</v>
      </c>
      <c r="D50" s="3">
        <v>12</v>
      </c>
      <c r="E50" s="3">
        <v>11</v>
      </c>
      <c r="F50" s="1" t="s">
        <v>124</v>
      </c>
      <c r="G50" s="3">
        <v>0.15620000000000001</v>
      </c>
      <c r="H50" s="19">
        <v>0.1</v>
      </c>
      <c r="I50" s="19">
        <v>22.5</v>
      </c>
      <c r="J50" s="1" t="s">
        <v>125</v>
      </c>
      <c r="K50" s="100">
        <v>19523.759999999998</v>
      </c>
      <c r="L50" s="78">
        <v>44753.2</v>
      </c>
      <c r="M50" s="78">
        <v>175</v>
      </c>
      <c r="N50" s="78">
        <v>2473</v>
      </c>
      <c r="O50" s="78">
        <v>100</v>
      </c>
      <c r="P50" s="91">
        <v>566.6</v>
      </c>
      <c r="Q50" s="6">
        <v>44753.2</v>
      </c>
      <c r="R50" s="2">
        <v>175</v>
      </c>
      <c r="S50" s="2">
        <v>2473</v>
      </c>
      <c r="T50" s="2">
        <v>100</v>
      </c>
      <c r="U50" s="89">
        <v>19318.559999999998</v>
      </c>
      <c r="V50" s="35">
        <v>43784.89</v>
      </c>
      <c r="W50" s="35">
        <v>305.39999999999998</v>
      </c>
      <c r="X50" s="35">
        <v>2010.2900000000002</v>
      </c>
      <c r="Z50" s="21" t="s">
        <v>40</v>
      </c>
      <c r="AA50" s="21"/>
      <c r="AB50" s="19"/>
      <c r="AC50" s="19"/>
      <c r="AD50" s="19"/>
    </row>
    <row r="51" spans="1:30" x14ac:dyDescent="0.15">
      <c r="B51" s="4"/>
      <c r="C51" s="3">
        <v>12</v>
      </c>
      <c r="D51" s="3">
        <v>14</v>
      </c>
      <c r="E51" s="3">
        <v>13</v>
      </c>
      <c r="F51" s="1" t="s">
        <v>126</v>
      </c>
      <c r="G51" s="3">
        <v>0.16830000000000001</v>
      </c>
      <c r="H51" s="19">
        <v>0.1</v>
      </c>
      <c r="I51" s="19">
        <v>22.6</v>
      </c>
      <c r="J51" s="1" t="s">
        <v>127</v>
      </c>
      <c r="K51" s="100">
        <v>19289.810000000001</v>
      </c>
      <c r="L51" s="78">
        <v>43852.54</v>
      </c>
      <c r="M51" s="78">
        <v>171</v>
      </c>
      <c r="N51" s="78">
        <v>2505</v>
      </c>
      <c r="O51" s="78">
        <v>100</v>
      </c>
      <c r="P51" s="91">
        <v>166.75</v>
      </c>
      <c r="Q51" s="6">
        <v>43852.54</v>
      </c>
      <c r="R51" s="2">
        <v>171</v>
      </c>
      <c r="S51" s="2">
        <v>2505</v>
      </c>
      <c r="T51" s="2">
        <v>100</v>
      </c>
      <c r="U51" s="89">
        <v>19272.329999999998</v>
      </c>
      <c r="V51" s="35">
        <v>43166.7</v>
      </c>
      <c r="W51" s="35">
        <v>311.77000000000004</v>
      </c>
      <c r="X51" s="35">
        <v>2052.7599999999998</v>
      </c>
      <c r="Z51" s="21" t="s">
        <v>40</v>
      </c>
      <c r="AA51" s="21"/>
      <c r="AB51" s="19"/>
      <c r="AC51" s="19"/>
      <c r="AD51" s="19"/>
    </row>
    <row r="52" spans="1:30" x14ac:dyDescent="0.15">
      <c r="B52" s="4"/>
      <c r="C52" s="3">
        <v>14</v>
      </c>
      <c r="D52" s="3">
        <v>16</v>
      </c>
      <c r="E52" s="3">
        <v>15</v>
      </c>
      <c r="F52" s="1" t="s">
        <v>128</v>
      </c>
      <c r="G52" s="3">
        <v>0.16140000000000002</v>
      </c>
      <c r="H52" s="19">
        <v>0.1</v>
      </c>
      <c r="I52" s="19">
        <v>22.4</v>
      </c>
      <c r="J52" s="1" t="s">
        <v>129</v>
      </c>
      <c r="K52" s="100">
        <v>17989.57</v>
      </c>
      <c r="L52" s="78">
        <v>41976.19</v>
      </c>
      <c r="M52" s="78">
        <v>180</v>
      </c>
      <c r="N52" s="78">
        <v>2510</v>
      </c>
      <c r="O52" s="78">
        <v>100</v>
      </c>
      <c r="P52" s="91">
        <v>65.22</v>
      </c>
      <c r="Q52" s="6">
        <v>41976.19</v>
      </c>
      <c r="R52" s="2">
        <v>180</v>
      </c>
      <c r="S52" s="2">
        <v>2510</v>
      </c>
      <c r="T52" s="2">
        <v>100</v>
      </c>
      <c r="U52" s="89">
        <v>10116.0167</v>
      </c>
      <c r="V52" s="34" t="s">
        <v>39</v>
      </c>
      <c r="W52" s="35">
        <v>70.647099999999995</v>
      </c>
      <c r="X52" s="35">
        <v>2130.0949000000001</v>
      </c>
      <c r="Z52" s="21" t="s">
        <v>40</v>
      </c>
      <c r="AA52" s="21"/>
      <c r="AB52" s="19"/>
      <c r="AC52" s="19"/>
      <c r="AD52" s="19"/>
    </row>
    <row r="53" spans="1:30" x14ac:dyDescent="0.15">
      <c r="B53" s="4"/>
      <c r="C53" s="3">
        <v>16</v>
      </c>
      <c r="D53" s="3">
        <v>18</v>
      </c>
      <c r="E53" s="3">
        <v>17</v>
      </c>
      <c r="F53" s="1" t="s">
        <v>130</v>
      </c>
      <c r="G53" s="3">
        <v>0.16400000000000001</v>
      </c>
      <c r="H53" s="19">
        <v>0.1</v>
      </c>
      <c r="I53" s="19">
        <v>22.4</v>
      </c>
      <c r="J53" s="1" t="s">
        <v>131</v>
      </c>
      <c r="K53" s="100">
        <v>18296.16</v>
      </c>
      <c r="L53" s="78">
        <v>42372.53</v>
      </c>
      <c r="M53" s="78">
        <v>175</v>
      </c>
      <c r="N53" s="78">
        <v>2337</v>
      </c>
      <c r="O53" s="78">
        <v>100</v>
      </c>
      <c r="P53" s="91">
        <v>252.1</v>
      </c>
      <c r="Q53" s="6">
        <v>42372.53</v>
      </c>
      <c r="R53" s="2">
        <v>175</v>
      </c>
      <c r="S53" s="2">
        <v>2337</v>
      </c>
      <c r="T53" s="2">
        <v>100</v>
      </c>
      <c r="U53" s="89">
        <v>18393.739999999998</v>
      </c>
      <c r="V53" s="35">
        <v>41744.71</v>
      </c>
      <c r="W53" s="35">
        <v>304.17</v>
      </c>
      <c r="X53" s="35">
        <v>1887.95</v>
      </c>
      <c r="Z53" s="21" t="s">
        <v>40</v>
      </c>
      <c r="AA53" s="21"/>
      <c r="AB53" s="19"/>
      <c r="AC53" s="19"/>
      <c r="AD53" s="19"/>
    </row>
    <row r="54" spans="1:30" x14ac:dyDescent="0.15">
      <c r="B54" s="4"/>
      <c r="C54" s="3">
        <v>18</v>
      </c>
      <c r="D54" s="3">
        <v>20</v>
      </c>
      <c r="E54" s="3">
        <v>19</v>
      </c>
      <c r="F54" s="1" t="s">
        <v>132</v>
      </c>
      <c r="G54" s="3">
        <v>0.15790000000000001</v>
      </c>
      <c r="H54" s="19">
        <v>0.1</v>
      </c>
      <c r="I54" s="19">
        <v>22.4</v>
      </c>
      <c r="J54" s="1" t="s">
        <v>133</v>
      </c>
      <c r="K54" s="100">
        <v>20914.36</v>
      </c>
      <c r="L54" s="78">
        <v>48632.93</v>
      </c>
      <c r="M54" s="78">
        <v>196</v>
      </c>
      <c r="N54" s="78">
        <v>2872</v>
      </c>
      <c r="O54" s="78">
        <v>100</v>
      </c>
      <c r="P54" s="91">
        <v>61.29</v>
      </c>
      <c r="Q54" s="6">
        <v>48632.93</v>
      </c>
      <c r="R54" s="2">
        <v>196</v>
      </c>
      <c r="S54" s="2">
        <v>2872</v>
      </c>
      <c r="T54" s="2">
        <v>100</v>
      </c>
      <c r="U54" s="89" t="s">
        <v>39</v>
      </c>
      <c r="V54" s="6" t="s">
        <v>39</v>
      </c>
      <c r="W54" s="6" t="s">
        <v>39</v>
      </c>
      <c r="X54" s="6" t="s">
        <v>39</v>
      </c>
      <c r="Z54" s="21" t="s">
        <v>40</v>
      </c>
      <c r="AA54" s="21"/>
      <c r="AB54" s="19"/>
      <c r="AC54" s="19"/>
      <c r="AD54" s="19"/>
    </row>
    <row r="55" spans="1:30" x14ac:dyDescent="0.15">
      <c r="B55" s="4"/>
      <c r="C55" s="3">
        <v>41</v>
      </c>
      <c r="D55" s="3">
        <v>41</v>
      </c>
      <c r="E55" s="3">
        <v>41</v>
      </c>
      <c r="F55" s="1" t="s">
        <v>134</v>
      </c>
      <c r="G55" s="3">
        <v>7.32</v>
      </c>
      <c r="H55" s="36">
        <v>4</v>
      </c>
      <c r="I55" s="19">
        <v>22.4</v>
      </c>
      <c r="J55" s="37" t="s">
        <v>135</v>
      </c>
      <c r="K55" s="100" t="s">
        <v>39</v>
      </c>
      <c r="L55" s="78">
        <v>2334238</v>
      </c>
      <c r="M55" s="78">
        <v>22400.000000000004</v>
      </c>
      <c r="N55" s="78">
        <v>541900</v>
      </c>
      <c r="O55" s="77">
        <v>10000</v>
      </c>
      <c r="P55" s="89" t="s">
        <v>39</v>
      </c>
      <c r="Q55" s="6" t="s">
        <v>39</v>
      </c>
      <c r="R55" s="6" t="s">
        <v>39</v>
      </c>
      <c r="S55" s="6" t="s">
        <v>39</v>
      </c>
      <c r="T55" s="6" t="s">
        <v>39</v>
      </c>
      <c r="U55" s="89" t="s">
        <v>39</v>
      </c>
      <c r="V55" s="6" t="s">
        <v>39</v>
      </c>
      <c r="W55" s="6" t="s">
        <v>39</v>
      </c>
      <c r="X55" s="6" t="s">
        <v>39</v>
      </c>
      <c r="Z55" s="21" t="s">
        <v>40</v>
      </c>
      <c r="AA55" s="21"/>
      <c r="AB55" s="19"/>
      <c r="AC55" s="19"/>
      <c r="AD55" s="19"/>
    </row>
    <row r="56" spans="1:30" x14ac:dyDescent="0.15">
      <c r="B56" s="4"/>
      <c r="C56" s="2" t="s">
        <v>39</v>
      </c>
      <c r="D56" s="2" t="s">
        <v>39</v>
      </c>
      <c r="E56" s="2" t="s">
        <v>39</v>
      </c>
      <c r="F56" s="1" t="s">
        <v>49</v>
      </c>
      <c r="G56" s="3">
        <v>3.56E-2</v>
      </c>
      <c r="H56" s="19">
        <v>0</v>
      </c>
      <c r="I56" s="19">
        <v>22.3</v>
      </c>
      <c r="J56" s="21"/>
      <c r="K56" s="87"/>
      <c r="L56" s="25"/>
      <c r="M56" s="25"/>
      <c r="N56" s="25"/>
      <c r="O56" s="25"/>
      <c r="P56" s="87"/>
      <c r="Q56" s="25"/>
      <c r="R56" s="25"/>
      <c r="S56" s="25"/>
      <c r="T56" s="25"/>
      <c r="Y56" s="1" t="s">
        <v>136</v>
      </c>
      <c r="Z56" s="21"/>
      <c r="AA56" s="21"/>
      <c r="AB56" s="19"/>
      <c r="AC56" s="19"/>
      <c r="AD56" s="19"/>
    </row>
    <row r="57" spans="1:30" x14ac:dyDescent="0.15">
      <c r="A57" s="29" t="s">
        <v>137</v>
      </c>
      <c r="B57" s="41" t="s">
        <v>138</v>
      </c>
      <c r="C57" s="30" t="s">
        <v>139</v>
      </c>
      <c r="D57" s="39">
        <v>41451.527777777781</v>
      </c>
      <c r="P57" s="88"/>
      <c r="Q57" s="32"/>
      <c r="R57" s="32"/>
      <c r="S57" s="32"/>
      <c r="T57" s="32"/>
      <c r="Y57" s="33" t="s">
        <v>140</v>
      </c>
    </row>
    <row r="58" spans="1:30" x14ac:dyDescent="0.15">
      <c r="B58" s="4"/>
      <c r="C58" s="3">
        <v>0</v>
      </c>
      <c r="D58" s="3">
        <v>2</v>
      </c>
      <c r="E58" s="3">
        <v>1</v>
      </c>
      <c r="F58" s="1" t="s">
        <v>71</v>
      </c>
      <c r="G58" s="3">
        <v>2.23</v>
      </c>
      <c r="H58" s="36">
        <v>1.1000000000000001</v>
      </c>
      <c r="I58" s="19">
        <v>21.6</v>
      </c>
      <c r="J58" s="21" t="s">
        <v>40</v>
      </c>
      <c r="P58" s="87"/>
      <c r="Q58" s="25"/>
      <c r="R58" s="25"/>
      <c r="S58" s="25"/>
      <c r="T58" s="25"/>
      <c r="Z58" s="21" t="s">
        <v>40</v>
      </c>
      <c r="AA58" s="21"/>
      <c r="AB58" s="19"/>
      <c r="AC58" s="19"/>
      <c r="AD58" s="19"/>
    </row>
    <row r="59" spans="1:30" x14ac:dyDescent="0.15">
      <c r="B59" s="4"/>
      <c r="C59" s="3">
        <v>2</v>
      </c>
      <c r="D59" s="3">
        <v>4</v>
      </c>
      <c r="E59" s="3">
        <v>3</v>
      </c>
      <c r="F59" s="1" t="s">
        <v>116</v>
      </c>
      <c r="G59" s="3">
        <v>0.315</v>
      </c>
      <c r="H59" s="19">
        <v>0.1</v>
      </c>
      <c r="I59" s="19">
        <v>21.8</v>
      </c>
      <c r="J59" s="21" t="s">
        <v>40</v>
      </c>
      <c r="P59" s="87"/>
      <c r="Q59" s="25"/>
      <c r="R59" s="25"/>
      <c r="S59" s="25"/>
      <c r="T59" s="25"/>
      <c r="Z59" s="21" t="s">
        <v>40</v>
      </c>
      <c r="AA59" s="21"/>
      <c r="AB59" s="19"/>
      <c r="AC59" s="19"/>
      <c r="AD59" s="19"/>
    </row>
    <row r="60" spans="1:30" x14ac:dyDescent="0.15">
      <c r="B60" s="4"/>
      <c r="C60" s="3">
        <v>4</v>
      </c>
      <c r="D60" s="3">
        <v>6</v>
      </c>
      <c r="E60" s="3">
        <v>5</v>
      </c>
      <c r="F60" s="1" t="s">
        <v>90</v>
      </c>
      <c r="G60" s="3">
        <v>1.351</v>
      </c>
      <c r="H60" s="19">
        <v>0.7</v>
      </c>
      <c r="I60" s="19">
        <v>21.8</v>
      </c>
      <c r="J60" s="21" t="s">
        <v>40</v>
      </c>
      <c r="P60" s="87"/>
      <c r="Q60" s="25"/>
      <c r="R60" s="25"/>
      <c r="S60" s="25"/>
      <c r="T60" s="25"/>
      <c r="Z60" s="21" t="s">
        <v>40</v>
      </c>
      <c r="AA60" s="21"/>
      <c r="AB60" s="19"/>
      <c r="AC60" s="19"/>
      <c r="AD60" s="19"/>
    </row>
    <row r="61" spans="1:30" x14ac:dyDescent="0.15">
      <c r="B61" s="4"/>
      <c r="C61" s="3">
        <v>6</v>
      </c>
      <c r="D61" s="3">
        <v>8</v>
      </c>
      <c r="E61" s="3">
        <v>7</v>
      </c>
      <c r="F61" s="1" t="s">
        <v>124</v>
      </c>
      <c r="G61" s="3">
        <v>1.7410000000000001</v>
      </c>
      <c r="H61" s="19">
        <v>0.9</v>
      </c>
      <c r="I61" s="19">
        <v>21.9</v>
      </c>
      <c r="J61" s="21" t="s">
        <v>40</v>
      </c>
      <c r="P61" s="87"/>
      <c r="Q61" s="25"/>
      <c r="R61" s="25"/>
      <c r="S61" s="25"/>
      <c r="T61" s="25"/>
      <c r="Z61" s="21" t="s">
        <v>40</v>
      </c>
      <c r="AA61" s="21"/>
      <c r="AB61" s="19"/>
      <c r="AC61" s="19"/>
      <c r="AD61" s="19"/>
    </row>
    <row r="62" spans="1:30" x14ac:dyDescent="0.15">
      <c r="B62" s="4"/>
      <c r="C62" s="3">
        <v>8</v>
      </c>
      <c r="D62" s="3">
        <v>10</v>
      </c>
      <c r="E62" s="3">
        <v>9</v>
      </c>
      <c r="F62" s="1" t="s">
        <v>80</v>
      </c>
      <c r="G62" s="3">
        <v>7.95</v>
      </c>
      <c r="H62" s="36">
        <v>4.4000000000000004</v>
      </c>
      <c r="I62" s="19">
        <v>22</v>
      </c>
      <c r="J62" s="21" t="s">
        <v>40</v>
      </c>
      <c r="P62" s="87"/>
      <c r="Q62" s="25"/>
      <c r="R62" s="25"/>
      <c r="S62" s="25"/>
      <c r="T62" s="25"/>
      <c r="Z62" s="21" t="s">
        <v>40</v>
      </c>
      <c r="AA62" s="21"/>
      <c r="AB62" s="19"/>
      <c r="AC62" s="19"/>
      <c r="AD62" s="19"/>
    </row>
    <row r="63" spans="1:30" x14ac:dyDescent="0.15">
      <c r="B63" s="4"/>
      <c r="C63" s="3">
        <v>10</v>
      </c>
      <c r="D63" s="3">
        <v>15</v>
      </c>
      <c r="E63" s="3">
        <v>12.5</v>
      </c>
      <c r="F63" s="1" t="s">
        <v>113</v>
      </c>
      <c r="G63" s="3">
        <v>19.05</v>
      </c>
      <c r="H63" s="20">
        <v>11.3</v>
      </c>
      <c r="I63" s="19">
        <v>22</v>
      </c>
      <c r="J63" s="21" t="s">
        <v>40</v>
      </c>
      <c r="P63" s="87"/>
      <c r="Q63" s="25"/>
      <c r="R63" s="25"/>
      <c r="S63" s="25"/>
      <c r="T63" s="25"/>
      <c r="Y63" s="42" t="s">
        <v>141</v>
      </c>
      <c r="Z63" s="21" t="s">
        <v>40</v>
      </c>
      <c r="AA63" s="21"/>
      <c r="AB63" s="19"/>
      <c r="AC63" s="19"/>
      <c r="AD63" s="19"/>
    </row>
    <row r="64" spans="1:30" x14ac:dyDescent="0.15">
      <c r="B64" s="4"/>
      <c r="C64" s="3">
        <v>15</v>
      </c>
      <c r="D64" s="3">
        <v>15</v>
      </c>
      <c r="E64" s="3">
        <v>15</v>
      </c>
      <c r="F64" s="1" t="s">
        <v>84</v>
      </c>
      <c r="G64" s="3">
        <v>23.3</v>
      </c>
      <c r="H64" s="20">
        <v>14.1</v>
      </c>
      <c r="I64" s="19">
        <v>21.8</v>
      </c>
      <c r="J64" s="21" t="s">
        <v>40</v>
      </c>
      <c r="K64" s="87"/>
      <c r="L64" s="25"/>
      <c r="M64" s="25"/>
      <c r="N64" s="25"/>
      <c r="O64" s="25"/>
      <c r="P64" s="87"/>
      <c r="Q64" s="25"/>
      <c r="R64" s="25"/>
      <c r="S64" s="25"/>
      <c r="T64" s="25"/>
      <c r="Y64" s="1" t="s">
        <v>54</v>
      </c>
      <c r="Z64" s="21" t="s">
        <v>40</v>
      </c>
      <c r="AA64" s="21"/>
      <c r="AB64" s="19"/>
      <c r="AC64" s="19"/>
      <c r="AD64" s="19"/>
    </row>
    <row r="65" spans="2:30" x14ac:dyDescent="0.15">
      <c r="B65" s="4"/>
      <c r="C65" s="30" t="s">
        <v>142</v>
      </c>
      <c r="D65" s="39">
        <v>41451.534722222219</v>
      </c>
      <c r="G65" s="3"/>
      <c r="H65" s="19"/>
      <c r="I65" s="19"/>
      <c r="J65" s="21"/>
      <c r="K65" s="87"/>
      <c r="L65" s="25"/>
      <c r="M65" s="25"/>
      <c r="N65" s="25"/>
      <c r="O65" s="25"/>
      <c r="P65" s="87"/>
      <c r="Q65" s="25"/>
      <c r="R65" s="25"/>
      <c r="S65" s="25"/>
      <c r="T65" s="25"/>
      <c r="Z65" s="21"/>
      <c r="AA65" s="21"/>
      <c r="AB65" s="19"/>
      <c r="AC65" s="19"/>
      <c r="AD65" s="19"/>
    </row>
    <row r="66" spans="2:30" x14ac:dyDescent="0.15">
      <c r="B66" s="4"/>
      <c r="C66" s="3">
        <v>0</v>
      </c>
      <c r="D66" s="3">
        <v>2</v>
      </c>
      <c r="E66" s="3">
        <f t="shared" ref="E66:E73" si="2">(C66+D66)/2</f>
        <v>1</v>
      </c>
      <c r="F66" s="21" t="s">
        <v>40</v>
      </c>
      <c r="G66" s="3"/>
      <c r="H66" s="19"/>
      <c r="I66" s="19"/>
      <c r="J66" s="37" t="s">
        <v>143</v>
      </c>
      <c r="K66" s="86" t="s">
        <v>39</v>
      </c>
      <c r="L66" s="80">
        <v>219136</v>
      </c>
      <c r="M66" s="80">
        <v>14000</v>
      </c>
      <c r="N66" s="80">
        <v>87800</v>
      </c>
      <c r="O66" s="2">
        <v>10000</v>
      </c>
      <c r="P66" s="88"/>
      <c r="Q66" s="32"/>
      <c r="R66" s="32"/>
      <c r="S66" s="32"/>
      <c r="T66" s="32"/>
      <c r="Z66" s="21" t="s">
        <v>40</v>
      </c>
      <c r="AA66" s="21"/>
      <c r="AB66" s="19"/>
      <c r="AC66" s="19"/>
      <c r="AD66" s="19"/>
    </row>
    <row r="67" spans="2:30" x14ac:dyDescent="0.15">
      <c r="B67" s="4"/>
      <c r="C67" s="3">
        <v>2</v>
      </c>
      <c r="D67" s="3">
        <v>4</v>
      </c>
      <c r="E67" s="3">
        <f t="shared" si="2"/>
        <v>3</v>
      </c>
      <c r="F67" s="21" t="s">
        <v>40</v>
      </c>
      <c r="G67" s="3"/>
      <c r="H67" s="19"/>
      <c r="I67" s="19"/>
      <c r="J67" s="1" t="s">
        <v>144</v>
      </c>
      <c r="K67" s="103"/>
      <c r="L67" s="83"/>
      <c r="M67" s="32"/>
      <c r="N67" s="32"/>
      <c r="O67" s="32"/>
      <c r="P67" s="88"/>
      <c r="Q67" s="32"/>
      <c r="R67" s="32"/>
      <c r="S67" s="32"/>
      <c r="T67" s="32"/>
      <c r="Z67" s="21" t="s">
        <v>40</v>
      </c>
      <c r="AA67" s="21"/>
      <c r="AB67" s="19"/>
      <c r="AC67" s="19"/>
      <c r="AD67" s="19"/>
    </row>
    <row r="68" spans="2:30" x14ac:dyDescent="0.15">
      <c r="B68" s="4"/>
      <c r="C68" s="3">
        <v>4</v>
      </c>
      <c r="D68" s="3">
        <v>6</v>
      </c>
      <c r="E68" s="3">
        <f t="shared" si="2"/>
        <v>5</v>
      </c>
      <c r="F68" s="21" t="s">
        <v>40</v>
      </c>
      <c r="G68" s="3"/>
      <c r="H68" s="19"/>
      <c r="I68" s="19"/>
      <c r="J68" s="1" t="s">
        <v>145</v>
      </c>
      <c r="K68" s="100">
        <v>267457.15000000002</v>
      </c>
      <c r="L68" s="78">
        <v>515831.4</v>
      </c>
      <c r="M68" s="80">
        <v>1676.0000000000002</v>
      </c>
      <c r="N68" s="80">
        <v>43890</v>
      </c>
      <c r="O68" s="78">
        <v>100</v>
      </c>
      <c r="P68" s="91">
        <v>116.57</v>
      </c>
      <c r="Q68" s="6">
        <v>515831.4</v>
      </c>
      <c r="R68" s="2">
        <v>1676.0000000000002</v>
      </c>
      <c r="S68" s="2">
        <v>43890</v>
      </c>
      <c r="T68" s="2">
        <v>100</v>
      </c>
      <c r="U68" s="89" t="s">
        <v>79</v>
      </c>
      <c r="V68" s="34" t="s">
        <v>39</v>
      </c>
      <c r="W68" s="35">
        <v>146.26820000000001</v>
      </c>
      <c r="X68" s="34" t="s">
        <v>39</v>
      </c>
      <c r="Z68" s="21" t="s">
        <v>40</v>
      </c>
      <c r="AA68" s="21"/>
      <c r="AB68" s="19"/>
      <c r="AC68" s="19"/>
      <c r="AD68" s="19"/>
    </row>
    <row r="69" spans="2:30" x14ac:dyDescent="0.15">
      <c r="B69" s="4"/>
      <c r="C69" s="3">
        <v>6</v>
      </c>
      <c r="D69" s="3">
        <v>8</v>
      </c>
      <c r="E69" s="3">
        <f t="shared" si="2"/>
        <v>7</v>
      </c>
      <c r="F69" s="21" t="s">
        <v>40</v>
      </c>
      <c r="G69" s="3"/>
      <c r="H69" s="19"/>
      <c r="I69" s="19"/>
      <c r="J69" s="1" t="s">
        <v>146</v>
      </c>
      <c r="K69" s="86" t="s">
        <v>39</v>
      </c>
      <c r="L69" s="80" t="s">
        <v>39</v>
      </c>
      <c r="M69" s="80" t="s">
        <v>39</v>
      </c>
      <c r="N69" s="80" t="s">
        <v>39</v>
      </c>
      <c r="O69" s="80" t="s">
        <v>39</v>
      </c>
      <c r="P69" s="88"/>
      <c r="Q69" s="32"/>
      <c r="R69" s="32"/>
      <c r="S69" s="32"/>
      <c r="T69" s="32"/>
      <c r="Z69" s="21" t="s">
        <v>40</v>
      </c>
      <c r="AA69" s="21"/>
      <c r="AB69" s="19"/>
      <c r="AC69" s="19"/>
      <c r="AD69" s="19"/>
    </row>
    <row r="70" spans="2:30" x14ac:dyDescent="0.15">
      <c r="B70" s="4"/>
      <c r="C70" s="3">
        <v>8</v>
      </c>
      <c r="D70" s="3">
        <v>10</v>
      </c>
      <c r="E70" s="3">
        <f t="shared" si="2"/>
        <v>9</v>
      </c>
      <c r="F70" s="21" t="s">
        <v>40</v>
      </c>
      <c r="G70" s="3"/>
      <c r="H70" s="19"/>
      <c r="I70" s="19"/>
      <c r="J70" s="37" t="s">
        <v>147</v>
      </c>
      <c r="K70" s="86" t="s">
        <v>39</v>
      </c>
      <c r="L70" s="80">
        <v>632832</v>
      </c>
      <c r="M70" s="80">
        <v>15600</v>
      </c>
      <c r="N70" s="80">
        <v>74400</v>
      </c>
      <c r="O70" s="77">
        <v>10000</v>
      </c>
      <c r="P70" s="88"/>
      <c r="Q70" s="32"/>
      <c r="R70" s="32"/>
      <c r="S70" s="32"/>
      <c r="T70" s="32"/>
      <c r="Z70" s="21" t="s">
        <v>40</v>
      </c>
      <c r="AA70" s="21"/>
      <c r="AB70" s="19"/>
      <c r="AC70" s="19"/>
      <c r="AD70" s="19"/>
    </row>
    <row r="71" spans="2:30" x14ac:dyDescent="0.15">
      <c r="B71" s="4"/>
      <c r="C71" s="3">
        <v>10</v>
      </c>
      <c r="D71" s="3">
        <v>12</v>
      </c>
      <c r="E71" s="3">
        <f t="shared" si="2"/>
        <v>11</v>
      </c>
      <c r="F71" s="21" t="s">
        <v>40</v>
      </c>
      <c r="G71" s="3"/>
      <c r="H71" s="19"/>
      <c r="I71" s="19"/>
      <c r="J71" s="38" t="s">
        <v>148</v>
      </c>
      <c r="K71" s="86" t="s">
        <v>39</v>
      </c>
      <c r="L71" s="80">
        <v>2856077</v>
      </c>
      <c r="M71" s="80">
        <v>21900</v>
      </c>
      <c r="N71" s="80">
        <v>119200</v>
      </c>
      <c r="O71" s="2">
        <v>10000</v>
      </c>
      <c r="P71" s="88"/>
      <c r="Q71" s="32"/>
      <c r="R71" s="32"/>
      <c r="S71" s="32"/>
      <c r="T71" s="32"/>
      <c r="Z71" s="21" t="s">
        <v>40</v>
      </c>
      <c r="AA71" s="21"/>
      <c r="AB71" s="19"/>
      <c r="AC71" s="19"/>
      <c r="AD71" s="19"/>
    </row>
    <row r="72" spans="2:30" x14ac:dyDescent="0.15">
      <c r="B72" s="4"/>
      <c r="C72" s="3">
        <v>12</v>
      </c>
      <c r="D72" s="3">
        <v>17</v>
      </c>
      <c r="E72" s="3">
        <f t="shared" si="2"/>
        <v>14.5</v>
      </c>
      <c r="F72" s="21" t="s">
        <v>40</v>
      </c>
      <c r="G72" s="3"/>
      <c r="H72" s="19"/>
      <c r="I72" s="19"/>
      <c r="J72" s="38" t="s">
        <v>149</v>
      </c>
      <c r="K72" s="86" t="s">
        <v>39</v>
      </c>
      <c r="L72" s="80">
        <v>818610.99999999988</v>
      </c>
      <c r="M72" s="80">
        <v>16700</v>
      </c>
      <c r="N72" s="80">
        <v>136400</v>
      </c>
      <c r="O72" s="77">
        <v>10000</v>
      </c>
      <c r="P72" s="88"/>
      <c r="Q72" s="32"/>
      <c r="R72" s="32"/>
      <c r="S72" s="32"/>
      <c r="T72" s="32"/>
      <c r="Z72" s="21" t="s">
        <v>40</v>
      </c>
      <c r="AA72" s="21"/>
      <c r="AB72" s="19"/>
      <c r="AC72" s="19"/>
      <c r="AD72" s="19"/>
    </row>
    <row r="73" spans="2:30" x14ac:dyDescent="0.15">
      <c r="B73" s="4"/>
      <c r="C73" s="3">
        <v>15</v>
      </c>
      <c r="D73" s="3">
        <v>15</v>
      </c>
      <c r="E73" s="3">
        <f t="shared" si="2"/>
        <v>15</v>
      </c>
      <c r="F73" s="21" t="s">
        <v>40</v>
      </c>
      <c r="G73" s="3"/>
      <c r="H73" s="19"/>
      <c r="I73" s="19"/>
      <c r="J73" s="38" t="s">
        <v>150</v>
      </c>
      <c r="K73" s="86" t="s">
        <v>39</v>
      </c>
      <c r="L73" s="80" t="s">
        <v>39</v>
      </c>
      <c r="M73" s="80" t="s">
        <v>39</v>
      </c>
      <c r="N73" s="80" t="s">
        <v>39</v>
      </c>
      <c r="O73" s="80" t="s">
        <v>39</v>
      </c>
      <c r="P73" s="88"/>
      <c r="Q73" s="32"/>
      <c r="R73" s="32"/>
      <c r="S73" s="32"/>
      <c r="T73" s="32"/>
      <c r="Y73" t="s">
        <v>151</v>
      </c>
      <c r="Z73" s="21" t="s">
        <v>40</v>
      </c>
      <c r="AA73" s="21"/>
      <c r="AB73" s="19"/>
      <c r="AC73" s="19"/>
      <c r="AD73" s="19"/>
    </row>
    <row r="74" spans="2:30" x14ac:dyDescent="0.15">
      <c r="B74" s="4"/>
      <c r="C74" s="30" t="s">
        <v>92</v>
      </c>
      <c r="D74" s="39">
        <v>41451.541666666664</v>
      </c>
      <c r="K74" s="88"/>
      <c r="L74" s="32"/>
      <c r="M74" s="32"/>
      <c r="N74" s="32"/>
      <c r="O74" s="32"/>
      <c r="P74" s="88"/>
      <c r="Q74" s="32"/>
      <c r="R74" s="32"/>
      <c r="S74" s="32"/>
      <c r="T74" s="32"/>
      <c r="Y74" s="33" t="s">
        <v>152</v>
      </c>
    </row>
    <row r="75" spans="2:30" x14ac:dyDescent="0.15">
      <c r="B75" s="4"/>
      <c r="C75" s="3">
        <v>0</v>
      </c>
      <c r="D75" s="3">
        <v>2</v>
      </c>
      <c r="E75" s="3">
        <v>1</v>
      </c>
      <c r="F75" s="1" t="s">
        <v>132</v>
      </c>
      <c r="G75" s="3">
        <v>3.238</v>
      </c>
      <c r="H75" s="36">
        <v>1.6</v>
      </c>
      <c r="I75" s="19">
        <v>23.1</v>
      </c>
      <c r="J75" s="21" t="s">
        <v>40</v>
      </c>
      <c r="P75" s="87"/>
      <c r="Q75" s="25"/>
      <c r="R75" s="25"/>
      <c r="S75" s="25"/>
      <c r="T75" s="25"/>
      <c r="Y75" t="s">
        <v>153</v>
      </c>
      <c r="Z75" s="21" t="s">
        <v>40</v>
      </c>
      <c r="AA75" s="21"/>
      <c r="AB75" s="19"/>
      <c r="AC75" s="19"/>
      <c r="AD75" s="19"/>
    </row>
    <row r="76" spans="2:30" x14ac:dyDescent="0.15">
      <c r="B76" s="4"/>
      <c r="C76" s="3">
        <v>2</v>
      </c>
      <c r="D76" s="3">
        <v>4</v>
      </c>
      <c r="E76" s="3">
        <v>3</v>
      </c>
      <c r="F76" s="1" t="s">
        <v>69</v>
      </c>
      <c r="G76" s="3">
        <v>1.6960000000000002</v>
      </c>
      <c r="H76" s="19">
        <v>0.9</v>
      </c>
      <c r="I76" s="19">
        <v>21.7</v>
      </c>
      <c r="J76" s="21" t="s">
        <v>40</v>
      </c>
      <c r="P76" s="87"/>
      <c r="Q76" s="25"/>
      <c r="R76" s="25"/>
      <c r="S76" s="25"/>
      <c r="T76" s="25"/>
      <c r="Y76"/>
      <c r="Z76" s="21" t="s">
        <v>40</v>
      </c>
      <c r="AA76" s="21"/>
      <c r="AB76" s="19"/>
      <c r="AC76" s="19"/>
      <c r="AD76" s="19"/>
    </row>
    <row r="77" spans="2:30" x14ac:dyDescent="0.15">
      <c r="B77" s="4"/>
      <c r="C77" s="3">
        <v>4</v>
      </c>
      <c r="D77" s="3">
        <v>6</v>
      </c>
      <c r="E77" s="3">
        <v>5</v>
      </c>
      <c r="F77" s="1" t="s">
        <v>49</v>
      </c>
      <c r="G77" s="3">
        <v>1.718</v>
      </c>
      <c r="H77" s="19">
        <v>0.9</v>
      </c>
      <c r="I77" s="19">
        <v>21.7</v>
      </c>
      <c r="J77" s="21" t="s">
        <v>40</v>
      </c>
      <c r="P77" s="87"/>
      <c r="Q77" s="25"/>
      <c r="R77" s="25"/>
      <c r="S77" s="25"/>
      <c r="T77" s="25"/>
      <c r="Y77"/>
      <c r="Z77" s="21" t="s">
        <v>40</v>
      </c>
      <c r="AA77" s="21"/>
      <c r="AB77" s="19"/>
      <c r="AC77" s="19"/>
      <c r="AD77" s="19"/>
    </row>
    <row r="78" spans="2:30" x14ac:dyDescent="0.15">
      <c r="B78" s="4"/>
      <c r="C78" s="3">
        <v>6</v>
      </c>
      <c r="D78" s="3">
        <v>8</v>
      </c>
      <c r="E78" s="3">
        <v>7</v>
      </c>
      <c r="F78" s="1" t="s">
        <v>77</v>
      </c>
      <c r="G78" s="3">
        <v>1.591</v>
      </c>
      <c r="H78" s="19">
        <v>0.8</v>
      </c>
      <c r="I78" s="19">
        <v>21.8</v>
      </c>
      <c r="J78" s="21" t="s">
        <v>40</v>
      </c>
      <c r="P78" s="87"/>
      <c r="Q78" s="25"/>
      <c r="R78" s="25"/>
      <c r="S78" s="25"/>
      <c r="T78" s="25"/>
      <c r="Y78" t="s">
        <v>154</v>
      </c>
      <c r="Z78" s="21" t="s">
        <v>40</v>
      </c>
      <c r="AA78" s="21"/>
      <c r="AB78" s="19"/>
      <c r="AC78" s="19"/>
      <c r="AD78" s="19"/>
    </row>
    <row r="79" spans="2:30" x14ac:dyDescent="0.15">
      <c r="B79" s="4"/>
      <c r="C79" s="3">
        <v>8</v>
      </c>
      <c r="D79" s="3">
        <v>10</v>
      </c>
      <c r="E79" s="3">
        <v>9</v>
      </c>
      <c r="F79" s="1" t="s">
        <v>73</v>
      </c>
      <c r="G79" s="3">
        <v>1.629</v>
      </c>
      <c r="H79" s="19">
        <v>0.8</v>
      </c>
      <c r="I79" s="19">
        <v>21.7</v>
      </c>
      <c r="J79" s="21" t="s">
        <v>40</v>
      </c>
      <c r="P79" s="87"/>
      <c r="Q79" s="25"/>
      <c r="R79" s="25"/>
      <c r="S79" s="25"/>
      <c r="T79" s="25"/>
      <c r="Y79"/>
      <c r="Z79" s="21" t="s">
        <v>40</v>
      </c>
      <c r="AA79" s="21"/>
      <c r="AB79" s="19"/>
      <c r="AC79" s="19"/>
      <c r="AD79" s="19"/>
    </row>
    <row r="80" spans="2:30" x14ac:dyDescent="0.15">
      <c r="B80" s="4"/>
      <c r="C80" s="3">
        <v>10</v>
      </c>
      <c r="D80" s="3">
        <v>12</v>
      </c>
      <c r="E80" s="3">
        <v>11</v>
      </c>
      <c r="F80" s="1" t="s">
        <v>128</v>
      </c>
      <c r="G80" s="3">
        <v>1.298</v>
      </c>
      <c r="H80" s="19">
        <v>0.60000000000000009</v>
      </c>
      <c r="I80" s="19">
        <v>21.8</v>
      </c>
      <c r="J80" s="21" t="s">
        <v>40</v>
      </c>
      <c r="P80" s="87"/>
      <c r="Q80" s="25"/>
      <c r="R80" s="25"/>
      <c r="S80" s="25"/>
      <c r="T80" s="25"/>
      <c r="Y80"/>
      <c r="Z80" s="21" t="s">
        <v>40</v>
      </c>
      <c r="AA80" s="21"/>
      <c r="AB80" s="19"/>
      <c r="AC80" s="19"/>
      <c r="AD80" s="19"/>
    </row>
    <row r="81" spans="1:30" x14ac:dyDescent="0.15">
      <c r="B81" s="4"/>
      <c r="C81" s="3">
        <v>12</v>
      </c>
      <c r="D81" s="3">
        <v>14</v>
      </c>
      <c r="E81" s="3">
        <v>13</v>
      </c>
      <c r="F81" s="1" t="s">
        <v>134</v>
      </c>
      <c r="G81" s="3">
        <v>1.827</v>
      </c>
      <c r="H81" s="19">
        <v>0.9</v>
      </c>
      <c r="I81" s="19">
        <v>21.6</v>
      </c>
      <c r="J81" s="21" t="s">
        <v>40</v>
      </c>
      <c r="P81" s="87"/>
      <c r="Q81" s="25"/>
      <c r="R81" s="25"/>
      <c r="S81" s="25"/>
      <c r="T81" s="25"/>
      <c r="Y81"/>
      <c r="Z81" s="21" t="s">
        <v>40</v>
      </c>
      <c r="AA81" s="21"/>
      <c r="AB81" s="19"/>
      <c r="AC81" s="19"/>
      <c r="AD81" s="19"/>
    </row>
    <row r="82" spans="1:30" x14ac:dyDescent="0.15">
      <c r="B82" s="4"/>
      <c r="C82" s="3">
        <v>14</v>
      </c>
      <c r="D82" s="3">
        <v>16</v>
      </c>
      <c r="E82" s="3">
        <v>15</v>
      </c>
      <c r="F82" s="1" t="s">
        <v>118</v>
      </c>
      <c r="G82" s="3">
        <v>9.94</v>
      </c>
      <c r="H82" s="36">
        <v>5.6</v>
      </c>
      <c r="I82" s="19">
        <v>21.6</v>
      </c>
      <c r="J82" s="21" t="s">
        <v>40</v>
      </c>
      <c r="P82" s="87"/>
      <c r="Q82" s="25"/>
      <c r="R82" s="25"/>
      <c r="S82" s="25"/>
      <c r="T82" s="25"/>
      <c r="Y82"/>
      <c r="Z82" s="21" t="s">
        <v>40</v>
      </c>
      <c r="AA82" s="21"/>
      <c r="AB82" s="19"/>
      <c r="AC82" s="19"/>
      <c r="AD82" s="19"/>
    </row>
    <row r="83" spans="1:30" x14ac:dyDescent="0.15">
      <c r="B83" s="4"/>
      <c r="C83" s="3">
        <v>16</v>
      </c>
      <c r="D83" s="3">
        <v>21</v>
      </c>
      <c r="E83" s="3">
        <v>18.5</v>
      </c>
      <c r="F83" s="1" t="s">
        <v>94</v>
      </c>
      <c r="G83" s="3">
        <v>22.1</v>
      </c>
      <c r="H83" s="20">
        <v>13.3</v>
      </c>
      <c r="I83" s="19">
        <v>21.8</v>
      </c>
      <c r="J83" s="21" t="s">
        <v>40</v>
      </c>
      <c r="P83" s="87"/>
      <c r="Q83" s="25"/>
      <c r="R83" s="25"/>
      <c r="S83" s="25"/>
      <c r="T83" s="25"/>
      <c r="Y83"/>
      <c r="Z83" s="21" t="s">
        <v>40</v>
      </c>
      <c r="AA83" s="21"/>
      <c r="AB83" s="19"/>
      <c r="AC83" s="19"/>
      <c r="AD83" s="19"/>
    </row>
    <row r="84" spans="1:30" x14ac:dyDescent="0.15">
      <c r="B84" s="4"/>
      <c r="C84" s="3">
        <v>22</v>
      </c>
      <c r="D84" s="3">
        <v>22</v>
      </c>
      <c r="E84" s="3">
        <v>22</v>
      </c>
      <c r="F84" s="1" t="s">
        <v>102</v>
      </c>
      <c r="G84" s="3">
        <v>30.3</v>
      </c>
      <c r="H84" s="20">
        <v>18.8</v>
      </c>
      <c r="I84" s="19">
        <v>21.6</v>
      </c>
      <c r="J84" s="21" t="s">
        <v>40</v>
      </c>
      <c r="P84" s="87"/>
      <c r="Q84" s="25"/>
      <c r="R84" s="25"/>
      <c r="S84" s="25"/>
      <c r="T84" s="25"/>
      <c r="Y84" t="s">
        <v>54</v>
      </c>
      <c r="Z84" s="21" t="s">
        <v>40</v>
      </c>
      <c r="AA84" s="21"/>
      <c r="AB84" s="19"/>
      <c r="AC84" s="19"/>
      <c r="AD84" s="19"/>
    </row>
    <row r="85" spans="1:30" x14ac:dyDescent="0.15">
      <c r="A85" s="29" t="s">
        <v>155</v>
      </c>
      <c r="B85" s="41" t="s">
        <v>156</v>
      </c>
      <c r="C85" s="30" t="s">
        <v>67</v>
      </c>
      <c r="D85" s="39">
        <v>41458.652777777781</v>
      </c>
      <c r="E85"/>
      <c r="F85" s="4"/>
      <c r="P85" s="88"/>
      <c r="Q85" s="32"/>
      <c r="R85" s="32"/>
      <c r="S85" s="32"/>
      <c r="T85" s="32"/>
      <c r="Y85" s="33" t="s">
        <v>157</v>
      </c>
    </row>
    <row r="86" spans="1:30" x14ac:dyDescent="0.15">
      <c r="B86" s="4"/>
      <c r="C86" s="3">
        <v>0</v>
      </c>
      <c r="D86" s="3">
        <v>2</v>
      </c>
      <c r="E86" s="3">
        <v>1</v>
      </c>
      <c r="F86" s="1" t="s">
        <v>158</v>
      </c>
      <c r="G86" s="3">
        <v>0.39500000000000002</v>
      </c>
      <c r="H86" s="19">
        <v>0.2</v>
      </c>
      <c r="I86" s="19">
        <v>21.4</v>
      </c>
      <c r="J86" s="1" t="s">
        <v>159</v>
      </c>
      <c r="K86" s="100">
        <v>405832.31</v>
      </c>
      <c r="L86" s="78">
        <v>751145.34000000008</v>
      </c>
      <c r="M86" s="78">
        <v>2364</v>
      </c>
      <c r="N86" s="78">
        <v>96590</v>
      </c>
      <c r="O86" s="78">
        <v>100</v>
      </c>
      <c r="P86" s="91">
        <v>245.43</v>
      </c>
      <c r="Q86" s="6">
        <v>751145.34000000008</v>
      </c>
      <c r="R86" s="2">
        <v>2364</v>
      </c>
      <c r="S86" s="2">
        <v>96590</v>
      </c>
      <c r="T86" s="2">
        <v>100</v>
      </c>
      <c r="U86" s="89">
        <v>403890.05000000005</v>
      </c>
      <c r="V86" s="35">
        <v>731412.21</v>
      </c>
      <c r="W86" s="35">
        <v>2457.33</v>
      </c>
      <c r="X86" s="35">
        <v>97120.83</v>
      </c>
      <c r="Y86" s="1" t="s">
        <v>160</v>
      </c>
      <c r="Z86" s="1" t="s">
        <v>161</v>
      </c>
      <c r="AA86" s="3">
        <v>1</v>
      </c>
      <c r="AB86" s="19"/>
      <c r="AC86" s="19"/>
      <c r="AD86" s="19"/>
    </row>
    <row r="87" spans="1:30" x14ac:dyDescent="0.15">
      <c r="B87" s="4"/>
      <c r="C87" s="3">
        <v>2</v>
      </c>
      <c r="D87" s="3">
        <v>4</v>
      </c>
      <c r="E87" s="3">
        <v>3</v>
      </c>
      <c r="F87" s="1" t="s">
        <v>69</v>
      </c>
      <c r="G87" s="3">
        <v>0.29599999999999999</v>
      </c>
      <c r="H87" s="19">
        <v>0.1</v>
      </c>
      <c r="I87" s="19">
        <v>21.1</v>
      </c>
      <c r="J87" s="1" t="s">
        <v>162</v>
      </c>
      <c r="K87" s="100">
        <v>15310.710000000001</v>
      </c>
      <c r="L87" s="78">
        <v>27161.78</v>
      </c>
      <c r="M87" s="78">
        <v>60</v>
      </c>
      <c r="N87" s="78">
        <v>1947</v>
      </c>
      <c r="O87" s="78">
        <v>100</v>
      </c>
      <c r="P87" s="91">
        <v>211.50000000000003</v>
      </c>
      <c r="Q87" s="6">
        <v>27161.78</v>
      </c>
      <c r="R87" s="2">
        <v>60</v>
      </c>
      <c r="S87" s="2">
        <v>1947</v>
      </c>
      <c r="T87" s="2">
        <v>100</v>
      </c>
      <c r="U87" s="89">
        <v>15267.400000000001</v>
      </c>
      <c r="V87" s="35">
        <v>26953.930000000004</v>
      </c>
      <c r="W87" s="35">
        <v>221.30999999999997</v>
      </c>
      <c r="X87" s="35">
        <v>1551.59</v>
      </c>
      <c r="Z87" s="1" t="s">
        <v>163</v>
      </c>
      <c r="AA87" s="3">
        <v>1</v>
      </c>
      <c r="AB87" s="19"/>
      <c r="AC87" s="19"/>
      <c r="AD87" s="19"/>
    </row>
    <row r="88" spans="1:30" x14ac:dyDescent="0.15">
      <c r="B88" s="4"/>
      <c r="C88" s="3">
        <v>4</v>
      </c>
      <c r="D88" s="3">
        <v>6</v>
      </c>
      <c r="E88" s="3">
        <v>5</v>
      </c>
      <c r="F88" s="1" t="s">
        <v>77</v>
      </c>
      <c r="G88" s="3">
        <v>0.25900000000000001</v>
      </c>
      <c r="H88" s="19">
        <v>0.1</v>
      </c>
      <c r="I88" s="19">
        <v>21.4</v>
      </c>
      <c r="J88" s="1" t="s">
        <v>164</v>
      </c>
      <c r="K88" s="100">
        <v>16458.68</v>
      </c>
      <c r="L88" s="78">
        <v>30938.43</v>
      </c>
      <c r="M88" s="78">
        <v>85</v>
      </c>
      <c r="N88" s="78">
        <v>3590</v>
      </c>
      <c r="O88" s="78">
        <v>100</v>
      </c>
      <c r="P88" s="91">
        <v>172.89</v>
      </c>
      <c r="Q88" s="6">
        <v>30938.43</v>
      </c>
      <c r="R88" s="2">
        <v>85</v>
      </c>
      <c r="S88" s="2">
        <v>3590</v>
      </c>
      <c r="T88" s="2">
        <v>100</v>
      </c>
      <c r="Z88" s="1" t="s">
        <v>165</v>
      </c>
      <c r="AA88" s="3">
        <v>1</v>
      </c>
      <c r="AB88" s="19"/>
      <c r="AC88" s="19"/>
      <c r="AD88" s="19"/>
    </row>
    <row r="89" spans="1:30" x14ac:dyDescent="0.15">
      <c r="B89" s="4"/>
      <c r="C89" s="3">
        <v>6</v>
      </c>
      <c r="D89" s="3">
        <v>8</v>
      </c>
      <c r="E89" s="3">
        <v>7</v>
      </c>
      <c r="F89" s="1" t="s">
        <v>118</v>
      </c>
      <c r="G89" s="3">
        <v>0.63100000000000001</v>
      </c>
      <c r="H89" s="19">
        <v>0.30000000000000004</v>
      </c>
      <c r="I89" s="19">
        <v>21.3</v>
      </c>
      <c r="J89" s="1" t="s">
        <v>166</v>
      </c>
      <c r="K89" s="103"/>
      <c r="L89" s="83"/>
      <c r="M89" s="83"/>
      <c r="N89" s="83"/>
      <c r="O89" s="32"/>
      <c r="P89" s="88"/>
      <c r="Q89" s="32"/>
      <c r="R89" s="32"/>
      <c r="S89" s="32"/>
      <c r="T89" s="32"/>
      <c r="Z89" s="1" t="s">
        <v>167</v>
      </c>
      <c r="AA89" s="3">
        <v>1</v>
      </c>
      <c r="AB89" s="19"/>
      <c r="AC89" s="19"/>
      <c r="AD89" s="19"/>
    </row>
    <row r="90" spans="1:30" x14ac:dyDescent="0.15">
      <c r="B90" s="4"/>
      <c r="C90" s="3">
        <v>8</v>
      </c>
      <c r="D90" s="3">
        <v>10</v>
      </c>
      <c r="E90" s="3">
        <v>9</v>
      </c>
      <c r="F90" s="1" t="s">
        <v>168</v>
      </c>
      <c r="G90" s="3">
        <v>0.19980000000000001</v>
      </c>
      <c r="H90" s="19">
        <v>0.1</v>
      </c>
      <c r="I90" s="19">
        <v>21.3</v>
      </c>
      <c r="J90" s="1" t="s">
        <v>169</v>
      </c>
      <c r="K90" s="100">
        <v>20081.010000000002</v>
      </c>
      <c r="L90" s="78">
        <v>37106.58</v>
      </c>
      <c r="M90" s="78">
        <v>112.99999999999999</v>
      </c>
      <c r="N90" s="78">
        <v>4339</v>
      </c>
      <c r="O90" s="78">
        <v>100</v>
      </c>
      <c r="P90" s="91">
        <v>317.95</v>
      </c>
      <c r="Q90" s="6">
        <v>37106.58</v>
      </c>
      <c r="R90" s="2">
        <v>112.99999999999999</v>
      </c>
      <c r="S90" s="2">
        <v>4339</v>
      </c>
      <c r="T90" s="2">
        <v>100</v>
      </c>
      <c r="U90" s="89">
        <v>19925.419999999998</v>
      </c>
      <c r="V90" s="34" t="s">
        <v>39</v>
      </c>
      <c r="W90" s="34" t="s">
        <v>39</v>
      </c>
      <c r="X90" s="34" t="s">
        <v>39</v>
      </c>
      <c r="Z90" s="1" t="s">
        <v>170</v>
      </c>
      <c r="AA90" s="3">
        <v>1</v>
      </c>
      <c r="AB90" s="19"/>
      <c r="AC90" s="19"/>
      <c r="AD90" s="19"/>
    </row>
    <row r="91" spans="1:30" x14ac:dyDescent="0.15">
      <c r="B91" s="4"/>
      <c r="C91" s="3">
        <v>10</v>
      </c>
      <c r="D91" s="3">
        <v>12</v>
      </c>
      <c r="E91" s="3">
        <v>11</v>
      </c>
      <c r="F91" s="1" t="s">
        <v>134</v>
      </c>
      <c r="G91" s="3">
        <v>0.1827</v>
      </c>
      <c r="H91" s="19">
        <v>0.1</v>
      </c>
      <c r="I91" s="19">
        <v>21.4</v>
      </c>
      <c r="J91" s="1" t="s">
        <v>171</v>
      </c>
      <c r="K91" s="100">
        <v>12447.35</v>
      </c>
      <c r="L91" s="78">
        <v>24263.22</v>
      </c>
      <c r="M91" s="78">
        <v>85</v>
      </c>
      <c r="N91" s="78">
        <v>2014.9999999999998</v>
      </c>
      <c r="O91" s="78">
        <v>100</v>
      </c>
      <c r="P91" s="91">
        <v>192.68</v>
      </c>
      <c r="Q91" s="6">
        <v>24263.22</v>
      </c>
      <c r="R91" s="2">
        <v>85</v>
      </c>
      <c r="S91" s="2">
        <v>2014.9999999999998</v>
      </c>
      <c r="T91" s="2">
        <v>100</v>
      </c>
      <c r="Z91" s="1" t="s">
        <v>172</v>
      </c>
      <c r="AA91" s="3">
        <v>1</v>
      </c>
      <c r="AB91" s="19"/>
      <c r="AC91" s="19"/>
      <c r="AD91" s="19"/>
    </row>
    <row r="92" spans="1:30" x14ac:dyDescent="0.15">
      <c r="B92" s="4"/>
      <c r="C92" s="3">
        <v>12</v>
      </c>
      <c r="D92" s="3">
        <v>14</v>
      </c>
      <c r="E92" s="3">
        <v>13</v>
      </c>
      <c r="F92" s="1" t="s">
        <v>124</v>
      </c>
      <c r="G92" s="3">
        <v>0.1298</v>
      </c>
      <c r="H92" s="19">
        <v>0.1</v>
      </c>
      <c r="I92" s="19">
        <v>21.6</v>
      </c>
      <c r="J92" s="1" t="s">
        <v>173</v>
      </c>
      <c r="K92" s="100">
        <v>25077.9</v>
      </c>
      <c r="L92" s="78">
        <v>46161.810000000005</v>
      </c>
      <c r="M92" s="78">
        <v>130</v>
      </c>
      <c r="N92" s="78">
        <v>11743</v>
      </c>
      <c r="O92" s="78">
        <v>100</v>
      </c>
      <c r="P92" s="91">
        <v>2353.92</v>
      </c>
      <c r="Q92" s="6">
        <v>46161.810000000005</v>
      </c>
      <c r="R92" s="2">
        <v>130</v>
      </c>
      <c r="S92" s="2">
        <v>11743</v>
      </c>
      <c r="T92" s="2">
        <v>100</v>
      </c>
      <c r="U92" s="89">
        <v>25299.870000000003</v>
      </c>
      <c r="V92" s="34" t="s">
        <v>39</v>
      </c>
      <c r="W92" s="34" t="s">
        <v>39</v>
      </c>
      <c r="X92" s="34" t="s">
        <v>39</v>
      </c>
      <c r="Z92" s="1" t="s">
        <v>174</v>
      </c>
      <c r="AA92" s="3">
        <v>1</v>
      </c>
      <c r="AB92" s="19"/>
      <c r="AC92" s="19"/>
      <c r="AD92" s="19"/>
    </row>
    <row r="93" spans="1:30" x14ac:dyDescent="0.15">
      <c r="B93" s="4"/>
      <c r="C93" s="3">
        <v>14</v>
      </c>
      <c r="D93" s="3">
        <v>16</v>
      </c>
      <c r="E93" s="3">
        <v>15</v>
      </c>
      <c r="F93" s="1" t="s">
        <v>37</v>
      </c>
      <c r="G93" s="3">
        <v>0.33300000000000002</v>
      </c>
      <c r="H93" s="19">
        <v>0.2</v>
      </c>
      <c r="I93" s="19">
        <v>21.2</v>
      </c>
      <c r="J93" s="1" t="s">
        <v>175</v>
      </c>
      <c r="K93" s="100">
        <v>15288.18</v>
      </c>
      <c r="L93" s="78">
        <v>30126.74</v>
      </c>
      <c r="M93" s="78">
        <v>85</v>
      </c>
      <c r="N93" s="78">
        <v>2406</v>
      </c>
      <c r="O93" s="78">
        <v>100</v>
      </c>
      <c r="P93" s="91">
        <v>274.75</v>
      </c>
      <c r="Q93" s="6">
        <v>30126.74</v>
      </c>
      <c r="R93" s="2">
        <v>85</v>
      </c>
      <c r="S93" s="2">
        <v>2406</v>
      </c>
      <c r="T93" s="2">
        <v>100</v>
      </c>
      <c r="Z93" s="1" t="s">
        <v>176</v>
      </c>
      <c r="AA93" s="3">
        <v>1</v>
      </c>
      <c r="AB93" s="19"/>
      <c r="AC93" s="19"/>
      <c r="AD93" s="19"/>
    </row>
    <row r="94" spans="1:30" x14ac:dyDescent="0.15">
      <c r="B94" s="4"/>
      <c r="C94" s="3">
        <v>16</v>
      </c>
      <c r="D94" s="3">
        <v>18</v>
      </c>
      <c r="E94" s="3">
        <v>17</v>
      </c>
      <c r="F94" s="1" t="s">
        <v>47</v>
      </c>
      <c r="G94" s="3">
        <v>0.22500000000000001</v>
      </c>
      <c r="H94" s="19">
        <v>0.1</v>
      </c>
      <c r="I94" s="19">
        <v>21.1</v>
      </c>
      <c r="J94" s="1" t="s">
        <v>177</v>
      </c>
      <c r="K94" s="100">
        <v>14445.189999999999</v>
      </c>
      <c r="L94" s="78">
        <v>28376.420000000002</v>
      </c>
      <c r="M94" s="78">
        <v>86</v>
      </c>
      <c r="N94" s="78">
        <v>2192</v>
      </c>
      <c r="O94" s="78">
        <v>100</v>
      </c>
      <c r="P94" s="91">
        <v>180</v>
      </c>
      <c r="Q94" s="6">
        <v>28376.42</v>
      </c>
      <c r="R94" s="2">
        <v>86</v>
      </c>
      <c r="S94" s="2">
        <v>2192</v>
      </c>
      <c r="T94" s="2">
        <v>100</v>
      </c>
      <c r="Z94" s="1" t="s">
        <v>178</v>
      </c>
      <c r="AA94" s="3">
        <v>1</v>
      </c>
      <c r="AB94" s="19"/>
      <c r="AC94" s="19"/>
      <c r="AD94" s="19"/>
    </row>
    <row r="95" spans="1:30" x14ac:dyDescent="0.15">
      <c r="B95" s="4"/>
      <c r="C95" s="3">
        <v>18</v>
      </c>
      <c r="D95" s="3">
        <v>20</v>
      </c>
      <c r="E95" s="3">
        <v>19</v>
      </c>
      <c r="F95" s="1" t="s">
        <v>58</v>
      </c>
      <c r="G95" s="3">
        <v>0.33300000000000002</v>
      </c>
      <c r="H95" s="19">
        <v>0.2</v>
      </c>
      <c r="I95" s="19">
        <v>21.4</v>
      </c>
      <c r="J95" s="1" t="s">
        <v>179</v>
      </c>
      <c r="K95" s="100">
        <v>33055.65</v>
      </c>
      <c r="L95" s="78">
        <v>61948.990000000005</v>
      </c>
      <c r="M95" s="78">
        <v>187</v>
      </c>
      <c r="N95" s="78">
        <v>6748.9999999999991</v>
      </c>
      <c r="O95" s="78">
        <v>100</v>
      </c>
      <c r="P95" s="91">
        <v>279.3</v>
      </c>
      <c r="Q95" s="6">
        <v>61948.990000000005</v>
      </c>
      <c r="R95" s="2">
        <v>187</v>
      </c>
      <c r="S95" s="2">
        <v>6748.9999999999991</v>
      </c>
      <c r="T95" s="2">
        <v>100</v>
      </c>
      <c r="U95" s="89">
        <v>33270.76</v>
      </c>
      <c r="V95" s="34" t="s">
        <v>39</v>
      </c>
      <c r="W95" s="34" t="s">
        <v>39</v>
      </c>
      <c r="X95" s="34" t="s">
        <v>39</v>
      </c>
      <c r="Z95" s="1" t="s">
        <v>180</v>
      </c>
      <c r="AA95" s="3">
        <v>1</v>
      </c>
      <c r="AB95" s="19"/>
      <c r="AC95" s="19"/>
      <c r="AD95" s="19"/>
    </row>
    <row r="96" spans="1:30" x14ac:dyDescent="0.15">
      <c r="B96" s="4"/>
      <c r="C96" s="3">
        <v>28</v>
      </c>
      <c r="D96" s="3">
        <v>36.5</v>
      </c>
      <c r="E96" s="3">
        <v>32.25</v>
      </c>
      <c r="F96" s="1" t="s">
        <v>62</v>
      </c>
      <c r="G96" s="3">
        <v>61.7</v>
      </c>
      <c r="H96" s="20">
        <v>41.5</v>
      </c>
      <c r="I96" s="19">
        <v>21.2</v>
      </c>
      <c r="J96" s="38" t="s">
        <v>181</v>
      </c>
      <c r="K96" s="103"/>
      <c r="L96" s="83"/>
      <c r="M96" s="83"/>
      <c r="N96" s="83"/>
      <c r="O96" s="32"/>
      <c r="P96" s="88"/>
      <c r="Q96" s="32"/>
      <c r="R96" s="32"/>
      <c r="S96" s="32"/>
      <c r="T96" s="32"/>
      <c r="Y96" t="s">
        <v>182</v>
      </c>
      <c r="Z96" s="38" t="s">
        <v>183</v>
      </c>
      <c r="AA96" s="43">
        <v>1</v>
      </c>
      <c r="AB96" s="19"/>
      <c r="AC96" s="19"/>
      <c r="AD96" s="19"/>
    </row>
    <row r="97" spans="1:30" x14ac:dyDescent="0.15">
      <c r="A97" s="29" t="s">
        <v>184</v>
      </c>
      <c r="B97" s="41" t="s">
        <v>185</v>
      </c>
      <c r="C97" s="30" t="s">
        <v>67</v>
      </c>
      <c r="D97" s="39">
        <v>41463.69027777778</v>
      </c>
      <c r="E97"/>
      <c r="F97" s="4"/>
      <c r="K97" s="103"/>
      <c r="L97" s="83"/>
      <c r="M97" s="83"/>
      <c r="N97" s="83"/>
      <c r="O97" s="32"/>
      <c r="P97" s="88"/>
      <c r="Q97" s="32"/>
      <c r="R97" s="32"/>
      <c r="S97" s="32"/>
      <c r="T97" s="32"/>
      <c r="Y97" s="33" t="s">
        <v>186</v>
      </c>
    </row>
    <row r="98" spans="1:30" x14ac:dyDescent="0.15">
      <c r="B98" s="4"/>
      <c r="C98" s="3">
        <v>0</v>
      </c>
      <c r="D98" s="3">
        <v>2</v>
      </c>
      <c r="E98" s="3">
        <v>1</v>
      </c>
      <c r="F98" s="1" t="s">
        <v>73</v>
      </c>
      <c r="G98" s="3">
        <v>0.14850000000000002</v>
      </c>
      <c r="H98" s="19">
        <v>0.1</v>
      </c>
      <c r="I98" s="19">
        <v>22.7</v>
      </c>
      <c r="J98" s="1" t="s">
        <v>187</v>
      </c>
      <c r="K98" s="100">
        <v>243485.56</v>
      </c>
      <c r="L98" s="78">
        <v>453794.56</v>
      </c>
      <c r="M98" s="78">
        <v>1436</v>
      </c>
      <c r="N98" s="78">
        <v>53311</v>
      </c>
      <c r="O98" s="78">
        <v>100</v>
      </c>
      <c r="P98" s="91">
        <v>224.45</v>
      </c>
      <c r="Q98" s="6">
        <v>453794.56</v>
      </c>
      <c r="R98" s="2">
        <v>1436</v>
      </c>
      <c r="S98" s="2">
        <v>53311</v>
      </c>
      <c r="T98" s="2">
        <v>100</v>
      </c>
      <c r="Y98"/>
      <c r="Z98" s="1" t="s">
        <v>188</v>
      </c>
      <c r="AA98" s="3">
        <v>1</v>
      </c>
      <c r="AB98" s="19"/>
      <c r="AC98" s="19"/>
      <c r="AD98" s="19"/>
    </row>
    <row r="99" spans="1:30" x14ac:dyDescent="0.15">
      <c r="B99" s="4"/>
      <c r="C99" s="3">
        <v>2</v>
      </c>
      <c r="D99" s="3">
        <v>4</v>
      </c>
      <c r="E99" s="3">
        <v>3</v>
      </c>
      <c r="F99" s="1" t="s">
        <v>132</v>
      </c>
      <c r="G99" s="3">
        <v>0.28200000000000003</v>
      </c>
      <c r="H99" s="19">
        <v>0.1</v>
      </c>
      <c r="I99" s="19">
        <v>21.7</v>
      </c>
      <c r="J99" s="1" t="s">
        <v>189</v>
      </c>
      <c r="K99" s="100">
        <v>24346.77</v>
      </c>
      <c r="L99" s="78">
        <v>45841.06</v>
      </c>
      <c r="M99" s="78">
        <v>145</v>
      </c>
      <c r="N99" s="78">
        <v>4957</v>
      </c>
      <c r="O99" s="78">
        <v>100</v>
      </c>
      <c r="P99" s="91">
        <v>259.54000000000002</v>
      </c>
      <c r="Q99" s="6">
        <v>45841.06</v>
      </c>
      <c r="R99" s="2">
        <v>145</v>
      </c>
      <c r="S99" s="2">
        <v>4957</v>
      </c>
      <c r="T99" s="2">
        <v>100</v>
      </c>
      <c r="Y99"/>
      <c r="Z99" s="1" t="s">
        <v>190</v>
      </c>
      <c r="AA99" s="3">
        <v>1</v>
      </c>
      <c r="AB99" s="19"/>
      <c r="AC99" s="19"/>
      <c r="AD99" s="19"/>
    </row>
    <row r="100" spans="1:30" x14ac:dyDescent="0.15">
      <c r="B100" s="4"/>
      <c r="C100" s="3">
        <v>4</v>
      </c>
      <c r="D100" s="3">
        <v>6</v>
      </c>
      <c r="E100" s="3">
        <v>5</v>
      </c>
      <c r="F100" s="1" t="s">
        <v>84</v>
      </c>
      <c r="G100" s="3">
        <v>0.1489</v>
      </c>
      <c r="H100" s="19">
        <v>0.1</v>
      </c>
      <c r="I100" s="19">
        <v>22.2</v>
      </c>
      <c r="J100" s="1" t="s">
        <v>191</v>
      </c>
      <c r="K100" s="100">
        <v>22870.29</v>
      </c>
      <c r="L100" s="78">
        <v>43582.89</v>
      </c>
      <c r="M100" s="78">
        <v>127</v>
      </c>
      <c r="N100" s="78">
        <v>4474</v>
      </c>
      <c r="O100" s="78">
        <v>100</v>
      </c>
      <c r="P100" s="91">
        <v>195.11</v>
      </c>
      <c r="Q100" s="6">
        <v>43582.89</v>
      </c>
      <c r="R100" s="2">
        <v>127</v>
      </c>
      <c r="S100" s="2">
        <v>4474</v>
      </c>
      <c r="T100" s="2">
        <v>100</v>
      </c>
      <c r="Y100"/>
      <c r="Z100" s="1" t="s">
        <v>192</v>
      </c>
      <c r="AA100" s="3">
        <v>1</v>
      </c>
      <c r="AB100" s="19"/>
      <c r="AC100" s="19"/>
      <c r="AD100" s="19"/>
    </row>
    <row r="101" spans="1:30" x14ac:dyDescent="0.15">
      <c r="B101" s="4"/>
      <c r="C101" s="3">
        <v>6</v>
      </c>
      <c r="D101" s="3">
        <v>8</v>
      </c>
      <c r="E101" s="3">
        <v>7</v>
      </c>
      <c r="F101" s="1" t="s">
        <v>80</v>
      </c>
      <c r="G101" s="3">
        <v>9.1300000000000006E-2</v>
      </c>
      <c r="H101" s="19">
        <v>0</v>
      </c>
      <c r="I101" s="19">
        <v>22.2</v>
      </c>
      <c r="J101" s="1" t="s">
        <v>193</v>
      </c>
      <c r="K101" s="100">
        <v>20261.29</v>
      </c>
      <c r="L101" s="78">
        <v>38722.51</v>
      </c>
      <c r="M101" s="78">
        <v>121</v>
      </c>
      <c r="N101" s="78">
        <v>3708</v>
      </c>
      <c r="O101" s="78">
        <v>100</v>
      </c>
      <c r="P101" s="91">
        <v>205.61</v>
      </c>
      <c r="Q101" s="6">
        <v>38722.51</v>
      </c>
      <c r="R101" s="2">
        <v>121</v>
      </c>
      <c r="S101" s="2">
        <v>3708</v>
      </c>
      <c r="T101" s="2">
        <v>100</v>
      </c>
      <c r="Y101"/>
      <c r="Z101" s="1" t="s">
        <v>194</v>
      </c>
      <c r="AA101" s="3">
        <v>1</v>
      </c>
      <c r="AB101" s="19"/>
      <c r="AC101" s="19"/>
      <c r="AD101" s="19"/>
    </row>
    <row r="102" spans="1:30" x14ac:dyDescent="0.15">
      <c r="B102" s="4"/>
      <c r="C102" s="3">
        <v>8</v>
      </c>
      <c r="D102" s="3">
        <v>10</v>
      </c>
      <c r="E102" s="3">
        <v>9</v>
      </c>
      <c r="F102" s="1" t="s">
        <v>94</v>
      </c>
      <c r="G102" s="3">
        <v>0.1532</v>
      </c>
      <c r="H102" s="19">
        <v>0.1</v>
      </c>
      <c r="I102" s="19">
        <v>22.9</v>
      </c>
      <c r="J102" s="1" t="s">
        <v>195</v>
      </c>
      <c r="K102" s="103"/>
      <c r="L102" s="83"/>
      <c r="M102" s="83"/>
      <c r="N102" s="83"/>
      <c r="O102" s="32"/>
      <c r="P102" s="88"/>
      <c r="Q102" s="32"/>
      <c r="R102" s="32"/>
      <c r="S102" s="32"/>
      <c r="T102" s="32"/>
      <c r="Y102"/>
      <c r="Z102" s="1" t="s">
        <v>196</v>
      </c>
      <c r="AA102" s="3">
        <v>1</v>
      </c>
      <c r="AB102" s="19"/>
      <c r="AC102" s="19"/>
      <c r="AD102" s="19"/>
    </row>
    <row r="103" spans="1:30" x14ac:dyDescent="0.15">
      <c r="B103" s="4"/>
      <c r="C103" s="3">
        <v>10</v>
      </c>
      <c r="D103" s="3">
        <v>12</v>
      </c>
      <c r="E103" s="3">
        <v>11</v>
      </c>
      <c r="F103" s="1" t="s">
        <v>71</v>
      </c>
      <c r="G103" s="3">
        <v>0.24399999999999999</v>
      </c>
      <c r="H103" s="19">
        <v>0.1</v>
      </c>
      <c r="I103" s="19">
        <v>22.1</v>
      </c>
      <c r="J103" s="1" t="s">
        <v>197</v>
      </c>
      <c r="K103" s="100">
        <v>71470.759999999995</v>
      </c>
      <c r="L103" s="78">
        <v>139182.79</v>
      </c>
      <c r="M103" s="78">
        <v>417</v>
      </c>
      <c r="N103" s="78">
        <v>9615</v>
      </c>
      <c r="O103" s="78">
        <v>100</v>
      </c>
      <c r="P103" s="91">
        <v>184.02</v>
      </c>
      <c r="Q103" s="6">
        <v>139182.79</v>
      </c>
      <c r="R103" s="2">
        <v>417</v>
      </c>
      <c r="S103" s="2">
        <v>9615</v>
      </c>
      <c r="T103" s="2">
        <v>100</v>
      </c>
      <c r="Y103"/>
      <c r="Z103" s="1" t="s">
        <v>198</v>
      </c>
      <c r="AA103" s="3">
        <v>1</v>
      </c>
      <c r="AB103" s="19"/>
      <c r="AC103" s="19"/>
      <c r="AD103" s="19"/>
    </row>
    <row r="104" spans="1:30" x14ac:dyDescent="0.15">
      <c r="B104" s="4"/>
      <c r="C104" s="3">
        <v>12</v>
      </c>
      <c r="D104" s="3">
        <v>17</v>
      </c>
      <c r="E104" s="3">
        <v>14.5</v>
      </c>
      <c r="F104" s="1" t="s">
        <v>116</v>
      </c>
      <c r="G104" s="3">
        <v>23.4</v>
      </c>
      <c r="H104" s="20">
        <v>14.2</v>
      </c>
      <c r="I104" s="19">
        <v>22.2</v>
      </c>
      <c r="J104" s="38" t="s">
        <v>199</v>
      </c>
      <c r="K104" s="103"/>
      <c r="L104" s="83"/>
      <c r="M104" s="83"/>
      <c r="N104" s="83"/>
      <c r="O104" s="32"/>
      <c r="P104" s="88"/>
      <c r="Q104" s="32"/>
      <c r="R104" s="32"/>
      <c r="S104" s="32"/>
      <c r="T104" s="32"/>
      <c r="Y104"/>
      <c r="Z104" s="38" t="s">
        <v>200</v>
      </c>
      <c r="AA104" s="43">
        <v>1</v>
      </c>
      <c r="AB104" s="19"/>
      <c r="AC104" s="19"/>
      <c r="AD104" s="19"/>
    </row>
    <row r="105" spans="1:30" x14ac:dyDescent="0.15">
      <c r="B105" s="4"/>
      <c r="C105" s="3">
        <v>18</v>
      </c>
      <c r="D105" s="3">
        <v>18</v>
      </c>
      <c r="E105" s="3">
        <v>18</v>
      </c>
      <c r="F105" s="1" t="s">
        <v>90</v>
      </c>
      <c r="G105" s="3">
        <v>33.5</v>
      </c>
      <c r="H105" s="20">
        <v>20.9</v>
      </c>
      <c r="I105" s="19">
        <v>22.2</v>
      </c>
      <c r="J105" s="38" t="s">
        <v>201</v>
      </c>
      <c r="K105" s="103"/>
      <c r="L105" s="83"/>
      <c r="M105" s="83"/>
      <c r="N105" s="83"/>
      <c r="O105" s="32"/>
      <c r="P105" s="88"/>
      <c r="Q105" s="32"/>
      <c r="R105" s="32"/>
      <c r="S105" s="32"/>
      <c r="T105" s="32"/>
      <c r="Y105" t="s">
        <v>202</v>
      </c>
      <c r="Z105" s="38" t="s">
        <v>203</v>
      </c>
      <c r="AA105" s="43">
        <v>1</v>
      </c>
      <c r="AB105" s="19"/>
      <c r="AC105" s="19"/>
      <c r="AD105" s="19"/>
    </row>
    <row r="106" spans="1:30" x14ac:dyDescent="0.15">
      <c r="B106" s="4"/>
      <c r="C106" s="30" t="s">
        <v>204</v>
      </c>
      <c r="E106"/>
      <c r="F106" s="4"/>
      <c r="K106" s="103"/>
      <c r="L106" s="83"/>
      <c r="M106" s="83"/>
      <c r="N106" s="83"/>
      <c r="O106" s="32"/>
      <c r="P106" s="88"/>
      <c r="Q106" s="32"/>
      <c r="R106" s="32"/>
      <c r="S106" s="32"/>
      <c r="T106" s="32"/>
    </row>
    <row r="107" spans="1:30" x14ac:dyDescent="0.15">
      <c r="B107" s="4"/>
      <c r="C107" s="3">
        <v>0</v>
      </c>
      <c r="D107" s="3">
        <v>2</v>
      </c>
      <c r="E107" s="3">
        <v>1</v>
      </c>
      <c r="F107" s="4" t="s">
        <v>102</v>
      </c>
      <c r="G107" s="3">
        <v>1.5780000000000002E-2</v>
      </c>
      <c r="H107" s="19">
        <v>0</v>
      </c>
      <c r="I107" s="19">
        <v>23.2</v>
      </c>
      <c r="J107" s="1" t="s">
        <v>205</v>
      </c>
      <c r="K107" s="100">
        <v>10609.52</v>
      </c>
      <c r="L107" s="78">
        <v>17678.38</v>
      </c>
      <c r="M107" s="78">
        <v>10</v>
      </c>
      <c r="N107" s="78">
        <v>536</v>
      </c>
      <c r="O107" s="78">
        <v>100</v>
      </c>
      <c r="P107" s="91">
        <v>349.35999999999996</v>
      </c>
      <c r="Q107" s="6">
        <v>17678.38</v>
      </c>
      <c r="R107" s="2">
        <v>10</v>
      </c>
      <c r="S107" s="2">
        <v>536</v>
      </c>
      <c r="T107" s="2">
        <v>100</v>
      </c>
      <c r="U107" s="89">
        <v>10612.54</v>
      </c>
      <c r="V107" s="34" t="s">
        <v>39</v>
      </c>
      <c r="W107" s="34" t="s">
        <v>39</v>
      </c>
      <c r="X107" s="34" t="s">
        <v>39</v>
      </c>
      <c r="Y107" s="33" t="s">
        <v>206</v>
      </c>
      <c r="Z107" s="1" t="s">
        <v>207</v>
      </c>
      <c r="AA107" s="3">
        <v>1</v>
      </c>
      <c r="AB107" s="19"/>
      <c r="AC107" s="19"/>
      <c r="AD107" s="19"/>
    </row>
    <row r="108" spans="1:30" x14ac:dyDescent="0.15">
      <c r="A108" s="29" t="s">
        <v>208</v>
      </c>
      <c r="B108" s="41" t="s">
        <v>209</v>
      </c>
      <c r="C108" s="30" t="s">
        <v>67</v>
      </c>
      <c r="D108" s="31">
        <v>41466.701388888891</v>
      </c>
      <c r="E108" s="19"/>
      <c r="F108" s="21"/>
      <c r="K108" s="103"/>
      <c r="L108" s="83"/>
      <c r="M108" s="83"/>
      <c r="N108" s="83"/>
      <c r="O108" s="32"/>
      <c r="P108" s="88"/>
      <c r="Q108" s="32"/>
      <c r="R108" s="32"/>
      <c r="S108" s="32"/>
      <c r="T108" s="32"/>
      <c r="Y108" s="33" t="s">
        <v>210</v>
      </c>
    </row>
    <row r="109" spans="1:30" x14ac:dyDescent="0.15">
      <c r="B109" s="4"/>
      <c r="C109" s="3">
        <v>0</v>
      </c>
      <c r="D109" s="3">
        <v>2</v>
      </c>
      <c r="E109" s="3">
        <v>1</v>
      </c>
      <c r="F109" s="1" t="s">
        <v>168</v>
      </c>
      <c r="G109" s="3">
        <v>0.1124</v>
      </c>
      <c r="H109" s="19">
        <v>0.1</v>
      </c>
      <c r="I109" s="19">
        <v>22.2</v>
      </c>
      <c r="J109" s="1" t="s">
        <v>211</v>
      </c>
      <c r="K109" s="100">
        <v>50246.59</v>
      </c>
      <c r="L109" s="78">
        <v>92717.59</v>
      </c>
      <c r="M109" s="78">
        <v>270</v>
      </c>
      <c r="N109" s="78">
        <v>12004</v>
      </c>
      <c r="O109" s="78">
        <v>100</v>
      </c>
      <c r="P109" s="91">
        <v>209.51</v>
      </c>
      <c r="Q109" s="6">
        <v>92717.59</v>
      </c>
      <c r="R109" s="2">
        <v>270</v>
      </c>
      <c r="S109" s="2">
        <v>12004</v>
      </c>
      <c r="T109" s="2">
        <v>100</v>
      </c>
      <c r="Y109"/>
      <c r="Z109" s="1" t="s">
        <v>212</v>
      </c>
      <c r="AA109" s="3">
        <v>1</v>
      </c>
      <c r="AB109" s="19"/>
      <c r="AC109" s="19"/>
      <c r="AD109" s="19"/>
    </row>
    <row r="110" spans="1:30" x14ac:dyDescent="0.15">
      <c r="B110" s="4"/>
      <c r="C110" s="3">
        <v>2</v>
      </c>
      <c r="D110" s="3">
        <v>4</v>
      </c>
      <c r="E110" s="3">
        <v>3</v>
      </c>
      <c r="F110" s="1" t="s">
        <v>116</v>
      </c>
      <c r="G110" s="3">
        <v>6.4500000000000002E-2</v>
      </c>
      <c r="H110" s="19">
        <v>0</v>
      </c>
      <c r="I110" s="19">
        <v>20.7</v>
      </c>
      <c r="J110" s="1" t="s">
        <v>213</v>
      </c>
      <c r="K110" s="100">
        <v>29014.600000000002</v>
      </c>
      <c r="L110" s="78">
        <v>53909.479999999996</v>
      </c>
      <c r="M110" s="78">
        <v>167</v>
      </c>
      <c r="N110" s="78">
        <v>6548</v>
      </c>
      <c r="O110" s="78">
        <v>100</v>
      </c>
      <c r="P110" s="91">
        <v>200.44</v>
      </c>
      <c r="Q110" s="6">
        <v>53909.48</v>
      </c>
      <c r="R110" s="2">
        <v>167</v>
      </c>
      <c r="S110" s="2">
        <v>6548</v>
      </c>
      <c r="T110" s="2">
        <v>100</v>
      </c>
      <c r="Y110"/>
      <c r="Z110" s="1" t="s">
        <v>214</v>
      </c>
      <c r="AA110" s="3">
        <v>1</v>
      </c>
      <c r="AB110" s="19"/>
      <c r="AC110" s="19"/>
      <c r="AD110" s="19"/>
    </row>
    <row r="111" spans="1:30" x14ac:dyDescent="0.15">
      <c r="B111" s="4"/>
      <c r="C111" s="3">
        <v>4</v>
      </c>
      <c r="D111" s="3">
        <v>6</v>
      </c>
      <c r="E111" s="3">
        <v>5</v>
      </c>
      <c r="F111" s="1" t="s">
        <v>90</v>
      </c>
      <c r="G111" s="3">
        <v>0.14599999999999999</v>
      </c>
      <c r="H111" s="19">
        <v>0.1</v>
      </c>
      <c r="I111" s="19">
        <v>20.8</v>
      </c>
      <c r="J111" s="1" t="s">
        <v>215</v>
      </c>
      <c r="K111" s="100">
        <v>23584.93</v>
      </c>
      <c r="L111" s="78">
        <v>43197.67</v>
      </c>
      <c r="M111" s="78">
        <v>128</v>
      </c>
      <c r="N111" s="78">
        <v>5613</v>
      </c>
      <c r="O111" s="78">
        <v>100</v>
      </c>
      <c r="P111" s="91">
        <v>191.59</v>
      </c>
      <c r="Q111" s="6">
        <v>43197.67</v>
      </c>
      <c r="R111" s="2">
        <v>128</v>
      </c>
      <c r="S111" s="2">
        <v>5613</v>
      </c>
      <c r="T111" s="2">
        <v>100</v>
      </c>
      <c r="Y111"/>
      <c r="Z111" s="1" t="s">
        <v>216</v>
      </c>
      <c r="AA111" s="3">
        <v>1</v>
      </c>
      <c r="AB111" s="19"/>
      <c r="AC111" s="19"/>
      <c r="AD111" s="19"/>
    </row>
    <row r="112" spans="1:30" x14ac:dyDescent="0.15">
      <c r="B112" s="4"/>
      <c r="C112" s="3">
        <v>6</v>
      </c>
      <c r="D112" s="3">
        <v>8</v>
      </c>
      <c r="E112" s="3">
        <v>7</v>
      </c>
      <c r="F112" s="1" t="s">
        <v>49</v>
      </c>
      <c r="G112" s="3">
        <v>0.13059999999999999</v>
      </c>
      <c r="H112" s="19">
        <v>0.1</v>
      </c>
      <c r="I112" s="19">
        <v>20.6</v>
      </c>
      <c r="J112" s="1" t="s">
        <v>217</v>
      </c>
      <c r="K112" s="100">
        <v>48413.96</v>
      </c>
      <c r="L112" s="78">
        <v>89198.97</v>
      </c>
      <c r="M112" s="78">
        <v>272</v>
      </c>
      <c r="N112" s="78">
        <v>11231</v>
      </c>
      <c r="O112" s="78">
        <v>100</v>
      </c>
      <c r="P112" s="91">
        <v>191.1</v>
      </c>
      <c r="Q112" s="6">
        <v>89198.97</v>
      </c>
      <c r="R112" s="2">
        <v>272</v>
      </c>
      <c r="S112" s="2">
        <v>11231</v>
      </c>
      <c r="T112" s="2">
        <v>100</v>
      </c>
      <c r="Y112"/>
      <c r="Z112" s="1" t="s">
        <v>218</v>
      </c>
      <c r="AA112" s="3">
        <v>1</v>
      </c>
      <c r="AB112" s="19"/>
      <c r="AC112" s="19"/>
      <c r="AD112" s="19"/>
    </row>
    <row r="113" spans="2:30" x14ac:dyDescent="0.15">
      <c r="B113" s="4"/>
      <c r="C113" s="3">
        <v>8</v>
      </c>
      <c r="D113" s="3">
        <v>10</v>
      </c>
      <c r="E113" s="3">
        <v>9</v>
      </c>
      <c r="F113" s="1" t="s">
        <v>71</v>
      </c>
      <c r="G113" s="3">
        <v>0.35199999999999998</v>
      </c>
      <c r="H113" s="19">
        <v>0.2</v>
      </c>
      <c r="I113" s="19">
        <v>20.7</v>
      </c>
      <c r="J113" s="1" t="s">
        <v>166</v>
      </c>
      <c r="K113" s="100" t="s">
        <v>39</v>
      </c>
      <c r="L113" s="78">
        <v>51453.909999999996</v>
      </c>
      <c r="M113" s="78">
        <v>142</v>
      </c>
      <c r="N113" s="78">
        <v>6903</v>
      </c>
      <c r="O113" s="78">
        <v>100</v>
      </c>
      <c r="P113" s="91">
        <v>249.66</v>
      </c>
      <c r="Q113" s="6">
        <v>51453.91</v>
      </c>
      <c r="R113" s="2">
        <v>142</v>
      </c>
      <c r="S113" s="2">
        <v>6903</v>
      </c>
      <c r="T113" s="2">
        <v>100</v>
      </c>
      <c r="Y113"/>
      <c r="Z113" s="1" t="s">
        <v>219</v>
      </c>
      <c r="AA113" s="3">
        <v>1</v>
      </c>
      <c r="AB113" s="19"/>
      <c r="AC113" s="19"/>
      <c r="AD113" s="19"/>
    </row>
    <row r="114" spans="2:30" x14ac:dyDescent="0.15">
      <c r="B114" s="4"/>
      <c r="C114" s="3">
        <v>10</v>
      </c>
      <c r="D114" s="3">
        <v>12</v>
      </c>
      <c r="E114" s="3">
        <v>11</v>
      </c>
      <c r="F114" s="1" t="s">
        <v>94</v>
      </c>
      <c r="G114" s="3" t="s">
        <v>39</v>
      </c>
      <c r="H114" s="3" t="s">
        <v>39</v>
      </c>
      <c r="I114" s="3" t="s">
        <v>39</v>
      </c>
      <c r="J114" s="1" t="s">
        <v>220</v>
      </c>
      <c r="K114" s="100">
        <v>136271.9</v>
      </c>
      <c r="L114" s="78">
        <v>252521.71</v>
      </c>
      <c r="M114" s="78">
        <v>806</v>
      </c>
      <c r="N114" s="78">
        <v>31383.999999999996</v>
      </c>
      <c r="O114" s="78">
        <v>100</v>
      </c>
      <c r="P114" s="91">
        <v>204.65</v>
      </c>
      <c r="Q114" s="6">
        <v>252521.71</v>
      </c>
      <c r="R114" s="2">
        <v>806</v>
      </c>
      <c r="S114" s="2">
        <v>31383.999999999996</v>
      </c>
      <c r="T114" s="2">
        <v>100</v>
      </c>
      <c r="V114" s="34"/>
      <c r="W114" s="34"/>
      <c r="X114" s="34"/>
      <c r="Y114"/>
      <c r="Z114" s="1" t="s">
        <v>221</v>
      </c>
      <c r="AA114" s="3">
        <v>1</v>
      </c>
      <c r="AB114" s="3"/>
      <c r="AC114" s="3"/>
      <c r="AD114" s="3"/>
    </row>
    <row r="115" spans="2:30" x14ac:dyDescent="0.15">
      <c r="B115" s="4"/>
      <c r="C115" s="3">
        <v>12</v>
      </c>
      <c r="D115" s="3">
        <v>14</v>
      </c>
      <c r="E115" s="3">
        <v>13</v>
      </c>
      <c r="F115" s="1" t="s">
        <v>80</v>
      </c>
      <c r="G115" s="3">
        <v>3.14</v>
      </c>
      <c r="H115" s="36">
        <v>1.6</v>
      </c>
      <c r="I115" s="19">
        <v>20.8</v>
      </c>
      <c r="J115" s="44" t="s">
        <v>222</v>
      </c>
      <c r="K115" s="100" t="s">
        <v>39</v>
      </c>
      <c r="L115" s="78">
        <v>5623526.0000000009</v>
      </c>
      <c r="M115" s="78">
        <v>31900</v>
      </c>
      <c r="N115" s="78">
        <v>367800</v>
      </c>
      <c r="O115" s="2">
        <v>10000</v>
      </c>
      <c r="P115" s="100" t="s">
        <v>39</v>
      </c>
      <c r="Q115" s="78" t="s">
        <v>39</v>
      </c>
      <c r="R115" s="78" t="s">
        <v>39</v>
      </c>
      <c r="S115" s="78" t="s">
        <v>39</v>
      </c>
      <c r="T115" s="78" t="s">
        <v>39</v>
      </c>
      <c r="Y115"/>
      <c r="Z115" s="44" t="s">
        <v>223</v>
      </c>
      <c r="AA115" s="45">
        <v>1</v>
      </c>
      <c r="AB115" s="19"/>
      <c r="AC115" s="19"/>
      <c r="AD115" s="19"/>
    </row>
    <row r="116" spans="2:30" x14ac:dyDescent="0.15">
      <c r="B116" s="4"/>
      <c r="C116" s="3">
        <v>14</v>
      </c>
      <c r="D116" s="3">
        <v>19</v>
      </c>
      <c r="E116" s="3">
        <v>16.5</v>
      </c>
      <c r="F116" s="1" t="s">
        <v>84</v>
      </c>
      <c r="G116" s="3">
        <v>33.6</v>
      </c>
      <c r="H116" s="20">
        <v>21.1</v>
      </c>
      <c r="I116" s="19">
        <v>20.8</v>
      </c>
      <c r="J116" s="38" t="s">
        <v>224</v>
      </c>
      <c r="K116" s="88"/>
      <c r="L116" s="32"/>
      <c r="M116" s="32"/>
      <c r="N116" s="32"/>
      <c r="O116" s="32"/>
      <c r="P116" s="88"/>
      <c r="Q116" s="32"/>
      <c r="R116" s="32"/>
      <c r="S116" s="32"/>
      <c r="T116" s="32"/>
      <c r="Y116"/>
      <c r="Z116" s="38" t="s">
        <v>225</v>
      </c>
      <c r="AA116" s="43">
        <v>1</v>
      </c>
      <c r="AB116" s="19"/>
      <c r="AC116" s="19"/>
      <c r="AD116" s="19"/>
    </row>
    <row r="117" spans="2:30" x14ac:dyDescent="0.15">
      <c r="B117" s="4"/>
      <c r="C117" s="3">
        <v>19</v>
      </c>
      <c r="D117" s="3">
        <v>19</v>
      </c>
      <c r="E117" s="3">
        <v>19</v>
      </c>
      <c r="F117" s="1" t="s">
        <v>113</v>
      </c>
      <c r="G117" s="3">
        <v>49.2</v>
      </c>
      <c r="H117" s="20">
        <v>32.200000000000003</v>
      </c>
      <c r="I117" s="19">
        <v>20.8</v>
      </c>
      <c r="J117" s="38" t="s">
        <v>226</v>
      </c>
      <c r="K117" s="88"/>
      <c r="L117" s="32"/>
      <c r="M117" s="32"/>
      <c r="N117" s="32"/>
      <c r="O117" s="32"/>
      <c r="P117" s="88"/>
      <c r="Q117" s="32"/>
      <c r="R117" s="32"/>
      <c r="S117" s="32"/>
      <c r="T117" s="32"/>
      <c r="Y117" t="s">
        <v>227</v>
      </c>
      <c r="Z117" s="38" t="s">
        <v>228</v>
      </c>
      <c r="AA117" s="43">
        <v>1</v>
      </c>
      <c r="AB117" s="19"/>
      <c r="AC117" s="19"/>
      <c r="AD117" s="19"/>
    </row>
    <row r="118" spans="2:30" x14ac:dyDescent="0.15">
      <c r="B118" s="4"/>
      <c r="C118" s="30" t="s">
        <v>229</v>
      </c>
      <c r="D118" s="31">
        <v>41467.573611111111</v>
      </c>
      <c r="G118" s="3"/>
      <c r="Y118" s="33" t="s">
        <v>230</v>
      </c>
    </row>
    <row r="119" spans="2:30" x14ac:dyDescent="0.15">
      <c r="B119" s="4"/>
      <c r="C119" s="3">
        <v>0</v>
      </c>
      <c r="D119" s="3">
        <v>2</v>
      </c>
      <c r="E119" s="3">
        <v>1</v>
      </c>
      <c r="F119" s="1" t="s">
        <v>59</v>
      </c>
      <c r="G119" s="3">
        <v>0.14880000000000002</v>
      </c>
      <c r="H119" s="19">
        <v>0.1</v>
      </c>
      <c r="I119" s="19" t="s">
        <v>39</v>
      </c>
      <c r="J119" s="21" t="s">
        <v>40</v>
      </c>
      <c r="Y119" s="3"/>
      <c r="Z119" s="21" t="s">
        <v>40</v>
      </c>
      <c r="AA119" s="21"/>
      <c r="AB119" s="19"/>
      <c r="AC119" s="19"/>
      <c r="AD119" s="19"/>
    </row>
    <row r="120" spans="2:30" x14ac:dyDescent="0.15">
      <c r="B120" s="4"/>
      <c r="C120" s="3">
        <v>2</v>
      </c>
      <c r="D120" s="3">
        <v>4</v>
      </c>
      <c r="E120" s="3">
        <v>3</v>
      </c>
      <c r="F120" s="1" t="s">
        <v>130</v>
      </c>
      <c r="G120" s="3">
        <v>0.12560000000000002</v>
      </c>
      <c r="H120" s="19">
        <v>0.1</v>
      </c>
      <c r="I120" s="19">
        <v>20.399999999999999</v>
      </c>
      <c r="J120" s="21" t="s">
        <v>40</v>
      </c>
      <c r="Y120" s="3"/>
      <c r="Z120" s="21" t="s">
        <v>40</v>
      </c>
      <c r="AA120" s="21"/>
      <c r="AB120" s="19"/>
      <c r="AC120" s="19"/>
      <c r="AD120" s="19"/>
    </row>
    <row r="121" spans="2:30" x14ac:dyDescent="0.15">
      <c r="B121" s="4"/>
      <c r="C121" s="3">
        <v>4</v>
      </c>
      <c r="D121" s="3">
        <v>6</v>
      </c>
      <c r="E121" s="3">
        <v>5</v>
      </c>
      <c r="F121" s="1" t="s">
        <v>231</v>
      </c>
      <c r="G121" s="3">
        <v>0.124</v>
      </c>
      <c r="H121" s="19">
        <v>0.1</v>
      </c>
      <c r="I121" s="19">
        <v>20.8</v>
      </c>
      <c r="J121" s="21" t="s">
        <v>40</v>
      </c>
      <c r="Y121" s="3"/>
      <c r="Z121" s="21" t="s">
        <v>40</v>
      </c>
      <c r="AA121" s="21"/>
      <c r="AB121" s="19"/>
      <c r="AC121" s="19"/>
      <c r="AD121" s="19"/>
    </row>
    <row r="122" spans="2:30" x14ac:dyDescent="0.15">
      <c r="B122" s="4"/>
      <c r="C122" s="3">
        <v>6</v>
      </c>
      <c r="D122" s="3">
        <v>8</v>
      </c>
      <c r="E122" s="3">
        <v>7</v>
      </c>
      <c r="F122" s="1" t="s">
        <v>134</v>
      </c>
      <c r="G122" s="3">
        <v>0.1125</v>
      </c>
      <c r="H122" s="19">
        <v>0</v>
      </c>
      <c r="I122" s="19">
        <v>20.8</v>
      </c>
      <c r="J122" s="21" t="s">
        <v>40</v>
      </c>
      <c r="Y122" s="3"/>
      <c r="Z122" s="21" t="s">
        <v>40</v>
      </c>
      <c r="AA122" s="21"/>
      <c r="AB122" s="19"/>
      <c r="AC122" s="19"/>
      <c r="AD122" s="19"/>
    </row>
    <row r="123" spans="2:30" x14ac:dyDescent="0.15">
      <c r="B123" s="4"/>
      <c r="C123" s="3">
        <v>8</v>
      </c>
      <c r="D123" s="3">
        <v>10</v>
      </c>
      <c r="E123" s="3">
        <v>9</v>
      </c>
      <c r="F123" s="1" t="s">
        <v>73</v>
      </c>
      <c r="G123" s="3">
        <v>0.35399999999999998</v>
      </c>
      <c r="H123" s="19">
        <v>0.2</v>
      </c>
      <c r="I123" s="19">
        <v>20.7</v>
      </c>
      <c r="J123" s="21" t="s">
        <v>40</v>
      </c>
      <c r="Y123" s="3"/>
      <c r="Z123" s="21" t="s">
        <v>40</v>
      </c>
      <c r="AA123" s="21"/>
      <c r="AB123" s="19"/>
      <c r="AC123" s="19"/>
      <c r="AD123" s="19"/>
    </row>
    <row r="124" spans="2:30" x14ac:dyDescent="0.15">
      <c r="B124" s="4"/>
      <c r="C124" s="3">
        <v>10</v>
      </c>
      <c r="D124" s="3">
        <v>12</v>
      </c>
      <c r="E124" s="3">
        <v>11</v>
      </c>
      <c r="F124" s="1" t="s">
        <v>58</v>
      </c>
      <c r="G124" s="3">
        <v>0.25900000000000001</v>
      </c>
      <c r="H124" s="19">
        <v>0.1</v>
      </c>
      <c r="I124" s="19">
        <v>20.7</v>
      </c>
      <c r="J124" s="21" t="s">
        <v>40</v>
      </c>
      <c r="Y124" s="3"/>
      <c r="Z124" s="21" t="s">
        <v>40</v>
      </c>
      <c r="AA124" s="21"/>
      <c r="AB124" s="19"/>
      <c r="AC124" s="19"/>
      <c r="AD124" s="19"/>
    </row>
    <row r="125" spans="2:30" x14ac:dyDescent="0.15">
      <c r="B125" s="4"/>
      <c r="C125" s="3">
        <v>12</v>
      </c>
      <c r="D125" s="3">
        <v>14</v>
      </c>
      <c r="E125" s="3">
        <v>13</v>
      </c>
      <c r="F125" s="1" t="s">
        <v>124</v>
      </c>
      <c r="G125" s="3">
        <v>0.17599999999999999</v>
      </c>
      <c r="H125" s="19">
        <v>0.1</v>
      </c>
      <c r="I125" s="19">
        <v>20.8</v>
      </c>
      <c r="J125" s="21" t="s">
        <v>40</v>
      </c>
      <c r="Y125" s="3"/>
      <c r="Z125" s="21" t="s">
        <v>40</v>
      </c>
      <c r="AA125" s="21"/>
      <c r="AB125" s="19"/>
      <c r="AC125" s="19"/>
      <c r="AD125" s="19"/>
    </row>
    <row r="126" spans="2:30" x14ac:dyDescent="0.15">
      <c r="B126" s="4"/>
      <c r="C126" s="3">
        <v>14</v>
      </c>
      <c r="D126" s="3">
        <v>16</v>
      </c>
      <c r="E126" s="3">
        <v>15</v>
      </c>
      <c r="F126" s="1" t="s">
        <v>77</v>
      </c>
      <c r="G126" s="3">
        <v>0.57100000000000006</v>
      </c>
      <c r="H126" s="19">
        <v>0.30000000000000004</v>
      </c>
      <c r="I126" s="19">
        <v>20.7</v>
      </c>
      <c r="J126" s="21" t="s">
        <v>40</v>
      </c>
      <c r="Y126" s="3"/>
      <c r="Z126" s="21" t="s">
        <v>40</v>
      </c>
      <c r="AA126" s="21"/>
      <c r="AB126" s="19"/>
      <c r="AC126" s="19"/>
      <c r="AD126" s="19"/>
    </row>
    <row r="127" spans="2:30" x14ac:dyDescent="0.15">
      <c r="B127" s="4"/>
      <c r="C127" s="3">
        <v>16</v>
      </c>
      <c r="D127" s="3">
        <v>18</v>
      </c>
      <c r="E127" s="3">
        <v>17</v>
      </c>
      <c r="F127" s="1" t="s">
        <v>158</v>
      </c>
      <c r="G127" s="3">
        <v>9.5</v>
      </c>
      <c r="H127" s="36">
        <v>5.3</v>
      </c>
      <c r="I127" s="19">
        <v>20.7</v>
      </c>
      <c r="J127" s="21" t="s">
        <v>40</v>
      </c>
      <c r="Y127" s="3"/>
      <c r="Z127" s="21" t="s">
        <v>40</v>
      </c>
      <c r="AA127" s="21"/>
      <c r="AB127" s="19"/>
      <c r="AC127" s="19"/>
      <c r="AD127" s="19"/>
    </row>
    <row r="128" spans="2:30" x14ac:dyDescent="0.15">
      <c r="B128" s="4"/>
      <c r="C128" s="3">
        <v>18</v>
      </c>
      <c r="D128" s="3">
        <v>23</v>
      </c>
      <c r="E128" s="3">
        <v>20.5</v>
      </c>
      <c r="F128" s="1" t="s">
        <v>47</v>
      </c>
      <c r="G128" s="3">
        <v>30.3</v>
      </c>
      <c r="H128" s="20">
        <v>18.8</v>
      </c>
      <c r="I128" s="19">
        <v>20.9</v>
      </c>
      <c r="J128" s="21" t="s">
        <v>40</v>
      </c>
      <c r="Y128" s="3"/>
      <c r="Z128" s="21" t="s">
        <v>40</v>
      </c>
      <c r="AA128" s="21"/>
      <c r="AB128" s="19"/>
      <c r="AC128" s="19"/>
      <c r="AD128" s="19"/>
    </row>
    <row r="129" spans="2:30" x14ac:dyDescent="0.15">
      <c r="B129" s="4"/>
      <c r="C129" s="3">
        <v>23</v>
      </c>
      <c r="D129" s="3">
        <v>23</v>
      </c>
      <c r="E129" s="3">
        <v>23</v>
      </c>
      <c r="F129" s="1" t="s">
        <v>43</v>
      </c>
      <c r="G129" s="3">
        <v>44.2</v>
      </c>
      <c r="H129" s="20">
        <v>28.6</v>
      </c>
      <c r="I129" s="19">
        <v>20.9</v>
      </c>
      <c r="J129" s="21" t="s">
        <v>40</v>
      </c>
      <c r="Y129" t="s">
        <v>54</v>
      </c>
      <c r="Z129" s="21" t="s">
        <v>40</v>
      </c>
      <c r="AA129" s="21"/>
      <c r="AB129" s="19"/>
      <c r="AC129" s="19"/>
      <c r="AD129" s="19"/>
    </row>
    <row r="130" spans="2:30" x14ac:dyDescent="0.15">
      <c r="B130" s="4"/>
      <c r="C130" s="30" t="s">
        <v>232</v>
      </c>
      <c r="D130" s="31">
        <v>41467.576388888891</v>
      </c>
      <c r="G130" s="3"/>
      <c r="H130" s="19"/>
      <c r="I130" s="19"/>
      <c r="J130" s="21"/>
      <c r="K130" s="86"/>
      <c r="L130" s="22"/>
      <c r="M130" s="22"/>
      <c r="N130" s="22"/>
      <c r="O130" s="22"/>
      <c r="P130" s="86"/>
      <c r="Q130" s="22"/>
      <c r="R130" s="22"/>
      <c r="S130" s="22"/>
      <c r="T130" s="22"/>
      <c r="Y130"/>
      <c r="Z130" s="21"/>
      <c r="AA130" s="21"/>
      <c r="AB130" s="19"/>
      <c r="AC130" s="19"/>
      <c r="AD130" s="19"/>
    </row>
    <row r="131" spans="2:30" x14ac:dyDescent="0.15">
      <c r="B131" s="4"/>
      <c r="C131" s="3">
        <v>0</v>
      </c>
      <c r="D131" s="3">
        <v>2</v>
      </c>
      <c r="E131" s="3">
        <f t="shared" ref="E131:E142" si="3">(C131+D131)/2</f>
        <v>1</v>
      </c>
      <c r="F131" s="1" t="s">
        <v>40</v>
      </c>
      <c r="G131" s="3" t="s">
        <v>39</v>
      </c>
      <c r="H131" s="3" t="s">
        <v>39</v>
      </c>
      <c r="I131" s="3" t="s">
        <v>39</v>
      </c>
      <c r="J131" s="1" t="s">
        <v>233</v>
      </c>
      <c r="K131" s="100">
        <v>84856.95</v>
      </c>
      <c r="L131" s="78">
        <v>154177.34</v>
      </c>
      <c r="M131" s="78">
        <v>482</v>
      </c>
      <c r="N131" s="78">
        <v>21289</v>
      </c>
      <c r="O131" s="78">
        <v>100</v>
      </c>
      <c r="P131" s="91">
        <v>418.48</v>
      </c>
      <c r="Q131" s="6">
        <v>154177.34</v>
      </c>
      <c r="R131" s="2">
        <v>482</v>
      </c>
      <c r="S131" s="2">
        <v>21289</v>
      </c>
      <c r="T131" s="2">
        <v>100</v>
      </c>
      <c r="U131" s="89">
        <v>84219.75</v>
      </c>
      <c r="V131" s="35">
        <v>17663.399999999998</v>
      </c>
      <c r="W131" s="34" t="s">
        <v>39</v>
      </c>
      <c r="X131" s="35">
        <v>374.1</v>
      </c>
      <c r="Y131"/>
      <c r="Z131" s="1" t="s">
        <v>234</v>
      </c>
      <c r="AA131" s="3">
        <v>1</v>
      </c>
      <c r="AB131" s="19"/>
      <c r="AC131" s="19"/>
      <c r="AD131" s="19"/>
    </row>
    <row r="132" spans="2:30" x14ac:dyDescent="0.15">
      <c r="B132" s="4"/>
      <c r="C132" s="3">
        <v>2</v>
      </c>
      <c r="D132" s="3">
        <v>4</v>
      </c>
      <c r="E132" s="3">
        <f t="shared" si="3"/>
        <v>3</v>
      </c>
      <c r="F132" s="1" t="s">
        <v>40</v>
      </c>
      <c r="G132" s="3" t="s">
        <v>39</v>
      </c>
      <c r="H132" s="3" t="s">
        <v>39</v>
      </c>
      <c r="I132" s="3" t="s">
        <v>39</v>
      </c>
      <c r="J132" s="1" t="s">
        <v>235</v>
      </c>
      <c r="K132" s="100">
        <v>38532.31</v>
      </c>
      <c r="L132" s="78">
        <v>70288.91</v>
      </c>
      <c r="M132" s="78">
        <v>209</v>
      </c>
      <c r="N132" s="78">
        <v>9254</v>
      </c>
      <c r="O132" s="78">
        <v>100</v>
      </c>
      <c r="P132" s="91">
        <v>876.16</v>
      </c>
      <c r="Q132" s="6">
        <v>70288.91</v>
      </c>
      <c r="R132" s="2">
        <v>209</v>
      </c>
      <c r="S132" s="2">
        <v>9254</v>
      </c>
      <c r="T132" s="2">
        <v>100</v>
      </c>
      <c r="U132" s="89">
        <v>38862.400000000001</v>
      </c>
      <c r="V132" s="35">
        <v>151198.63</v>
      </c>
      <c r="W132" s="35">
        <v>550.16999999999996</v>
      </c>
      <c r="X132" s="35">
        <v>20717.599999999999</v>
      </c>
      <c r="Y132"/>
      <c r="Z132" s="1" t="s">
        <v>236</v>
      </c>
      <c r="AA132" s="3">
        <v>1</v>
      </c>
      <c r="AB132" s="19"/>
      <c r="AC132" s="19"/>
      <c r="AD132" s="19"/>
    </row>
    <row r="133" spans="2:30" x14ac:dyDescent="0.15">
      <c r="B133" s="4"/>
      <c r="C133" s="3">
        <v>4</v>
      </c>
      <c r="D133" s="3">
        <v>6</v>
      </c>
      <c r="E133" s="3">
        <f t="shared" si="3"/>
        <v>5</v>
      </c>
      <c r="F133" s="1" t="s">
        <v>40</v>
      </c>
      <c r="G133" s="3" t="s">
        <v>39</v>
      </c>
      <c r="H133" s="3" t="s">
        <v>39</v>
      </c>
      <c r="I133" s="3" t="s">
        <v>39</v>
      </c>
      <c r="J133" s="1" t="s">
        <v>237</v>
      </c>
      <c r="K133" s="100">
        <v>20299.75</v>
      </c>
      <c r="L133" s="78">
        <v>37526.14</v>
      </c>
      <c r="M133" s="78">
        <v>112.99999999999999</v>
      </c>
      <c r="N133" s="78">
        <v>4619</v>
      </c>
      <c r="O133" s="78">
        <v>100</v>
      </c>
      <c r="P133" s="91">
        <v>324.07</v>
      </c>
      <c r="Q133" s="6">
        <v>37526.14</v>
      </c>
      <c r="R133" s="2">
        <v>112.99999999999999</v>
      </c>
      <c r="S133" s="2">
        <v>4619</v>
      </c>
      <c r="T133" s="2">
        <v>100</v>
      </c>
      <c r="U133" s="89">
        <v>20140.25</v>
      </c>
      <c r="V133" s="35">
        <v>36799.270000000004</v>
      </c>
      <c r="W133" s="35">
        <v>250.69</v>
      </c>
      <c r="X133" s="35">
        <v>3956.18</v>
      </c>
      <c r="Y133"/>
      <c r="Z133" s="1" t="s">
        <v>238</v>
      </c>
      <c r="AA133" s="3">
        <v>1</v>
      </c>
      <c r="AB133" s="19"/>
      <c r="AC133" s="19"/>
      <c r="AD133" s="19"/>
    </row>
    <row r="134" spans="2:30" x14ac:dyDescent="0.15">
      <c r="B134" s="4"/>
      <c r="C134" s="3">
        <v>6</v>
      </c>
      <c r="D134" s="3">
        <v>8</v>
      </c>
      <c r="E134" s="3">
        <f t="shared" si="3"/>
        <v>7</v>
      </c>
      <c r="F134" s="1" t="s">
        <v>40</v>
      </c>
      <c r="G134" s="3" t="s">
        <v>39</v>
      </c>
      <c r="H134" s="3" t="s">
        <v>39</v>
      </c>
      <c r="I134" s="3" t="s">
        <v>39</v>
      </c>
      <c r="J134" s="1" t="s">
        <v>239</v>
      </c>
      <c r="K134" s="100">
        <v>22071.100000000002</v>
      </c>
      <c r="L134" s="78">
        <v>40006.03</v>
      </c>
      <c r="M134" s="78">
        <v>121</v>
      </c>
      <c r="N134" s="78">
        <v>6237</v>
      </c>
      <c r="O134" s="78">
        <v>100</v>
      </c>
      <c r="P134" s="91">
        <v>356.02</v>
      </c>
      <c r="Q134" s="6">
        <v>40006.03</v>
      </c>
      <c r="R134" s="2">
        <v>121</v>
      </c>
      <c r="S134" s="2">
        <v>6237</v>
      </c>
      <c r="T134" s="2">
        <v>100</v>
      </c>
      <c r="Y134"/>
      <c r="Z134" s="1" t="s">
        <v>240</v>
      </c>
      <c r="AA134" s="3">
        <v>1</v>
      </c>
      <c r="AB134" s="19"/>
      <c r="AC134" s="19"/>
      <c r="AD134" s="19"/>
    </row>
    <row r="135" spans="2:30" x14ac:dyDescent="0.15">
      <c r="B135" s="4"/>
      <c r="C135" s="3">
        <v>8</v>
      </c>
      <c r="D135" s="3">
        <v>10</v>
      </c>
      <c r="E135" s="3">
        <f t="shared" si="3"/>
        <v>9</v>
      </c>
      <c r="F135" s="1" t="s">
        <v>40</v>
      </c>
      <c r="G135" s="3" t="s">
        <v>39</v>
      </c>
      <c r="H135" s="3" t="s">
        <v>39</v>
      </c>
      <c r="I135" s="3" t="s">
        <v>39</v>
      </c>
      <c r="J135" s="1" t="s">
        <v>241</v>
      </c>
      <c r="K135" s="100">
        <v>34074.35</v>
      </c>
      <c r="L135" s="78">
        <v>62604.76</v>
      </c>
      <c r="M135" s="78">
        <v>192</v>
      </c>
      <c r="N135" s="78">
        <v>8499</v>
      </c>
      <c r="O135" s="78">
        <v>100</v>
      </c>
      <c r="P135" s="91">
        <v>200.77</v>
      </c>
      <c r="Q135" s="6">
        <v>62604.76</v>
      </c>
      <c r="R135" s="2">
        <v>192</v>
      </c>
      <c r="S135" s="2">
        <v>8499</v>
      </c>
      <c r="T135" s="2">
        <v>100</v>
      </c>
      <c r="Y135"/>
      <c r="Z135" s="1" t="s">
        <v>242</v>
      </c>
      <c r="AA135" s="3">
        <v>1</v>
      </c>
      <c r="AB135" s="19"/>
      <c r="AC135" s="19"/>
      <c r="AD135" s="19"/>
    </row>
    <row r="136" spans="2:30" x14ac:dyDescent="0.15">
      <c r="B136" s="4"/>
      <c r="C136" s="3">
        <v>10</v>
      </c>
      <c r="D136" s="3">
        <v>12</v>
      </c>
      <c r="E136" s="3">
        <f t="shared" si="3"/>
        <v>11</v>
      </c>
      <c r="F136" s="1" t="s">
        <v>40</v>
      </c>
      <c r="G136" s="3" t="s">
        <v>39</v>
      </c>
      <c r="H136" s="3" t="s">
        <v>39</v>
      </c>
      <c r="I136" s="3" t="s">
        <v>39</v>
      </c>
      <c r="J136" s="1" t="s">
        <v>243</v>
      </c>
      <c r="K136" s="100">
        <v>25176.12</v>
      </c>
      <c r="L136" s="78">
        <v>46467.22</v>
      </c>
      <c r="M136" s="78">
        <v>146</v>
      </c>
      <c r="N136" s="78">
        <v>5974</v>
      </c>
      <c r="O136" s="78">
        <v>100</v>
      </c>
      <c r="P136" s="91">
        <v>192.25</v>
      </c>
      <c r="Q136" s="6">
        <v>46467.22</v>
      </c>
      <c r="R136" s="2">
        <v>146</v>
      </c>
      <c r="S136" s="2">
        <v>5974</v>
      </c>
      <c r="T136" s="2">
        <v>100</v>
      </c>
      <c r="Y136"/>
      <c r="Z136" s="1" t="s">
        <v>244</v>
      </c>
      <c r="AA136" s="3">
        <v>1</v>
      </c>
      <c r="AB136" s="19"/>
      <c r="AC136" s="19"/>
      <c r="AD136" s="19"/>
    </row>
    <row r="137" spans="2:30" x14ac:dyDescent="0.15">
      <c r="B137" s="4"/>
      <c r="C137" s="3">
        <v>12</v>
      </c>
      <c r="D137" s="3">
        <v>14</v>
      </c>
      <c r="E137" s="3">
        <f t="shared" si="3"/>
        <v>13</v>
      </c>
      <c r="F137" s="1" t="s">
        <v>40</v>
      </c>
      <c r="G137" s="3" t="s">
        <v>39</v>
      </c>
      <c r="H137" s="3" t="s">
        <v>39</v>
      </c>
      <c r="I137" s="3" t="s">
        <v>39</v>
      </c>
      <c r="J137" s="1" t="s">
        <v>245</v>
      </c>
      <c r="K137" s="100">
        <v>72736.490000000005</v>
      </c>
      <c r="L137" s="78">
        <v>134589.82</v>
      </c>
      <c r="M137" s="78">
        <v>426</v>
      </c>
      <c r="N137" s="78">
        <v>17023</v>
      </c>
      <c r="O137" s="78">
        <v>100</v>
      </c>
      <c r="P137" s="91">
        <v>243.22</v>
      </c>
      <c r="Q137" s="6">
        <v>134589.82</v>
      </c>
      <c r="R137" s="2">
        <v>426</v>
      </c>
      <c r="S137" s="2">
        <v>17023</v>
      </c>
      <c r="T137" s="2">
        <v>100</v>
      </c>
      <c r="Y137"/>
      <c r="Z137" s="1" t="s">
        <v>246</v>
      </c>
      <c r="AA137" s="3">
        <v>1</v>
      </c>
      <c r="AB137" s="19"/>
      <c r="AC137" s="19"/>
      <c r="AD137" s="19"/>
    </row>
    <row r="138" spans="2:30" x14ac:dyDescent="0.15">
      <c r="B138" s="4"/>
      <c r="C138" s="3">
        <v>14</v>
      </c>
      <c r="D138" s="3">
        <v>16</v>
      </c>
      <c r="E138" s="3">
        <f t="shared" si="3"/>
        <v>15</v>
      </c>
      <c r="F138" s="1" t="s">
        <v>40</v>
      </c>
      <c r="G138" s="3" t="s">
        <v>39</v>
      </c>
      <c r="H138" s="3" t="s">
        <v>39</v>
      </c>
      <c r="I138" s="3" t="s">
        <v>39</v>
      </c>
      <c r="J138" s="1" t="s">
        <v>247</v>
      </c>
      <c r="K138" s="100">
        <v>65404.160000000003</v>
      </c>
      <c r="L138" s="78">
        <v>119238.15999999999</v>
      </c>
      <c r="M138" s="78">
        <v>382</v>
      </c>
      <c r="N138" s="78">
        <v>15288.999999999998</v>
      </c>
      <c r="O138" s="78">
        <v>100</v>
      </c>
      <c r="P138" s="91">
        <v>536.39</v>
      </c>
      <c r="Q138" s="6">
        <v>119238.15999999999</v>
      </c>
      <c r="R138" s="2">
        <v>382</v>
      </c>
      <c r="S138" s="2">
        <v>15288.999999999998</v>
      </c>
      <c r="T138" s="2">
        <v>100</v>
      </c>
      <c r="U138" s="89">
        <v>64412.170000000006</v>
      </c>
      <c r="V138" s="35">
        <v>116215.14</v>
      </c>
      <c r="W138" s="35">
        <v>478.31</v>
      </c>
      <c r="X138" s="35">
        <v>14538.7</v>
      </c>
      <c r="Y138"/>
      <c r="Z138" s="1" t="s">
        <v>248</v>
      </c>
      <c r="AA138" s="3">
        <v>1</v>
      </c>
      <c r="AB138" s="19"/>
      <c r="AC138" s="19"/>
      <c r="AD138" s="19"/>
    </row>
    <row r="139" spans="2:30" ht="15" x14ac:dyDescent="0.2">
      <c r="B139" s="4"/>
      <c r="C139" s="3">
        <v>16</v>
      </c>
      <c r="D139" s="3">
        <v>18</v>
      </c>
      <c r="E139" s="3">
        <f t="shared" si="3"/>
        <v>17</v>
      </c>
      <c r="F139" s="1" t="s">
        <v>40</v>
      </c>
      <c r="G139" s="3" t="s">
        <v>39</v>
      </c>
      <c r="H139" s="3" t="s">
        <v>39</v>
      </c>
      <c r="I139" s="3" t="s">
        <v>39</v>
      </c>
      <c r="J139" s="44" t="s">
        <v>249</v>
      </c>
      <c r="K139" s="100" t="s">
        <v>39</v>
      </c>
      <c r="L139" s="79">
        <v>152885.97</v>
      </c>
      <c r="M139" s="79">
        <v>484.99999999999994</v>
      </c>
      <c r="N139" s="79">
        <v>21050</v>
      </c>
      <c r="O139" s="78">
        <v>100</v>
      </c>
      <c r="P139" s="100" t="s">
        <v>39</v>
      </c>
      <c r="Q139" s="78" t="s">
        <v>39</v>
      </c>
      <c r="R139" s="78" t="s">
        <v>39</v>
      </c>
      <c r="S139" s="78" t="s">
        <v>39</v>
      </c>
      <c r="T139" s="78" t="s">
        <v>39</v>
      </c>
      <c r="Y139" t="s">
        <v>250</v>
      </c>
      <c r="Z139" s="44" t="s">
        <v>251</v>
      </c>
      <c r="AA139" s="45">
        <v>1</v>
      </c>
      <c r="AB139" s="19"/>
      <c r="AC139" s="19"/>
      <c r="AD139" s="19"/>
    </row>
    <row r="140" spans="2:30" x14ac:dyDescent="0.15">
      <c r="B140" s="4"/>
      <c r="C140" s="3">
        <v>18</v>
      </c>
      <c r="D140" s="3">
        <v>20</v>
      </c>
      <c r="E140" s="3">
        <f t="shared" si="3"/>
        <v>19</v>
      </c>
      <c r="F140" s="1" t="s">
        <v>40</v>
      </c>
      <c r="G140" s="3" t="s">
        <v>39</v>
      </c>
      <c r="H140" s="3" t="s">
        <v>39</v>
      </c>
      <c r="I140" s="3" t="s">
        <v>39</v>
      </c>
      <c r="J140" s="38" t="s">
        <v>252</v>
      </c>
      <c r="K140" s="100" t="s">
        <v>39</v>
      </c>
      <c r="L140" s="78" t="s">
        <v>39</v>
      </c>
      <c r="M140" s="78" t="s">
        <v>39</v>
      </c>
      <c r="N140" s="78" t="s">
        <v>39</v>
      </c>
      <c r="O140" s="78" t="s">
        <v>39</v>
      </c>
      <c r="P140" s="100" t="s">
        <v>39</v>
      </c>
      <c r="Q140" s="78" t="s">
        <v>39</v>
      </c>
      <c r="R140" s="78" t="s">
        <v>39</v>
      </c>
      <c r="S140" s="78" t="s">
        <v>39</v>
      </c>
      <c r="T140" s="78" t="s">
        <v>39</v>
      </c>
      <c r="Y140"/>
      <c r="Z140" s="38" t="s">
        <v>253</v>
      </c>
      <c r="AA140" s="43">
        <v>1</v>
      </c>
      <c r="AB140" s="19"/>
      <c r="AC140" s="19"/>
      <c r="AD140" s="19"/>
    </row>
    <row r="141" spans="2:30" x14ac:dyDescent="0.15">
      <c r="B141" s="4"/>
      <c r="C141" s="3">
        <v>20</v>
      </c>
      <c r="D141" s="3">
        <v>25</v>
      </c>
      <c r="E141" s="3">
        <f t="shared" si="3"/>
        <v>22.5</v>
      </c>
      <c r="F141" s="1" t="s">
        <v>40</v>
      </c>
      <c r="G141" s="3" t="s">
        <v>39</v>
      </c>
      <c r="H141" s="3" t="s">
        <v>39</v>
      </c>
      <c r="I141" s="3" t="s">
        <v>39</v>
      </c>
      <c r="J141" s="38" t="s">
        <v>254</v>
      </c>
      <c r="K141" s="100" t="s">
        <v>39</v>
      </c>
      <c r="L141" s="78" t="s">
        <v>39</v>
      </c>
      <c r="M141" s="78" t="s">
        <v>39</v>
      </c>
      <c r="N141" s="78" t="s">
        <v>39</v>
      </c>
      <c r="O141" s="78" t="s">
        <v>39</v>
      </c>
      <c r="P141" s="100" t="s">
        <v>39</v>
      </c>
      <c r="Q141" s="78" t="s">
        <v>39</v>
      </c>
      <c r="R141" s="78" t="s">
        <v>39</v>
      </c>
      <c r="S141" s="78" t="s">
        <v>39</v>
      </c>
      <c r="T141" s="78" t="s">
        <v>39</v>
      </c>
      <c r="Y141"/>
      <c r="Z141" s="38" t="s">
        <v>255</v>
      </c>
      <c r="AA141" s="43">
        <v>1</v>
      </c>
      <c r="AB141" s="19"/>
      <c r="AC141" s="19"/>
      <c r="AD141" s="19"/>
    </row>
    <row r="142" spans="2:30" x14ac:dyDescent="0.15">
      <c r="B142" s="4"/>
      <c r="C142" s="3">
        <v>23</v>
      </c>
      <c r="D142" s="3">
        <v>23</v>
      </c>
      <c r="E142" s="3">
        <f t="shared" si="3"/>
        <v>23</v>
      </c>
      <c r="F142" s="1" t="s">
        <v>40</v>
      </c>
      <c r="G142" s="3" t="s">
        <v>39</v>
      </c>
      <c r="H142" s="3" t="s">
        <v>39</v>
      </c>
      <c r="I142" s="3" t="s">
        <v>39</v>
      </c>
      <c r="J142" s="38" t="s">
        <v>256</v>
      </c>
      <c r="K142" s="100" t="s">
        <v>39</v>
      </c>
      <c r="L142" s="78" t="s">
        <v>39</v>
      </c>
      <c r="M142" s="78" t="s">
        <v>39</v>
      </c>
      <c r="N142" s="78" t="s">
        <v>39</v>
      </c>
      <c r="O142" s="78" t="s">
        <v>39</v>
      </c>
      <c r="P142" s="100" t="s">
        <v>39</v>
      </c>
      <c r="Q142" s="78" t="s">
        <v>39</v>
      </c>
      <c r="R142" s="78" t="s">
        <v>39</v>
      </c>
      <c r="S142" s="78" t="s">
        <v>39</v>
      </c>
      <c r="T142" s="78" t="s">
        <v>39</v>
      </c>
      <c r="Y142" t="s">
        <v>54</v>
      </c>
      <c r="Z142" s="38" t="s">
        <v>257</v>
      </c>
      <c r="AA142" s="43">
        <v>1</v>
      </c>
      <c r="AB142" s="19"/>
      <c r="AC142" s="19"/>
      <c r="AD142" s="19"/>
    </row>
    <row r="143" spans="2:30" x14ac:dyDescent="0.15">
      <c r="B143" s="4"/>
      <c r="C143" s="30" t="s">
        <v>111</v>
      </c>
      <c r="D143" s="31">
        <v>41467.583333333336</v>
      </c>
      <c r="E143"/>
      <c r="F143" s="4"/>
      <c r="Y143" s="33" t="s">
        <v>258</v>
      </c>
    </row>
    <row r="144" spans="2:30" x14ac:dyDescent="0.15">
      <c r="B144" s="4"/>
      <c r="C144" s="3">
        <v>0</v>
      </c>
      <c r="D144" s="3">
        <v>2</v>
      </c>
      <c r="E144" s="3">
        <v>1</v>
      </c>
      <c r="F144" s="1" t="s">
        <v>41</v>
      </c>
      <c r="G144" s="3">
        <v>0.1072</v>
      </c>
      <c r="H144" s="19">
        <v>0.1</v>
      </c>
      <c r="I144" s="19">
        <v>21.9</v>
      </c>
      <c r="J144" s="1" t="s">
        <v>259</v>
      </c>
      <c r="K144" s="100">
        <v>40494.729999999996</v>
      </c>
      <c r="L144" s="78">
        <v>19085.067500000001</v>
      </c>
      <c r="M144" s="78">
        <v>245.00000000000003</v>
      </c>
      <c r="N144" s="78">
        <v>1903.7500000000002</v>
      </c>
      <c r="O144" s="77">
        <v>25</v>
      </c>
      <c r="P144" s="89">
        <v>50.537500000000001</v>
      </c>
      <c r="Q144" s="6">
        <v>19085.067500000001</v>
      </c>
      <c r="R144" s="6">
        <v>245.00000000000003</v>
      </c>
      <c r="S144" s="6">
        <v>1903.7500000000002</v>
      </c>
      <c r="T144" s="6">
        <v>25</v>
      </c>
      <c r="U144" s="89">
        <v>18788.0134</v>
      </c>
      <c r="V144" s="34" t="s">
        <v>39</v>
      </c>
      <c r="W144" s="35">
        <v>150.88200000000001</v>
      </c>
      <c r="X144" s="35">
        <v>3884.9490999999998</v>
      </c>
      <c r="Y144" s="3"/>
      <c r="Z144" s="1" t="s">
        <v>260</v>
      </c>
      <c r="AA144" s="3">
        <v>1</v>
      </c>
      <c r="AB144" s="19"/>
      <c r="AC144" s="19"/>
      <c r="AD144" s="19"/>
    </row>
    <row r="145" spans="2:30" x14ac:dyDescent="0.15">
      <c r="B145" s="4"/>
      <c r="C145" s="3">
        <v>2</v>
      </c>
      <c r="D145" s="3">
        <v>4</v>
      </c>
      <c r="E145" s="3">
        <v>3</v>
      </c>
      <c r="F145" s="1" t="s">
        <v>37</v>
      </c>
      <c r="G145" s="3">
        <v>0.12740000000000001</v>
      </c>
      <c r="H145" s="19">
        <v>0.1</v>
      </c>
      <c r="I145" s="19">
        <v>20.7</v>
      </c>
      <c r="J145" s="1" t="s">
        <v>261</v>
      </c>
      <c r="K145" s="100">
        <v>19669.395</v>
      </c>
      <c r="L145" s="78">
        <v>37438.855000000003</v>
      </c>
      <c r="M145" s="78">
        <v>238</v>
      </c>
      <c r="N145" s="78">
        <v>3760</v>
      </c>
      <c r="O145" s="77">
        <v>50</v>
      </c>
      <c r="P145" s="89">
        <v>29.29</v>
      </c>
      <c r="Q145" s="6">
        <v>37438.855000000003</v>
      </c>
      <c r="R145" s="6">
        <v>238</v>
      </c>
      <c r="S145" s="6">
        <v>3760</v>
      </c>
      <c r="T145" s="6">
        <v>50</v>
      </c>
      <c r="U145" s="89">
        <v>18521.773700000002</v>
      </c>
      <c r="V145" s="34" t="s">
        <v>39</v>
      </c>
      <c r="W145" s="35">
        <v>141.99029999999999</v>
      </c>
      <c r="X145" s="35">
        <v>3951.8852999999999</v>
      </c>
      <c r="Y145" s="3"/>
      <c r="Z145" s="1" t="s">
        <v>262</v>
      </c>
      <c r="AA145" s="3">
        <v>1</v>
      </c>
      <c r="AB145" s="19"/>
      <c r="AC145" s="19"/>
      <c r="AD145" s="19"/>
    </row>
    <row r="146" spans="2:30" x14ac:dyDescent="0.15">
      <c r="B146" s="4"/>
      <c r="C146" s="3">
        <v>4</v>
      </c>
      <c r="D146" s="3">
        <v>6</v>
      </c>
      <c r="E146" s="3">
        <v>5</v>
      </c>
      <c r="F146" s="1" t="s">
        <v>263</v>
      </c>
      <c r="G146" s="3">
        <v>0.15080000000000002</v>
      </c>
      <c r="H146" s="19">
        <v>0.1</v>
      </c>
      <c r="I146" s="19">
        <v>20.399999999999999</v>
      </c>
      <c r="J146" s="1" t="s">
        <v>264</v>
      </c>
      <c r="K146" s="100" t="s">
        <v>39</v>
      </c>
      <c r="L146" s="78" t="s">
        <v>39</v>
      </c>
      <c r="M146" s="78" t="s">
        <v>39</v>
      </c>
      <c r="N146" s="78" t="s">
        <v>39</v>
      </c>
      <c r="O146" s="78" t="s">
        <v>39</v>
      </c>
      <c r="P146" s="100" t="s">
        <v>39</v>
      </c>
      <c r="Q146" s="78" t="s">
        <v>39</v>
      </c>
      <c r="R146" s="78" t="s">
        <v>39</v>
      </c>
      <c r="S146" s="78" t="s">
        <v>39</v>
      </c>
      <c r="T146" s="78" t="s">
        <v>39</v>
      </c>
      <c r="U146" s="34" t="s">
        <v>39</v>
      </c>
      <c r="V146" s="34" t="s">
        <v>39</v>
      </c>
      <c r="W146" s="34" t="s">
        <v>39</v>
      </c>
      <c r="X146" s="34" t="s">
        <v>39</v>
      </c>
      <c r="Y146" s="3"/>
      <c r="Z146" s="1" t="s">
        <v>265</v>
      </c>
      <c r="AA146" s="3">
        <v>1</v>
      </c>
      <c r="AB146" s="19"/>
      <c r="AC146" s="19"/>
      <c r="AD146" s="19"/>
    </row>
    <row r="147" spans="2:30" x14ac:dyDescent="0.15">
      <c r="B147" s="4"/>
      <c r="C147" s="3">
        <v>6</v>
      </c>
      <c r="D147" s="3">
        <v>8</v>
      </c>
      <c r="E147" s="3">
        <v>7</v>
      </c>
      <c r="F147" s="1" t="s">
        <v>69</v>
      </c>
      <c r="G147" s="3">
        <v>0.251</v>
      </c>
      <c r="H147" s="19">
        <v>0.1</v>
      </c>
      <c r="I147" s="19">
        <v>20.6</v>
      </c>
      <c r="J147" s="1" t="s">
        <v>266</v>
      </c>
      <c r="K147" s="100">
        <v>19843.600000000002</v>
      </c>
      <c r="L147" s="78">
        <v>37315.57</v>
      </c>
      <c r="M147" s="78">
        <v>123</v>
      </c>
      <c r="N147" s="78">
        <v>4364</v>
      </c>
      <c r="O147" s="78">
        <v>100</v>
      </c>
      <c r="P147" s="89">
        <v>0.88</v>
      </c>
      <c r="Q147" s="6">
        <v>37315.57</v>
      </c>
      <c r="R147" s="6">
        <v>123</v>
      </c>
      <c r="S147" s="6">
        <v>4364</v>
      </c>
      <c r="T147" s="6">
        <v>100</v>
      </c>
      <c r="U147" s="89">
        <v>27036.880499999999</v>
      </c>
      <c r="V147" s="34" t="s">
        <v>39</v>
      </c>
      <c r="W147" s="35">
        <v>205.36760000000001</v>
      </c>
      <c r="X147" s="34" t="s">
        <v>39</v>
      </c>
      <c r="Y147" s="3"/>
      <c r="Z147" s="1" t="s">
        <v>267</v>
      </c>
      <c r="AA147" s="3">
        <v>1</v>
      </c>
      <c r="AB147" s="19"/>
      <c r="AC147" s="19"/>
      <c r="AD147" s="19"/>
    </row>
    <row r="148" spans="2:30" x14ac:dyDescent="0.15">
      <c r="B148" s="4"/>
      <c r="C148" s="3">
        <v>8</v>
      </c>
      <c r="D148" s="3">
        <v>13</v>
      </c>
      <c r="E148" s="3">
        <v>10.5</v>
      </c>
      <c r="F148" s="1" t="s">
        <v>102</v>
      </c>
      <c r="G148" s="3">
        <v>0.47900000000000004</v>
      </c>
      <c r="H148" s="19">
        <v>0.2</v>
      </c>
      <c r="I148" s="19">
        <v>20.5</v>
      </c>
      <c r="J148" s="1" t="s">
        <v>268</v>
      </c>
      <c r="K148" s="100">
        <v>219060.67500000002</v>
      </c>
      <c r="L148" s="78">
        <v>433290.3</v>
      </c>
      <c r="M148" s="78">
        <v>509.99999999999994</v>
      </c>
      <c r="N148" s="78">
        <v>23687.5</v>
      </c>
      <c r="O148" s="77">
        <v>250</v>
      </c>
      <c r="P148" s="89">
        <v>106.375</v>
      </c>
      <c r="Q148" s="6">
        <v>433290.3</v>
      </c>
      <c r="R148" s="6">
        <v>509.99999999999994</v>
      </c>
      <c r="S148" s="6">
        <v>23687.5</v>
      </c>
      <c r="T148" s="6">
        <v>250</v>
      </c>
      <c r="U148" s="89" t="s">
        <v>79</v>
      </c>
      <c r="V148" s="34" t="s">
        <v>39</v>
      </c>
      <c r="W148" s="35">
        <v>59978.035100000001</v>
      </c>
      <c r="X148" s="34" t="s">
        <v>39</v>
      </c>
      <c r="Y148" s="3"/>
      <c r="Z148" s="1" t="s">
        <v>269</v>
      </c>
      <c r="AA148" s="3">
        <v>1</v>
      </c>
      <c r="AB148" s="19"/>
      <c r="AC148" s="19"/>
      <c r="AD148" s="19"/>
    </row>
    <row r="149" spans="2:30" x14ac:dyDescent="0.15">
      <c r="B149" s="4"/>
      <c r="C149" s="3">
        <v>13</v>
      </c>
      <c r="D149" s="3">
        <v>13</v>
      </c>
      <c r="E149" s="3">
        <v>13</v>
      </c>
      <c r="F149" s="1" t="s">
        <v>132</v>
      </c>
      <c r="G149" s="3">
        <v>6.3</v>
      </c>
      <c r="H149" s="36">
        <v>3.4</v>
      </c>
      <c r="I149" s="19">
        <v>20.8</v>
      </c>
      <c r="J149" s="44" t="s">
        <v>270</v>
      </c>
      <c r="K149" s="100" t="s">
        <v>39</v>
      </c>
      <c r="L149" s="78">
        <v>2419708</v>
      </c>
      <c r="M149" s="78">
        <v>21100</v>
      </c>
      <c r="N149" s="78">
        <v>239800</v>
      </c>
      <c r="O149" s="77">
        <v>10000</v>
      </c>
      <c r="P149" s="100" t="s">
        <v>39</v>
      </c>
      <c r="Q149" s="78" t="s">
        <v>39</v>
      </c>
      <c r="R149" s="78" t="s">
        <v>39</v>
      </c>
      <c r="S149" s="78" t="s">
        <v>39</v>
      </c>
      <c r="T149" s="78" t="s">
        <v>39</v>
      </c>
      <c r="U149" s="78" t="s">
        <v>39</v>
      </c>
      <c r="V149" s="78" t="s">
        <v>39</v>
      </c>
      <c r="W149" s="78" t="s">
        <v>39</v>
      </c>
      <c r="X149" s="78" t="s">
        <v>39</v>
      </c>
      <c r="Y149" s="3"/>
      <c r="Z149" s="44" t="s">
        <v>271</v>
      </c>
      <c r="AA149" s="45">
        <v>1</v>
      </c>
      <c r="AB149" s="19"/>
      <c r="AC149" s="19"/>
      <c r="AD149" s="19"/>
    </row>
    <row r="150" spans="2:30" x14ac:dyDescent="0.15">
      <c r="B150" s="4"/>
      <c r="C150" s="30" t="s">
        <v>204</v>
      </c>
      <c r="D150" s="31">
        <v>41467.623611111114</v>
      </c>
      <c r="E150" s="19"/>
      <c r="F150" s="21"/>
      <c r="H150" s="3"/>
      <c r="I150" s="3"/>
      <c r="J150" s="1"/>
      <c r="K150" s="88"/>
      <c r="L150" s="32"/>
      <c r="M150" s="32"/>
      <c r="N150" s="32"/>
      <c r="O150" s="32"/>
      <c r="P150" s="88"/>
      <c r="Q150" s="32"/>
      <c r="R150" s="32"/>
      <c r="S150" s="32"/>
      <c r="T150" s="32"/>
      <c r="U150" s="98"/>
      <c r="V150" s="34"/>
      <c r="W150" s="34"/>
      <c r="X150" s="34"/>
      <c r="Y150" s="33" t="s">
        <v>272</v>
      </c>
      <c r="Z150" s="1"/>
      <c r="AA150" s="1"/>
      <c r="AB150" s="3"/>
      <c r="AC150" s="3"/>
      <c r="AD150" s="3"/>
    </row>
    <row r="151" spans="2:30" x14ac:dyDescent="0.15">
      <c r="B151" s="4"/>
      <c r="C151" s="3">
        <v>0</v>
      </c>
      <c r="D151" s="3">
        <v>1</v>
      </c>
      <c r="E151" s="3">
        <v>0.5</v>
      </c>
      <c r="F151" s="1" t="s">
        <v>128</v>
      </c>
      <c r="G151" s="3">
        <v>2.1340000000000001E-2</v>
      </c>
      <c r="H151" s="19">
        <v>0</v>
      </c>
      <c r="I151" s="19">
        <v>22.1</v>
      </c>
      <c r="J151" s="21" t="s">
        <v>40</v>
      </c>
      <c r="P151" s="86"/>
      <c r="Q151" s="22"/>
      <c r="R151" s="22"/>
      <c r="S151" s="22"/>
      <c r="T151" s="22"/>
      <c r="Y151" s="3"/>
      <c r="Z151" s="21" t="s">
        <v>40</v>
      </c>
      <c r="AA151" s="21"/>
      <c r="AB151" s="19"/>
      <c r="AC151" s="19"/>
      <c r="AD151" s="19"/>
    </row>
    <row r="152" spans="2:30" x14ac:dyDescent="0.15">
      <c r="B152" s="4"/>
      <c r="C152" s="3">
        <v>12</v>
      </c>
      <c r="D152" s="3">
        <v>13</v>
      </c>
      <c r="E152" s="3">
        <v>12.5</v>
      </c>
      <c r="F152" s="1" t="s">
        <v>62</v>
      </c>
      <c r="G152" s="3">
        <v>1.12E-2</v>
      </c>
      <c r="H152" s="19">
        <v>0</v>
      </c>
      <c r="I152" s="19">
        <v>22.1</v>
      </c>
      <c r="J152" s="21" t="s">
        <v>40</v>
      </c>
      <c r="P152" s="86"/>
      <c r="Q152" s="22"/>
      <c r="R152" s="22"/>
      <c r="S152" s="22"/>
      <c r="T152" s="22"/>
      <c r="Y152" s="3"/>
      <c r="Z152" s="21" t="s">
        <v>40</v>
      </c>
      <c r="AA152" s="21"/>
      <c r="AB152" s="19"/>
      <c r="AC152" s="19"/>
      <c r="AD152" s="19"/>
    </row>
    <row r="153" spans="2:30" x14ac:dyDescent="0.15">
      <c r="B153" s="4"/>
      <c r="C153" s="3">
        <v>17</v>
      </c>
      <c r="D153" s="3">
        <v>18</v>
      </c>
      <c r="E153" s="3">
        <v>17.5</v>
      </c>
      <c r="F153" s="1" t="s">
        <v>106</v>
      </c>
      <c r="G153" s="3">
        <v>0.1042</v>
      </c>
      <c r="H153" s="19">
        <v>0</v>
      </c>
      <c r="I153" s="19">
        <v>20.3</v>
      </c>
      <c r="J153" s="21" t="s">
        <v>40</v>
      </c>
      <c r="P153" s="86"/>
      <c r="Q153" s="22"/>
      <c r="R153" s="22"/>
      <c r="S153" s="22"/>
      <c r="T153" s="22"/>
      <c r="Y153" s="3"/>
      <c r="Z153" s="21" t="s">
        <v>40</v>
      </c>
      <c r="AA153" s="21"/>
      <c r="AB153" s="19"/>
      <c r="AC153" s="19"/>
      <c r="AD153" s="19"/>
    </row>
    <row r="154" spans="2:30" x14ac:dyDescent="0.15">
      <c r="B154" s="4"/>
      <c r="C154" s="3">
        <v>19</v>
      </c>
      <c r="D154" s="3">
        <v>20</v>
      </c>
      <c r="E154" s="3">
        <v>19.5</v>
      </c>
      <c r="F154" s="1" t="s">
        <v>118</v>
      </c>
      <c r="G154" s="3">
        <v>2.78</v>
      </c>
      <c r="H154" s="36">
        <v>1.4</v>
      </c>
      <c r="I154" s="19">
        <v>20.6</v>
      </c>
      <c r="J154" s="21" t="s">
        <v>40</v>
      </c>
      <c r="P154" s="86"/>
      <c r="Q154" s="22"/>
      <c r="R154" s="22"/>
      <c r="S154" s="22"/>
      <c r="T154" s="22"/>
      <c r="Y154" s="3"/>
      <c r="Z154" s="21" t="s">
        <v>40</v>
      </c>
      <c r="AA154" s="21"/>
      <c r="AB154" s="19"/>
      <c r="AC154" s="19"/>
      <c r="AD154" s="19"/>
    </row>
    <row r="155" spans="2:30" x14ac:dyDescent="0.15">
      <c r="B155" s="4"/>
      <c r="C155" s="30" t="s">
        <v>273</v>
      </c>
      <c r="D155" s="31">
        <v>41468.623611111114</v>
      </c>
      <c r="E155"/>
      <c r="F155" s="4"/>
      <c r="Y155" s="33" t="s">
        <v>274</v>
      </c>
    </row>
    <row r="156" spans="2:30" x14ac:dyDescent="0.15">
      <c r="B156" s="4"/>
      <c r="C156" s="3">
        <v>0</v>
      </c>
      <c r="D156" s="3">
        <v>1</v>
      </c>
      <c r="E156" s="3">
        <v>0.5</v>
      </c>
      <c r="F156" s="1" t="s">
        <v>86</v>
      </c>
      <c r="G156" s="3">
        <v>4.3000000000000003E-2</v>
      </c>
      <c r="H156" s="19">
        <v>0</v>
      </c>
      <c r="I156" s="19">
        <v>23.2</v>
      </c>
      <c r="J156" s="21" t="s">
        <v>40</v>
      </c>
      <c r="P156" s="86"/>
      <c r="Q156" s="22"/>
      <c r="R156" s="22"/>
      <c r="S156" s="22"/>
      <c r="T156" s="22"/>
      <c r="Y156" t="s">
        <v>275</v>
      </c>
      <c r="Z156" s="21" t="s">
        <v>40</v>
      </c>
      <c r="AA156" s="21"/>
      <c r="AB156" s="19"/>
      <c r="AC156" s="19"/>
      <c r="AD156" s="19"/>
    </row>
    <row r="157" spans="2:30" x14ac:dyDescent="0.15">
      <c r="B157" s="4"/>
      <c r="C157" s="3">
        <v>4</v>
      </c>
      <c r="D157" s="3">
        <v>5</v>
      </c>
      <c r="E157" s="3">
        <v>4.5</v>
      </c>
      <c r="F157" s="1" t="s">
        <v>45</v>
      </c>
      <c r="G157" s="3">
        <v>0.153</v>
      </c>
      <c r="H157" s="19">
        <v>0.1</v>
      </c>
      <c r="I157" s="19">
        <v>22</v>
      </c>
      <c r="J157" s="21" t="s">
        <v>40</v>
      </c>
      <c r="P157" s="86"/>
      <c r="Q157" s="22"/>
      <c r="R157" s="22"/>
      <c r="S157" s="22"/>
      <c r="T157" s="22"/>
      <c r="Y157" t="s">
        <v>276</v>
      </c>
      <c r="Z157" s="21" t="s">
        <v>40</v>
      </c>
      <c r="AA157" s="21"/>
      <c r="AB157" s="19"/>
      <c r="AC157" s="19"/>
      <c r="AD157" s="19"/>
    </row>
    <row r="158" spans="2:30" x14ac:dyDescent="0.15">
      <c r="B158" s="4"/>
      <c r="C158" s="3">
        <v>10</v>
      </c>
      <c r="D158" s="3">
        <v>11</v>
      </c>
      <c r="E158" s="3">
        <v>10.5</v>
      </c>
      <c r="F158" s="1" t="s">
        <v>98</v>
      </c>
      <c r="G158" s="3">
        <v>1.0649999999999999</v>
      </c>
      <c r="H158" s="19">
        <v>0.5</v>
      </c>
      <c r="I158" s="19">
        <v>21.8</v>
      </c>
      <c r="J158" s="21" t="s">
        <v>40</v>
      </c>
      <c r="P158" s="86"/>
      <c r="Q158" s="22"/>
      <c r="R158" s="22"/>
      <c r="S158" s="22"/>
      <c r="T158" s="22"/>
      <c r="Y158" t="s">
        <v>277</v>
      </c>
      <c r="Z158" s="21" t="s">
        <v>40</v>
      </c>
      <c r="AA158" s="21"/>
      <c r="AB158" s="19"/>
      <c r="AC158" s="19"/>
      <c r="AD158" s="19"/>
    </row>
    <row r="159" spans="2:30" x14ac:dyDescent="0.15">
      <c r="B159" s="4"/>
      <c r="C159" s="30" t="s">
        <v>278</v>
      </c>
      <c r="D159" s="31">
        <v>41468.643750000003</v>
      </c>
      <c r="G159" s="3"/>
      <c r="Y159" s="33" t="s">
        <v>279</v>
      </c>
    </row>
    <row r="160" spans="2:30" x14ac:dyDescent="0.15">
      <c r="B160" s="4"/>
      <c r="C160" s="3">
        <v>0</v>
      </c>
      <c r="D160" s="3">
        <v>1</v>
      </c>
      <c r="E160" s="3">
        <v>0.5</v>
      </c>
      <c r="F160" s="1" t="s">
        <v>126</v>
      </c>
      <c r="G160" s="3">
        <v>1.1500000000000002E-2</v>
      </c>
      <c r="H160" s="19">
        <v>0</v>
      </c>
      <c r="I160" s="19">
        <v>23.6</v>
      </c>
      <c r="J160" s="21" t="s">
        <v>40</v>
      </c>
      <c r="P160" s="86"/>
      <c r="Q160" s="22"/>
      <c r="R160" s="22"/>
      <c r="S160" s="22"/>
      <c r="T160" s="22"/>
      <c r="Y160" t="s">
        <v>280</v>
      </c>
      <c r="Z160" s="21" t="s">
        <v>40</v>
      </c>
      <c r="AA160" s="21"/>
      <c r="AB160" s="19"/>
      <c r="AC160" s="19"/>
      <c r="AD160" s="19"/>
    </row>
    <row r="161" spans="2:30" x14ac:dyDescent="0.15">
      <c r="B161" s="4"/>
      <c r="C161" s="3">
        <v>15</v>
      </c>
      <c r="D161" s="3">
        <v>16</v>
      </c>
      <c r="E161" s="3">
        <v>15.5</v>
      </c>
      <c r="F161" s="1" t="s">
        <v>75</v>
      </c>
      <c r="G161" s="3">
        <v>4.5499999999999999E-2</v>
      </c>
      <c r="H161" s="19">
        <v>0</v>
      </c>
      <c r="I161" s="19">
        <v>21.8</v>
      </c>
      <c r="J161" s="21" t="s">
        <v>40</v>
      </c>
      <c r="K161" s="86"/>
      <c r="L161" s="22"/>
      <c r="M161" s="22"/>
      <c r="N161" s="22"/>
      <c r="O161" s="22"/>
      <c r="P161" s="86"/>
      <c r="Q161" s="22"/>
      <c r="R161" s="22"/>
      <c r="S161" s="22"/>
      <c r="T161" s="22"/>
      <c r="Y161" s="3"/>
      <c r="Z161" s="21" t="s">
        <v>40</v>
      </c>
      <c r="AA161" s="21"/>
      <c r="AB161" s="19"/>
      <c r="AC161" s="19"/>
      <c r="AD161" s="19"/>
    </row>
    <row r="162" spans="2:30" x14ac:dyDescent="0.15">
      <c r="B162" s="4"/>
      <c r="C162" s="3">
        <v>22</v>
      </c>
      <c r="D162" s="3">
        <v>23</v>
      </c>
      <c r="E162" s="3">
        <v>22.5</v>
      </c>
      <c r="F162" s="1" t="s">
        <v>82</v>
      </c>
      <c r="G162" s="3">
        <v>3.27E-2</v>
      </c>
      <c r="H162" s="19">
        <v>0</v>
      </c>
      <c r="I162" s="19">
        <v>21.7</v>
      </c>
      <c r="J162" s="21" t="s">
        <v>40</v>
      </c>
      <c r="K162" s="86"/>
      <c r="L162" s="22"/>
      <c r="M162" s="22"/>
      <c r="N162" s="22"/>
      <c r="O162" s="22"/>
      <c r="P162" s="86"/>
      <c r="Q162" s="22"/>
      <c r="R162" s="22"/>
      <c r="S162" s="22"/>
      <c r="T162" s="22"/>
      <c r="Y162" s="3"/>
      <c r="Z162" s="21" t="s">
        <v>40</v>
      </c>
      <c r="AA162" s="21"/>
      <c r="AB162" s="19"/>
      <c r="AC162" s="19"/>
      <c r="AD162" s="19"/>
    </row>
    <row r="163" spans="2:30" x14ac:dyDescent="0.15">
      <c r="B163" s="4"/>
      <c r="C163" s="30" t="s">
        <v>281</v>
      </c>
      <c r="D163" s="31">
        <v>41469.649305555555</v>
      </c>
      <c r="G163" s="3"/>
      <c r="H163" s="19"/>
      <c r="I163" s="19"/>
      <c r="J163" s="21"/>
      <c r="K163" s="86"/>
      <c r="L163" s="22"/>
      <c r="M163" s="22"/>
      <c r="N163" s="22"/>
      <c r="O163" s="22"/>
      <c r="P163" s="86"/>
      <c r="Q163" s="22"/>
      <c r="R163" s="22"/>
      <c r="S163" s="22"/>
      <c r="T163" s="22"/>
      <c r="Y163" s="33" t="s">
        <v>282</v>
      </c>
      <c r="Z163" s="21"/>
      <c r="AA163" s="21"/>
      <c r="AB163" s="19"/>
      <c r="AC163" s="19"/>
      <c r="AD163" s="19"/>
    </row>
    <row r="164" spans="2:30" ht="15" x14ac:dyDescent="0.2">
      <c r="B164" s="4"/>
      <c r="C164" s="3">
        <v>0</v>
      </c>
      <c r="D164" s="3">
        <v>1</v>
      </c>
      <c r="E164" s="3">
        <v>0.5</v>
      </c>
      <c r="F164" s="1" t="s">
        <v>113</v>
      </c>
      <c r="G164" s="3">
        <v>1.5450000000000002E-2</v>
      </c>
      <c r="H164" s="19">
        <v>0</v>
      </c>
      <c r="I164" s="19">
        <v>23.1</v>
      </c>
      <c r="J164" s="1" t="s">
        <v>283</v>
      </c>
      <c r="K164" s="100">
        <v>838.25</v>
      </c>
      <c r="L164" s="79">
        <v>1262.3947000000001</v>
      </c>
      <c r="M164" s="79">
        <v>3.96</v>
      </c>
      <c r="N164" s="79">
        <v>168.26</v>
      </c>
      <c r="O164" s="79">
        <v>1</v>
      </c>
      <c r="P164" s="91">
        <v>484.64</v>
      </c>
      <c r="Q164" s="6">
        <v>1585.34</v>
      </c>
      <c r="R164" s="6" t="s">
        <v>39</v>
      </c>
      <c r="S164" s="2">
        <v>1346</v>
      </c>
      <c r="T164" s="2">
        <v>100</v>
      </c>
      <c r="Y164"/>
      <c r="Z164" s="1" t="s">
        <v>284</v>
      </c>
      <c r="AA164" s="3">
        <v>1</v>
      </c>
      <c r="AB164" s="19"/>
      <c r="AC164" s="19"/>
      <c r="AD164" s="19"/>
    </row>
    <row r="165" spans="2:30" x14ac:dyDescent="0.15">
      <c r="B165" s="4"/>
      <c r="C165" s="3">
        <v>5.5</v>
      </c>
      <c r="D165" s="3">
        <v>6.5</v>
      </c>
      <c r="E165" s="3">
        <v>6</v>
      </c>
      <c r="F165" s="1" t="s">
        <v>43</v>
      </c>
      <c r="G165" s="3">
        <v>9.530000000000001E-2</v>
      </c>
      <c r="H165" s="19">
        <v>0</v>
      </c>
      <c r="I165" s="19">
        <v>21.7</v>
      </c>
      <c r="J165" s="1" t="s">
        <v>285</v>
      </c>
      <c r="K165" s="100">
        <v>17361.05</v>
      </c>
      <c r="L165" s="78">
        <v>32785.9</v>
      </c>
      <c r="M165" s="78">
        <v>108</v>
      </c>
      <c r="N165" s="78">
        <v>3222.9999999999995</v>
      </c>
      <c r="O165" s="78">
        <v>100</v>
      </c>
      <c r="P165" s="91">
        <v>60.85</v>
      </c>
      <c r="Q165" s="6">
        <v>32785.9</v>
      </c>
      <c r="R165" s="2">
        <v>108</v>
      </c>
      <c r="S165" s="2">
        <v>3222.9999999999995</v>
      </c>
      <c r="T165" s="2">
        <v>100</v>
      </c>
      <c r="Y165" s="3"/>
      <c r="Z165" s="1" t="s">
        <v>286</v>
      </c>
      <c r="AA165" s="3">
        <v>1</v>
      </c>
      <c r="AB165" s="19"/>
      <c r="AC165" s="19"/>
      <c r="AD165" s="19"/>
    </row>
    <row r="166" spans="2:30" x14ac:dyDescent="0.15">
      <c r="B166" s="4"/>
      <c r="C166" s="3">
        <v>9</v>
      </c>
      <c r="D166" s="3">
        <v>9.5</v>
      </c>
      <c r="E166" s="3">
        <v>9.25</v>
      </c>
      <c r="F166" s="1" t="s">
        <v>106</v>
      </c>
      <c r="G166" s="3">
        <v>11.27</v>
      </c>
      <c r="H166" s="36">
        <v>6.4</v>
      </c>
      <c r="I166" s="19">
        <v>21.7</v>
      </c>
      <c r="J166" s="44" t="s">
        <v>287</v>
      </c>
      <c r="K166" s="100" t="s">
        <v>39</v>
      </c>
      <c r="L166" s="78">
        <v>2932409</v>
      </c>
      <c r="M166" s="78">
        <v>21600</v>
      </c>
      <c r="N166" s="78">
        <v>497800</v>
      </c>
      <c r="O166" s="2">
        <v>10000</v>
      </c>
      <c r="P166" s="88"/>
      <c r="Q166" s="32"/>
      <c r="R166" s="32"/>
      <c r="S166" s="32"/>
      <c r="T166" s="32"/>
      <c r="Y166" t="s">
        <v>288</v>
      </c>
      <c r="Z166" s="44" t="s">
        <v>289</v>
      </c>
      <c r="AA166" s="45">
        <v>1</v>
      </c>
      <c r="AB166" s="19"/>
      <c r="AC166" s="19"/>
      <c r="AD166" s="19"/>
    </row>
    <row r="167" spans="2:30" x14ac:dyDescent="0.15">
      <c r="B167" s="4"/>
      <c r="C167" s="30" t="s">
        <v>290</v>
      </c>
      <c r="D167" s="31">
        <v>41469.708333333336</v>
      </c>
      <c r="E167"/>
      <c r="F167" s="4"/>
      <c r="I167" s="19"/>
      <c r="K167" s="100"/>
      <c r="L167" s="35"/>
      <c r="M167" s="35"/>
      <c r="N167" s="35"/>
      <c r="Y167" s="33" t="s">
        <v>291</v>
      </c>
    </row>
    <row r="168" spans="2:30" ht="15" x14ac:dyDescent="0.2">
      <c r="B168" s="4"/>
      <c r="C168" s="3">
        <v>0</v>
      </c>
      <c r="D168" s="3">
        <v>1</v>
      </c>
      <c r="E168" s="3">
        <v>0.5</v>
      </c>
      <c r="F168" s="1" t="s">
        <v>71</v>
      </c>
      <c r="G168" s="3">
        <v>1.1640000000000001E-2</v>
      </c>
      <c r="H168" s="19">
        <v>0</v>
      </c>
      <c r="I168" s="19">
        <v>23.5</v>
      </c>
      <c r="J168" s="1" t="s">
        <v>292</v>
      </c>
      <c r="K168" s="100">
        <v>567.52</v>
      </c>
      <c r="L168" s="79">
        <v>1282.3810000000001</v>
      </c>
      <c r="M168" s="79">
        <v>5.19</v>
      </c>
      <c r="N168" s="79">
        <v>201.29</v>
      </c>
      <c r="O168" s="79">
        <v>1</v>
      </c>
      <c r="P168" s="91">
        <v>210.86999999999998</v>
      </c>
      <c r="Q168" s="6">
        <v>1220.3699999999999</v>
      </c>
      <c r="R168" s="6" t="s">
        <v>39</v>
      </c>
      <c r="S168" s="2">
        <v>291</v>
      </c>
      <c r="T168" s="2">
        <v>100</v>
      </c>
      <c r="Y168" s="3"/>
      <c r="Z168" s="1" t="s">
        <v>293</v>
      </c>
      <c r="AA168" s="3">
        <v>1</v>
      </c>
      <c r="AB168" s="19"/>
      <c r="AC168" s="19"/>
      <c r="AD168" s="19"/>
    </row>
    <row r="169" spans="2:30" x14ac:dyDescent="0.15">
      <c r="B169" s="4"/>
      <c r="C169" s="3">
        <v>10</v>
      </c>
      <c r="D169" s="3">
        <v>11</v>
      </c>
      <c r="E169" s="3">
        <v>10.5</v>
      </c>
      <c r="F169" s="1" t="s">
        <v>124</v>
      </c>
      <c r="G169" s="3">
        <v>3.6500000000000005E-2</v>
      </c>
      <c r="H169" s="19">
        <v>0</v>
      </c>
      <c r="I169" s="19">
        <v>21.7</v>
      </c>
      <c r="J169" s="1" t="s">
        <v>294</v>
      </c>
      <c r="K169" s="100">
        <v>4677.21</v>
      </c>
      <c r="L169" s="78">
        <v>8685.380000000001</v>
      </c>
      <c r="M169" s="78">
        <v>22</v>
      </c>
      <c r="N169" s="78">
        <v>1148</v>
      </c>
      <c r="O169" s="78">
        <v>100</v>
      </c>
      <c r="P169" s="91">
        <v>106.49</v>
      </c>
      <c r="Q169" s="6">
        <v>8685.380000000001</v>
      </c>
      <c r="R169" s="2">
        <v>22</v>
      </c>
      <c r="S169" s="2">
        <v>1148</v>
      </c>
      <c r="T169" s="2">
        <v>100</v>
      </c>
      <c r="Y169" s="3"/>
      <c r="Z169" s="1" t="s">
        <v>295</v>
      </c>
      <c r="AA169" s="3">
        <v>1</v>
      </c>
      <c r="AB169" s="19"/>
      <c r="AC169" s="19"/>
      <c r="AD169" s="19"/>
    </row>
    <row r="170" spans="2:30" x14ac:dyDescent="0.15">
      <c r="B170" s="4"/>
      <c r="C170" s="3">
        <v>16.5</v>
      </c>
      <c r="D170" s="3">
        <v>17</v>
      </c>
      <c r="E170" s="3">
        <v>16.75</v>
      </c>
      <c r="F170" s="1" t="s">
        <v>118</v>
      </c>
      <c r="G170" s="3">
        <v>3.34</v>
      </c>
      <c r="H170" s="36">
        <v>1.7000000000000002</v>
      </c>
      <c r="I170" s="19">
        <v>21.7</v>
      </c>
      <c r="J170" s="44" t="s">
        <v>296</v>
      </c>
      <c r="K170" s="103"/>
      <c r="L170" s="83"/>
      <c r="M170" s="83"/>
      <c r="N170" s="83"/>
      <c r="O170" s="32"/>
      <c r="P170" s="88"/>
      <c r="Q170" s="32"/>
      <c r="R170" s="32"/>
      <c r="S170" s="32"/>
      <c r="T170" s="32"/>
      <c r="Y170" t="s">
        <v>288</v>
      </c>
      <c r="Z170" s="44" t="s">
        <v>297</v>
      </c>
      <c r="AA170" s="45">
        <v>1</v>
      </c>
      <c r="AB170" s="19"/>
      <c r="AC170" s="19"/>
      <c r="AD170" s="19"/>
    </row>
    <row r="171" spans="2:30" s="33" customFormat="1" x14ac:dyDescent="0.15">
      <c r="B171" s="4"/>
      <c r="C171" s="30" t="s">
        <v>298</v>
      </c>
      <c r="D171" s="46">
        <v>41470.052083333336</v>
      </c>
      <c r="E171" s="30"/>
      <c r="F171" s="47"/>
      <c r="G171" s="30"/>
      <c r="H171" s="30"/>
      <c r="I171" s="30"/>
      <c r="J171" s="47"/>
      <c r="K171" s="104"/>
      <c r="L171" s="102"/>
      <c r="M171" s="102"/>
      <c r="N171" s="102"/>
      <c r="O171" s="48"/>
      <c r="P171" s="93"/>
      <c r="Q171" s="48"/>
      <c r="R171" s="48"/>
      <c r="S171" s="48"/>
      <c r="T171" s="48"/>
      <c r="U171" s="99"/>
      <c r="V171" s="49"/>
      <c r="W171" s="49"/>
      <c r="X171" s="49"/>
      <c r="Y171" s="33" t="s">
        <v>299</v>
      </c>
      <c r="Z171" s="47"/>
      <c r="AA171" s="47"/>
      <c r="AB171" s="30"/>
      <c r="AC171" s="30"/>
      <c r="AD171" s="30"/>
    </row>
    <row r="172" spans="2:30" x14ac:dyDescent="0.15">
      <c r="B172" s="4"/>
      <c r="C172" s="3" t="s">
        <v>39</v>
      </c>
      <c r="D172" s="3" t="s">
        <v>39</v>
      </c>
      <c r="E172" s="3">
        <v>1</v>
      </c>
      <c r="F172" s="1" t="s">
        <v>73</v>
      </c>
      <c r="G172" s="3">
        <v>3.5099999999999999E-2</v>
      </c>
      <c r="H172" s="19">
        <v>0</v>
      </c>
      <c r="I172" s="19">
        <v>21.7</v>
      </c>
      <c r="J172" s="1" t="s">
        <v>300</v>
      </c>
      <c r="K172" s="100">
        <v>4625.63</v>
      </c>
      <c r="L172" s="78">
        <v>9877.41</v>
      </c>
      <c r="M172" s="78">
        <v>32</v>
      </c>
      <c r="N172" s="78">
        <v>534</v>
      </c>
      <c r="O172" s="78">
        <v>100</v>
      </c>
      <c r="P172" s="91">
        <v>111.62</v>
      </c>
      <c r="Q172" s="6">
        <v>9877.41</v>
      </c>
      <c r="R172" s="2">
        <v>32</v>
      </c>
      <c r="S172" s="2">
        <v>534</v>
      </c>
      <c r="T172" s="2">
        <v>100</v>
      </c>
      <c r="Y172"/>
      <c r="Z172" s="1" t="s">
        <v>301</v>
      </c>
      <c r="AA172" s="3">
        <v>1</v>
      </c>
      <c r="AB172" s="19"/>
      <c r="AC172" s="19"/>
      <c r="AD172" s="19"/>
    </row>
    <row r="173" spans="2:30" x14ac:dyDescent="0.15">
      <c r="B173" s="4"/>
      <c r="C173" s="3" t="s">
        <v>39</v>
      </c>
      <c r="D173" s="3" t="s">
        <v>39</v>
      </c>
      <c r="E173" s="3">
        <v>1</v>
      </c>
      <c r="F173" s="1" t="s">
        <v>59</v>
      </c>
      <c r="G173" s="3">
        <v>4.1700000000000001E-2</v>
      </c>
      <c r="H173" s="19">
        <v>0</v>
      </c>
      <c r="I173" s="19">
        <v>21.9</v>
      </c>
      <c r="J173" s="1" t="s">
        <v>302</v>
      </c>
      <c r="K173" s="100">
        <v>4441.24</v>
      </c>
      <c r="L173" s="78">
        <v>9423.5</v>
      </c>
      <c r="M173" s="78">
        <v>31</v>
      </c>
      <c r="N173" s="78">
        <v>513</v>
      </c>
      <c r="O173" s="78">
        <v>100</v>
      </c>
      <c r="P173" s="91">
        <v>115.1</v>
      </c>
      <c r="Q173" s="6">
        <v>9423.5</v>
      </c>
      <c r="R173" s="2">
        <v>31</v>
      </c>
      <c r="S173" s="2">
        <v>513</v>
      </c>
      <c r="T173" s="2">
        <v>100</v>
      </c>
      <c r="Y173"/>
      <c r="Z173" s="1" t="s">
        <v>303</v>
      </c>
      <c r="AA173" s="3">
        <v>1</v>
      </c>
      <c r="AB173" s="19"/>
      <c r="AC173" s="19"/>
      <c r="AD173" s="19"/>
    </row>
    <row r="174" spans="2:30" s="33" customFormat="1" x14ac:dyDescent="0.15">
      <c r="B174" s="4"/>
      <c r="C174" s="30" t="s">
        <v>298</v>
      </c>
      <c r="D174" s="46">
        <v>41470.135416666664</v>
      </c>
      <c r="E174" s="30">
        <v>1</v>
      </c>
      <c r="F174" s="47"/>
      <c r="G174" s="30">
        <f>AVERAGE(G175:G176)</f>
        <v>4.3050000000000005E-2</v>
      </c>
      <c r="H174" s="30">
        <f>AVERAGE(H175:H176)</f>
        <v>0</v>
      </c>
      <c r="I174" s="30"/>
      <c r="J174" s="4"/>
      <c r="K174" s="100"/>
      <c r="L174" s="35"/>
      <c r="M174" s="35"/>
      <c r="N174" s="35"/>
      <c r="O174" s="5"/>
      <c r="P174" s="92"/>
      <c r="Q174" s="5"/>
      <c r="R174" s="5"/>
      <c r="S174" s="5"/>
      <c r="T174" s="5"/>
      <c r="U174" s="89"/>
      <c r="V174" s="49"/>
      <c r="W174" s="49"/>
      <c r="X174" s="49"/>
      <c r="Z174" s="4"/>
      <c r="AA174" s="4"/>
      <c r="AB174" s="30"/>
      <c r="AC174" s="30"/>
      <c r="AD174" s="30"/>
    </row>
    <row r="175" spans="2:30" x14ac:dyDescent="0.15">
      <c r="B175" s="4"/>
      <c r="C175" s="3" t="s">
        <v>39</v>
      </c>
      <c r="D175" s="3" t="s">
        <v>39</v>
      </c>
      <c r="E175" s="3">
        <v>1</v>
      </c>
      <c r="F175" s="1" t="s">
        <v>77</v>
      </c>
      <c r="G175" s="3">
        <v>4.3400000000000001E-2</v>
      </c>
      <c r="H175" s="19">
        <v>0</v>
      </c>
      <c r="I175" s="19">
        <v>21.4</v>
      </c>
      <c r="J175" s="1" t="s">
        <v>304</v>
      </c>
      <c r="K175" s="100">
        <v>4704.1499999999996</v>
      </c>
      <c r="L175" s="78">
        <v>9854.15</v>
      </c>
      <c r="M175" s="78">
        <v>30</v>
      </c>
      <c r="N175" s="78">
        <v>503</v>
      </c>
      <c r="O175" s="78">
        <v>100</v>
      </c>
      <c r="P175" s="91">
        <v>89.08</v>
      </c>
      <c r="Q175" s="6">
        <v>9854.15</v>
      </c>
      <c r="R175" s="2">
        <v>30</v>
      </c>
      <c r="S175" s="2">
        <v>503</v>
      </c>
      <c r="T175" s="2">
        <v>100</v>
      </c>
      <c r="Y175"/>
      <c r="Z175" s="1" t="s">
        <v>305</v>
      </c>
      <c r="AA175" s="3">
        <v>1</v>
      </c>
      <c r="AB175" s="19"/>
      <c r="AC175" s="19"/>
      <c r="AD175" s="19"/>
    </row>
    <row r="176" spans="2:30" x14ac:dyDescent="0.15">
      <c r="B176" s="4"/>
      <c r="C176" s="3" t="s">
        <v>39</v>
      </c>
      <c r="D176" s="3" t="s">
        <v>39</v>
      </c>
      <c r="E176" s="3">
        <v>1</v>
      </c>
      <c r="F176" s="1" t="s">
        <v>128</v>
      </c>
      <c r="G176" s="3">
        <v>4.2700000000000002E-2</v>
      </c>
      <c r="H176" s="19">
        <v>0</v>
      </c>
      <c r="I176" s="19">
        <v>21.6</v>
      </c>
      <c r="J176" s="1" t="s">
        <v>306</v>
      </c>
      <c r="K176" s="100">
        <v>8266.9399999999987</v>
      </c>
      <c r="L176" s="78">
        <v>15820.320000000002</v>
      </c>
      <c r="M176" s="78">
        <v>31</v>
      </c>
      <c r="N176" s="78">
        <v>505.99999999999994</v>
      </c>
      <c r="O176" s="78">
        <v>100</v>
      </c>
      <c r="P176" s="91">
        <v>142.71</v>
      </c>
      <c r="Q176" s="6">
        <v>15820.320000000002</v>
      </c>
      <c r="R176" s="2">
        <v>31</v>
      </c>
      <c r="S176" s="2">
        <v>505.99999999999994</v>
      </c>
      <c r="T176" s="2">
        <v>100</v>
      </c>
      <c r="Y176"/>
      <c r="Z176" s="1" t="s">
        <v>307</v>
      </c>
      <c r="AA176" s="3">
        <v>1</v>
      </c>
      <c r="AB176" s="19"/>
      <c r="AC176" s="19"/>
      <c r="AD176" s="19"/>
    </row>
    <row r="177" spans="2:30" s="33" customFormat="1" x14ac:dyDescent="0.15">
      <c r="B177" s="4"/>
      <c r="C177" s="30" t="s">
        <v>298</v>
      </c>
      <c r="D177" s="46">
        <v>41470.220833333333</v>
      </c>
      <c r="E177" s="30"/>
      <c r="F177" s="47"/>
      <c r="G177" s="30"/>
      <c r="H177" s="30"/>
      <c r="I177" s="30"/>
      <c r="J177" s="4"/>
      <c r="K177" s="100"/>
      <c r="L177" s="35"/>
      <c r="M177" s="35"/>
      <c r="N177" s="35"/>
      <c r="O177" s="5"/>
      <c r="P177" s="92"/>
      <c r="Q177" s="5"/>
      <c r="R177" s="5"/>
      <c r="S177" s="5"/>
      <c r="T177" s="5"/>
      <c r="U177" s="89"/>
      <c r="V177" s="49"/>
      <c r="W177" s="49"/>
      <c r="X177" s="49"/>
      <c r="Z177" s="4"/>
      <c r="AA177" s="4"/>
      <c r="AB177" s="30"/>
      <c r="AC177" s="30"/>
      <c r="AD177" s="30"/>
    </row>
    <row r="178" spans="2:30" x14ac:dyDescent="0.15">
      <c r="B178" s="4"/>
      <c r="C178" s="3" t="s">
        <v>39</v>
      </c>
      <c r="D178" s="3" t="s">
        <v>39</v>
      </c>
      <c r="E178" s="3">
        <v>1</v>
      </c>
      <c r="F178" s="1" t="s">
        <v>47</v>
      </c>
      <c r="G178" s="3">
        <v>6.3500000000000001E-2</v>
      </c>
      <c r="H178" s="19">
        <v>0</v>
      </c>
      <c r="I178" s="19">
        <v>21.8</v>
      </c>
      <c r="J178" s="1" t="s">
        <v>308</v>
      </c>
      <c r="K178" s="100">
        <v>7913.0700000000006</v>
      </c>
      <c r="L178" s="78">
        <v>16085.849999999997</v>
      </c>
      <c r="M178" s="78">
        <v>50</v>
      </c>
      <c r="N178" s="78">
        <v>868</v>
      </c>
      <c r="O178" s="78">
        <v>100</v>
      </c>
      <c r="P178" s="91">
        <v>107.25</v>
      </c>
      <c r="Q178" s="6">
        <v>16085.849999999997</v>
      </c>
      <c r="R178" s="2">
        <v>50</v>
      </c>
      <c r="S178" s="2">
        <v>868</v>
      </c>
      <c r="T178" s="2">
        <v>100</v>
      </c>
      <c r="Y178"/>
      <c r="Z178" s="1" t="s">
        <v>309</v>
      </c>
      <c r="AA178" s="3">
        <v>1</v>
      </c>
      <c r="AB178" s="19"/>
      <c r="AC178" s="19"/>
      <c r="AD178" s="19"/>
    </row>
    <row r="179" spans="2:30" x14ac:dyDescent="0.15">
      <c r="B179" s="4"/>
      <c r="C179" s="3" t="s">
        <v>39</v>
      </c>
      <c r="D179" s="3" t="s">
        <v>39</v>
      </c>
      <c r="E179" s="3">
        <v>1</v>
      </c>
      <c r="F179" s="1" t="s">
        <v>130</v>
      </c>
      <c r="G179" s="3">
        <v>6.08E-2</v>
      </c>
      <c r="H179" s="19">
        <v>0</v>
      </c>
      <c r="I179" s="19">
        <v>21.7</v>
      </c>
      <c r="J179" s="1" t="s">
        <v>310</v>
      </c>
      <c r="K179" s="100">
        <v>7898.9999999999991</v>
      </c>
      <c r="L179" s="78">
        <v>16192.39</v>
      </c>
      <c r="M179" s="78">
        <v>44</v>
      </c>
      <c r="N179" s="78">
        <v>847.00000000000011</v>
      </c>
      <c r="O179" s="78">
        <v>100</v>
      </c>
      <c r="P179" s="91">
        <v>85.2</v>
      </c>
      <c r="Q179" s="6">
        <v>16192.39</v>
      </c>
      <c r="R179" s="2">
        <v>44</v>
      </c>
      <c r="S179" s="2">
        <v>847.00000000000011</v>
      </c>
      <c r="T179" s="2">
        <v>100</v>
      </c>
      <c r="Y179"/>
      <c r="Z179" s="1" t="s">
        <v>311</v>
      </c>
      <c r="AA179" s="3">
        <v>1</v>
      </c>
      <c r="AB179" s="19"/>
      <c r="AC179" s="19"/>
      <c r="AD179" s="19"/>
    </row>
    <row r="180" spans="2:30" s="33" customFormat="1" x14ac:dyDescent="0.15">
      <c r="B180" s="4"/>
      <c r="C180" s="30" t="s">
        <v>298</v>
      </c>
      <c r="D180" s="46">
        <v>41470.301388888889</v>
      </c>
      <c r="E180" s="30"/>
      <c r="F180" s="47"/>
      <c r="G180" s="30"/>
      <c r="H180" s="50"/>
      <c r="I180" s="30"/>
      <c r="J180" s="4"/>
      <c r="K180" s="100"/>
      <c r="L180" s="35"/>
      <c r="M180" s="35"/>
      <c r="N180" s="35"/>
      <c r="O180" s="5"/>
      <c r="P180" s="92"/>
      <c r="Q180" s="5"/>
      <c r="R180" s="5"/>
      <c r="S180" s="5"/>
      <c r="T180" s="5"/>
      <c r="U180" s="89"/>
      <c r="V180" s="49"/>
      <c r="W180" s="49"/>
      <c r="X180" s="49"/>
      <c r="Z180" s="4"/>
      <c r="AA180" s="4"/>
      <c r="AB180" s="50"/>
      <c r="AC180" s="50"/>
      <c r="AD180" s="50"/>
    </row>
    <row r="181" spans="2:30" x14ac:dyDescent="0.15">
      <c r="B181" s="4"/>
      <c r="C181" s="3" t="s">
        <v>39</v>
      </c>
      <c r="D181" s="3" t="s">
        <v>39</v>
      </c>
      <c r="E181" s="3">
        <v>1</v>
      </c>
      <c r="F181" s="1" t="s">
        <v>58</v>
      </c>
      <c r="G181" s="3">
        <v>9.8100000000000007E-2</v>
      </c>
      <c r="H181" s="19">
        <v>0</v>
      </c>
      <c r="I181" s="19">
        <v>21.5</v>
      </c>
      <c r="J181" s="1" t="s">
        <v>168</v>
      </c>
      <c r="K181" s="100" t="s">
        <v>39</v>
      </c>
      <c r="L181" s="78">
        <v>26285.969999999998</v>
      </c>
      <c r="M181" s="78">
        <v>229.99999999999997</v>
      </c>
      <c r="N181" s="78">
        <v>2053</v>
      </c>
      <c r="O181" s="78">
        <v>100</v>
      </c>
      <c r="P181" s="88"/>
      <c r="Q181" s="32"/>
      <c r="R181" s="32"/>
      <c r="S181" s="32"/>
      <c r="T181" s="32"/>
      <c r="Y181"/>
      <c r="Z181" s="1" t="s">
        <v>134</v>
      </c>
      <c r="AA181" s="3">
        <v>1</v>
      </c>
      <c r="AB181" s="19"/>
      <c r="AC181" s="19"/>
      <c r="AD181" s="19"/>
    </row>
    <row r="182" spans="2:30" s="33" customFormat="1" x14ac:dyDescent="0.15">
      <c r="B182" s="4"/>
      <c r="C182" s="30" t="s">
        <v>298</v>
      </c>
      <c r="D182" s="46">
        <v>41470.395833333336</v>
      </c>
      <c r="E182" s="30"/>
      <c r="F182" s="47"/>
      <c r="G182" s="30"/>
      <c r="H182" s="30"/>
      <c r="I182" s="30"/>
      <c r="J182" s="4"/>
      <c r="K182" s="100"/>
      <c r="L182" s="35"/>
      <c r="M182" s="35"/>
      <c r="N182" s="35"/>
      <c r="O182" s="5"/>
      <c r="P182" s="92"/>
      <c r="Q182" s="5"/>
      <c r="R182" s="5"/>
      <c r="S182" s="5"/>
      <c r="T182" s="5"/>
      <c r="U182" s="89"/>
      <c r="V182" s="49"/>
      <c r="W182" s="49"/>
      <c r="X182" s="49"/>
      <c r="Z182" s="4"/>
      <c r="AA182" s="4"/>
      <c r="AB182" s="30"/>
      <c r="AC182" s="30"/>
      <c r="AD182" s="30"/>
    </row>
    <row r="183" spans="2:30" x14ac:dyDescent="0.15">
      <c r="B183" s="4"/>
      <c r="C183" s="3" t="s">
        <v>39</v>
      </c>
      <c r="D183" s="3" t="s">
        <v>39</v>
      </c>
      <c r="E183" s="3">
        <v>1</v>
      </c>
      <c r="F183" s="1" t="s">
        <v>132</v>
      </c>
      <c r="G183" s="3">
        <v>9.7500000000000003E-2</v>
      </c>
      <c r="H183" s="19">
        <v>0</v>
      </c>
      <c r="I183" s="19">
        <v>21.6</v>
      </c>
      <c r="J183" s="1" t="s">
        <v>312</v>
      </c>
      <c r="K183" s="100">
        <v>11673.539999999999</v>
      </c>
      <c r="L183" s="78">
        <v>23608.62</v>
      </c>
      <c r="M183" s="78">
        <v>73</v>
      </c>
      <c r="N183" s="78">
        <v>1321</v>
      </c>
      <c r="O183" s="78">
        <v>100</v>
      </c>
      <c r="P183" s="91">
        <v>131.20000000000002</v>
      </c>
      <c r="Q183" s="6">
        <v>23608.62</v>
      </c>
      <c r="R183" s="2">
        <v>73</v>
      </c>
      <c r="S183" s="2">
        <v>1321</v>
      </c>
      <c r="T183" s="2">
        <v>100</v>
      </c>
      <c r="Y183"/>
      <c r="Z183" s="1" t="s">
        <v>313</v>
      </c>
      <c r="AA183" s="3">
        <v>1</v>
      </c>
      <c r="AB183" s="19"/>
      <c r="AC183" s="19"/>
      <c r="AD183" s="19"/>
    </row>
    <row r="184" spans="2:30" x14ac:dyDescent="0.15">
      <c r="B184" s="4"/>
      <c r="C184" s="3" t="s">
        <v>39</v>
      </c>
      <c r="D184" s="3" t="s">
        <v>39</v>
      </c>
      <c r="E184" s="3">
        <v>1</v>
      </c>
      <c r="F184" s="1" t="s">
        <v>62</v>
      </c>
      <c r="G184" s="3">
        <v>7.690000000000001E-2</v>
      </c>
      <c r="H184" s="19">
        <v>0</v>
      </c>
      <c r="I184" s="19">
        <v>21.7</v>
      </c>
      <c r="J184" s="1" t="s">
        <v>314</v>
      </c>
      <c r="K184" s="100">
        <v>13048.050000000001</v>
      </c>
      <c r="L184" s="78">
        <v>26288.61</v>
      </c>
      <c r="M184" s="78">
        <v>82</v>
      </c>
      <c r="N184" s="78">
        <v>1573</v>
      </c>
      <c r="O184" s="78">
        <v>100</v>
      </c>
      <c r="P184" s="91">
        <v>148.47</v>
      </c>
      <c r="Q184" s="6">
        <v>26288.61</v>
      </c>
      <c r="R184" s="2">
        <v>82</v>
      </c>
      <c r="S184" s="2">
        <v>1573</v>
      </c>
      <c r="T184" s="2">
        <v>100</v>
      </c>
      <c r="Y184"/>
      <c r="Z184" s="1" t="s">
        <v>315</v>
      </c>
      <c r="AA184" s="3">
        <v>1</v>
      </c>
      <c r="AB184" s="19"/>
      <c r="AC184" s="19"/>
      <c r="AD184" s="19"/>
    </row>
    <row r="185" spans="2:30" s="33" customFormat="1" x14ac:dyDescent="0.15">
      <c r="B185" s="4"/>
      <c r="C185" s="30" t="s">
        <v>298</v>
      </c>
      <c r="D185" s="46">
        <v>41470.456944444442</v>
      </c>
      <c r="E185" s="30"/>
      <c r="F185" s="47"/>
      <c r="G185" s="30"/>
      <c r="H185" s="30"/>
      <c r="I185" s="30"/>
      <c r="J185" s="4"/>
      <c r="K185" s="100"/>
      <c r="L185" s="35"/>
      <c r="M185" s="35"/>
      <c r="N185" s="35"/>
      <c r="O185" s="5"/>
      <c r="P185" s="92"/>
      <c r="Q185" s="5"/>
      <c r="R185" s="5"/>
      <c r="S185" s="5"/>
      <c r="T185" s="5"/>
      <c r="U185" s="89"/>
      <c r="V185" s="49"/>
      <c r="W185" s="49"/>
      <c r="X185" s="49"/>
      <c r="Z185" s="4"/>
      <c r="AA185" s="4"/>
      <c r="AB185" s="30"/>
      <c r="AC185" s="30"/>
      <c r="AD185" s="30"/>
    </row>
    <row r="186" spans="2:30" x14ac:dyDescent="0.15">
      <c r="B186" s="4"/>
      <c r="C186" s="3" t="s">
        <v>39</v>
      </c>
      <c r="D186" s="3" t="s">
        <v>39</v>
      </c>
      <c r="E186" s="3">
        <v>1</v>
      </c>
      <c r="F186" s="1" t="s">
        <v>69</v>
      </c>
      <c r="G186" s="3">
        <v>6.3899999999999998E-2</v>
      </c>
      <c r="H186" s="19">
        <v>0</v>
      </c>
      <c r="I186" s="19">
        <v>23.9</v>
      </c>
      <c r="J186" s="1" t="s">
        <v>316</v>
      </c>
      <c r="K186" s="100">
        <v>8968</v>
      </c>
      <c r="L186" s="78">
        <v>18013.22</v>
      </c>
      <c r="M186" s="78">
        <v>55.000000000000007</v>
      </c>
      <c r="N186" s="78">
        <v>993</v>
      </c>
      <c r="O186" s="78">
        <v>100</v>
      </c>
      <c r="P186" s="91">
        <v>196.89</v>
      </c>
      <c r="Q186" s="6">
        <v>18013.22</v>
      </c>
      <c r="R186" s="2">
        <v>55.000000000000007</v>
      </c>
      <c r="S186" s="2">
        <v>993</v>
      </c>
      <c r="T186" s="2">
        <v>100</v>
      </c>
      <c r="Y186" s="3"/>
      <c r="Z186" s="1" t="s">
        <v>317</v>
      </c>
      <c r="AA186" s="3">
        <v>1</v>
      </c>
      <c r="AB186" s="19"/>
      <c r="AC186" s="19"/>
      <c r="AD186" s="19"/>
    </row>
    <row r="187" spans="2:30" x14ac:dyDescent="0.15">
      <c r="B187" s="4"/>
      <c r="C187" s="3" t="s">
        <v>39</v>
      </c>
      <c r="D187" s="3" t="s">
        <v>39</v>
      </c>
      <c r="E187" s="3">
        <v>1</v>
      </c>
      <c r="F187" s="1" t="s">
        <v>231</v>
      </c>
      <c r="G187" s="3">
        <v>7.4400000000000008E-2</v>
      </c>
      <c r="H187" s="19">
        <v>0</v>
      </c>
      <c r="I187" s="19">
        <v>22.7</v>
      </c>
      <c r="J187" s="1" t="s">
        <v>318</v>
      </c>
      <c r="K187" s="100">
        <v>9175.07</v>
      </c>
      <c r="L187" s="78">
        <v>18049.47</v>
      </c>
      <c r="M187" s="78">
        <v>50</v>
      </c>
      <c r="N187" s="78">
        <v>1212</v>
      </c>
      <c r="O187" s="78">
        <v>100</v>
      </c>
      <c r="P187" s="91">
        <v>96.89</v>
      </c>
      <c r="Q187" s="6">
        <v>18049.47</v>
      </c>
      <c r="R187" s="2">
        <v>50</v>
      </c>
      <c r="S187" s="2">
        <v>1212</v>
      </c>
      <c r="T187" s="2">
        <v>100</v>
      </c>
      <c r="Y187"/>
      <c r="Z187" s="1" t="s">
        <v>319</v>
      </c>
      <c r="AA187" s="3">
        <v>1</v>
      </c>
      <c r="AB187" s="19"/>
      <c r="AC187" s="19"/>
      <c r="AD187" s="19"/>
    </row>
    <row r="188" spans="2:30" x14ac:dyDescent="0.15">
      <c r="C188" s="3"/>
      <c r="D188" s="3"/>
      <c r="G188" s="3"/>
      <c r="H188" s="19"/>
      <c r="I188" s="19"/>
      <c r="J188" s="21"/>
      <c r="K188" s="86"/>
      <c r="L188" s="22"/>
      <c r="M188" s="22"/>
      <c r="N188" s="22"/>
      <c r="O188" s="22"/>
      <c r="P188" s="86"/>
      <c r="Q188" s="22"/>
      <c r="R188" s="22"/>
      <c r="S188" s="22"/>
      <c r="T188" s="22"/>
      <c r="Y188"/>
      <c r="Z188" s="21"/>
      <c r="AA188" s="21"/>
      <c r="AB188" s="19"/>
      <c r="AC188" s="19"/>
      <c r="AD188" s="19"/>
    </row>
    <row r="189" spans="2:30" x14ac:dyDescent="0.15">
      <c r="B189" s="4"/>
      <c r="C189" s="30" t="s">
        <v>320</v>
      </c>
      <c r="D189" s="31">
        <v>41469.828472222223</v>
      </c>
      <c r="E189" s="51">
        <v>41470.301388888889</v>
      </c>
      <c r="F189" s="4"/>
      <c r="Y189" t="s">
        <v>321</v>
      </c>
    </row>
    <row r="190" spans="2:30" x14ac:dyDescent="0.15">
      <c r="B190" s="4"/>
      <c r="C190" s="3" t="s">
        <v>39</v>
      </c>
      <c r="D190" s="3" t="s">
        <v>39</v>
      </c>
      <c r="E190" s="3">
        <v>17</v>
      </c>
      <c r="F190" s="4" t="s">
        <v>80</v>
      </c>
      <c r="G190" s="3">
        <v>5.2999999999999999E-2</v>
      </c>
      <c r="H190" s="19">
        <v>0</v>
      </c>
      <c r="I190" s="19">
        <v>21.8</v>
      </c>
      <c r="J190" s="21" t="s">
        <v>40</v>
      </c>
      <c r="K190" s="86"/>
      <c r="L190" s="22"/>
      <c r="M190" s="22"/>
      <c r="N190" s="22"/>
      <c r="O190" s="22"/>
      <c r="P190" s="86"/>
      <c r="Q190" s="22"/>
      <c r="R190" s="22"/>
      <c r="S190" s="22"/>
      <c r="T190" s="22"/>
      <c r="Y190" t="s">
        <v>322</v>
      </c>
      <c r="Z190" s="21" t="s">
        <v>40</v>
      </c>
      <c r="AA190" s="21"/>
      <c r="AB190" s="19"/>
      <c r="AC190" s="19"/>
      <c r="AD190" s="19"/>
    </row>
    <row r="191" spans="2:30" x14ac:dyDescent="0.15">
      <c r="B191" s="4"/>
      <c r="C191" s="3" t="s">
        <v>39</v>
      </c>
      <c r="D191" s="3" t="s">
        <v>39</v>
      </c>
      <c r="E191" s="3">
        <v>17</v>
      </c>
      <c r="F191" s="4" t="s">
        <v>158</v>
      </c>
      <c r="G191" s="3">
        <v>6.9500000000000006E-2</v>
      </c>
      <c r="H191" s="19">
        <v>0</v>
      </c>
      <c r="I191" s="19">
        <v>20.8</v>
      </c>
      <c r="J191" s="1" t="s">
        <v>323</v>
      </c>
      <c r="K191" s="100">
        <v>5477.65</v>
      </c>
      <c r="L191" s="78">
        <v>11369.79</v>
      </c>
      <c r="M191" s="78">
        <v>32</v>
      </c>
      <c r="N191" s="78">
        <v>592</v>
      </c>
      <c r="O191" s="78">
        <v>100</v>
      </c>
      <c r="P191" s="91">
        <v>87.14</v>
      </c>
      <c r="Q191" s="6">
        <v>11369.79</v>
      </c>
      <c r="R191" s="2">
        <v>32</v>
      </c>
      <c r="S191" s="2">
        <v>592</v>
      </c>
      <c r="T191" s="2">
        <v>100</v>
      </c>
      <c r="Y191"/>
      <c r="Z191" s="1" t="s">
        <v>324</v>
      </c>
      <c r="AA191" s="3">
        <v>1</v>
      </c>
      <c r="AB191" s="19"/>
      <c r="AC191" s="19"/>
      <c r="AD191" s="19"/>
    </row>
    <row r="192" spans="2:30" x14ac:dyDescent="0.15">
      <c r="B192" s="4"/>
      <c r="C192" s="30" t="s">
        <v>320</v>
      </c>
      <c r="D192" s="31">
        <v>41470.3125</v>
      </c>
      <c r="E192" s="51">
        <v>41470.395833333336</v>
      </c>
      <c r="F192" s="4"/>
      <c r="K192" s="100"/>
      <c r="L192" s="35"/>
      <c r="M192" s="35"/>
      <c r="N192" s="35"/>
      <c r="Y192" t="s">
        <v>321</v>
      </c>
    </row>
    <row r="193" spans="1:32" x14ac:dyDescent="0.15">
      <c r="B193" s="4"/>
      <c r="C193" s="3" t="s">
        <v>39</v>
      </c>
      <c r="D193" s="3" t="s">
        <v>39</v>
      </c>
      <c r="E193" s="3">
        <v>17</v>
      </c>
      <c r="F193" s="4" t="s">
        <v>263</v>
      </c>
      <c r="G193" s="3">
        <v>9.3800000000000008E-2</v>
      </c>
      <c r="H193" s="19">
        <v>0</v>
      </c>
      <c r="I193" s="19">
        <v>22.8</v>
      </c>
      <c r="J193" s="4" t="s">
        <v>325</v>
      </c>
      <c r="K193" s="100">
        <v>17840.75</v>
      </c>
      <c r="L193" s="78">
        <v>35367.899999999994</v>
      </c>
      <c r="M193" s="78">
        <v>104</v>
      </c>
      <c r="N193" s="78">
        <v>2194</v>
      </c>
      <c r="O193" s="78">
        <v>100</v>
      </c>
      <c r="P193" s="91">
        <v>184.89</v>
      </c>
      <c r="Q193" s="6">
        <v>35367.899999999994</v>
      </c>
      <c r="R193" s="2">
        <v>104</v>
      </c>
      <c r="S193" s="2">
        <v>2194</v>
      </c>
      <c r="T193" s="2">
        <v>100</v>
      </c>
      <c r="Y193"/>
      <c r="Z193" s="4" t="s">
        <v>326</v>
      </c>
      <c r="AA193" s="3">
        <v>1</v>
      </c>
      <c r="AB193" s="19"/>
      <c r="AC193" s="19"/>
      <c r="AD193" s="19"/>
    </row>
    <row r="194" spans="1:32" x14ac:dyDescent="0.15">
      <c r="B194" s="4"/>
      <c r="C194" s="30" t="s">
        <v>327</v>
      </c>
      <c r="D194" s="31">
        <v>41469.828472222223</v>
      </c>
      <c r="E194" s="31">
        <v>41470.456944444442</v>
      </c>
      <c r="G194" s="3"/>
      <c r="K194" s="100"/>
      <c r="L194" s="35"/>
      <c r="M194" s="35"/>
      <c r="N194" s="35"/>
      <c r="Y194" t="s">
        <v>328</v>
      </c>
    </row>
    <row r="195" spans="1:32" x14ac:dyDescent="0.15">
      <c r="B195" s="4"/>
      <c r="C195" s="3" t="s">
        <v>39</v>
      </c>
      <c r="D195" s="3" t="s">
        <v>39</v>
      </c>
      <c r="E195" s="3">
        <v>71</v>
      </c>
      <c r="F195" s="4" t="s">
        <v>329</v>
      </c>
      <c r="G195" s="3">
        <v>0.18840000000000001</v>
      </c>
      <c r="H195" s="19">
        <v>0.1</v>
      </c>
      <c r="I195" s="19">
        <v>24.6</v>
      </c>
      <c r="J195" s="21" t="s">
        <v>40</v>
      </c>
      <c r="K195" s="100"/>
      <c r="L195" s="35"/>
      <c r="M195" s="35"/>
      <c r="N195" s="35"/>
      <c r="O195" s="22"/>
      <c r="P195" s="86"/>
      <c r="Q195" s="22"/>
      <c r="R195" s="22"/>
      <c r="S195" s="22"/>
      <c r="T195" s="22"/>
      <c r="Y195" t="s">
        <v>330</v>
      </c>
      <c r="Z195" s="21" t="s">
        <v>40</v>
      </c>
      <c r="AA195" s="21"/>
      <c r="AB195" s="19"/>
      <c r="AC195" s="19"/>
      <c r="AD195" s="19"/>
    </row>
    <row r="196" spans="1:32" x14ac:dyDescent="0.15">
      <c r="A196" s="29" t="s">
        <v>331</v>
      </c>
      <c r="B196" s="41" t="s">
        <v>332</v>
      </c>
      <c r="C196" s="30" t="s">
        <v>35</v>
      </c>
      <c r="D196" s="31">
        <v>41481.799305555556</v>
      </c>
      <c r="G196" s="3"/>
      <c r="K196" s="100"/>
      <c r="L196" s="35"/>
      <c r="M196" s="35"/>
      <c r="N196" s="35"/>
      <c r="Y196" s="33" t="s">
        <v>333</v>
      </c>
      <c r="AF196" s="1"/>
    </row>
    <row r="197" spans="1:32" x14ac:dyDescent="0.15">
      <c r="B197" s="4"/>
      <c r="C197" s="3">
        <v>0</v>
      </c>
      <c r="D197" s="3">
        <v>2</v>
      </c>
      <c r="E197" s="2">
        <f t="shared" ref="E197:E230" si="4">C197+(D197-C197)/2</f>
        <v>1</v>
      </c>
      <c r="F197" s="1" t="s">
        <v>334</v>
      </c>
      <c r="G197" s="3">
        <v>0.12610000000000002</v>
      </c>
      <c r="H197" s="19">
        <v>0.1</v>
      </c>
      <c r="I197" s="19">
        <v>20.9</v>
      </c>
      <c r="J197" s="1" t="s">
        <v>335</v>
      </c>
      <c r="K197" s="100" t="s">
        <v>39</v>
      </c>
      <c r="L197" s="78">
        <v>24385.75</v>
      </c>
      <c r="M197" s="78">
        <v>87</v>
      </c>
      <c r="N197" s="78">
        <v>1873.9999999999998</v>
      </c>
      <c r="O197" s="78">
        <v>100</v>
      </c>
      <c r="P197" s="100" t="s">
        <v>39</v>
      </c>
      <c r="Q197" s="78" t="s">
        <v>39</v>
      </c>
      <c r="R197" s="78" t="s">
        <v>39</v>
      </c>
      <c r="S197" s="78" t="s">
        <v>39</v>
      </c>
      <c r="T197" s="78" t="s">
        <v>39</v>
      </c>
      <c r="Y197"/>
      <c r="Z197" s="1" t="s">
        <v>336</v>
      </c>
      <c r="AA197" s="3">
        <v>1</v>
      </c>
      <c r="AB197" s="19"/>
      <c r="AC197" s="19"/>
      <c r="AD197" s="19"/>
      <c r="AF197" s="1"/>
    </row>
    <row r="198" spans="1:32" x14ac:dyDescent="0.15">
      <c r="B198" s="4"/>
      <c r="C198" s="3">
        <v>2</v>
      </c>
      <c r="D198" s="3">
        <v>4</v>
      </c>
      <c r="E198" s="2">
        <f t="shared" si="4"/>
        <v>3</v>
      </c>
      <c r="F198" s="1" t="s">
        <v>337</v>
      </c>
      <c r="G198" s="3">
        <v>0.17930000000000001</v>
      </c>
      <c r="H198" s="19">
        <v>0.1</v>
      </c>
      <c r="I198" s="19">
        <v>20.6</v>
      </c>
      <c r="J198" s="1" t="s">
        <v>338</v>
      </c>
      <c r="K198" s="100" t="s">
        <v>39</v>
      </c>
      <c r="L198" s="78">
        <v>33831.240000000005</v>
      </c>
      <c r="M198" s="78">
        <v>109.00000000000001</v>
      </c>
      <c r="N198" s="78">
        <v>1896</v>
      </c>
      <c r="O198" s="78">
        <v>100</v>
      </c>
      <c r="P198" s="100" t="s">
        <v>39</v>
      </c>
      <c r="Q198" s="78" t="s">
        <v>39</v>
      </c>
      <c r="R198" s="78" t="s">
        <v>39</v>
      </c>
      <c r="S198" s="78" t="s">
        <v>39</v>
      </c>
      <c r="T198" s="78" t="s">
        <v>39</v>
      </c>
      <c r="Y198"/>
      <c r="Z198" s="1" t="s">
        <v>339</v>
      </c>
      <c r="AA198" s="3">
        <v>1</v>
      </c>
      <c r="AB198" s="19"/>
      <c r="AC198" s="19"/>
      <c r="AD198" s="19"/>
      <c r="AF198" s="1"/>
    </row>
    <row r="199" spans="1:32" x14ac:dyDescent="0.15">
      <c r="B199" s="4"/>
      <c r="C199" s="3">
        <v>4</v>
      </c>
      <c r="D199" s="3">
        <v>6</v>
      </c>
      <c r="E199" s="2">
        <f t="shared" si="4"/>
        <v>5</v>
      </c>
      <c r="F199" s="1" t="s">
        <v>340</v>
      </c>
      <c r="G199" s="3">
        <v>0.17519999999999999</v>
      </c>
      <c r="H199" s="19">
        <v>0.1</v>
      </c>
      <c r="I199" s="19">
        <v>20.7</v>
      </c>
      <c r="J199" s="1" t="s">
        <v>341</v>
      </c>
      <c r="K199" s="100">
        <v>23653.039999999997</v>
      </c>
      <c r="L199" s="78">
        <v>45881.279999999999</v>
      </c>
      <c r="M199" s="78">
        <v>145</v>
      </c>
      <c r="N199" s="78">
        <v>3099</v>
      </c>
      <c r="O199" s="78">
        <v>100</v>
      </c>
      <c r="P199" s="91">
        <v>68.03</v>
      </c>
      <c r="Q199" s="6">
        <v>45881.279999999999</v>
      </c>
      <c r="R199" s="2">
        <v>145</v>
      </c>
      <c r="S199" s="2">
        <v>3099</v>
      </c>
      <c r="T199" s="2">
        <v>100</v>
      </c>
      <c r="Y199"/>
      <c r="Z199" s="1" t="s">
        <v>342</v>
      </c>
      <c r="AA199" s="3">
        <v>1</v>
      </c>
      <c r="AB199" s="19"/>
      <c r="AC199" s="19"/>
      <c r="AD199" s="19"/>
      <c r="AF199" s="1"/>
    </row>
    <row r="200" spans="1:32" x14ac:dyDescent="0.15">
      <c r="B200" s="4"/>
      <c r="C200" s="3">
        <v>6</v>
      </c>
      <c r="D200" s="3">
        <v>8</v>
      </c>
      <c r="E200" s="2">
        <f t="shared" si="4"/>
        <v>7</v>
      </c>
      <c r="F200" s="1" t="s">
        <v>343</v>
      </c>
      <c r="G200" s="3">
        <v>0.17100000000000001</v>
      </c>
      <c r="H200" s="19">
        <v>0.1</v>
      </c>
      <c r="I200" s="19">
        <v>20.399999999999999</v>
      </c>
      <c r="J200" s="1" t="s">
        <v>344</v>
      </c>
      <c r="K200" s="100" t="s">
        <v>39</v>
      </c>
      <c r="L200" s="78">
        <v>52407.13</v>
      </c>
      <c r="M200" s="78">
        <v>176</v>
      </c>
      <c r="N200" s="78">
        <v>3679</v>
      </c>
      <c r="O200" s="78">
        <v>100</v>
      </c>
      <c r="P200" s="100" t="s">
        <v>39</v>
      </c>
      <c r="Q200" s="78" t="s">
        <v>39</v>
      </c>
      <c r="R200" s="78" t="s">
        <v>39</v>
      </c>
      <c r="S200" s="78" t="s">
        <v>39</v>
      </c>
      <c r="T200" s="78" t="s">
        <v>39</v>
      </c>
      <c r="Y200"/>
      <c r="Z200" s="1" t="s">
        <v>345</v>
      </c>
      <c r="AA200" s="3">
        <v>1</v>
      </c>
      <c r="AB200" s="19"/>
      <c r="AC200" s="19"/>
      <c r="AD200" s="19"/>
      <c r="AF200" s="1"/>
    </row>
    <row r="201" spans="1:32" x14ac:dyDescent="0.15">
      <c r="B201" s="4"/>
      <c r="C201" s="3">
        <v>8</v>
      </c>
      <c r="D201" s="3">
        <v>10</v>
      </c>
      <c r="E201" s="2">
        <f t="shared" si="4"/>
        <v>9</v>
      </c>
      <c r="F201" s="1" t="s">
        <v>346</v>
      </c>
      <c r="G201" s="3">
        <v>0.10260000000000001</v>
      </c>
      <c r="H201" s="19">
        <v>0</v>
      </c>
      <c r="I201" s="19">
        <v>20.7</v>
      </c>
      <c r="J201" s="1" t="s">
        <v>347</v>
      </c>
      <c r="K201" s="100" t="s">
        <v>39</v>
      </c>
      <c r="L201" s="78">
        <v>8110.97</v>
      </c>
      <c r="M201" s="78">
        <v>38</v>
      </c>
      <c r="N201" s="78">
        <v>906</v>
      </c>
      <c r="O201" s="78">
        <v>100</v>
      </c>
      <c r="P201" s="100" t="s">
        <v>39</v>
      </c>
      <c r="Q201" s="78" t="s">
        <v>39</v>
      </c>
      <c r="R201" s="78" t="s">
        <v>39</v>
      </c>
      <c r="S201" s="78" t="s">
        <v>39</v>
      </c>
      <c r="T201" s="78" t="s">
        <v>39</v>
      </c>
      <c r="Y201"/>
      <c r="Z201" s="1" t="s">
        <v>348</v>
      </c>
      <c r="AA201" s="3">
        <v>1</v>
      </c>
      <c r="AB201" s="19"/>
      <c r="AC201" s="19"/>
      <c r="AD201" s="19"/>
      <c r="AF201" s="1"/>
    </row>
    <row r="202" spans="1:32" x14ac:dyDescent="0.15">
      <c r="B202" s="4"/>
      <c r="C202" s="3">
        <v>10</v>
      </c>
      <c r="D202" s="3">
        <v>12</v>
      </c>
      <c r="E202" s="2">
        <f t="shared" si="4"/>
        <v>11</v>
      </c>
      <c r="F202" s="1" t="s">
        <v>349</v>
      </c>
      <c r="G202" s="3">
        <v>2.0300000000000002E-2</v>
      </c>
      <c r="H202" s="19">
        <v>0</v>
      </c>
      <c r="I202" s="19">
        <v>20.399999999999999</v>
      </c>
      <c r="J202" s="1" t="s">
        <v>350</v>
      </c>
      <c r="K202" s="100">
        <v>2942.7</v>
      </c>
      <c r="L202" s="78">
        <v>5562.99</v>
      </c>
      <c r="M202" s="78">
        <v>16</v>
      </c>
      <c r="N202" s="78">
        <v>652</v>
      </c>
      <c r="O202" s="78">
        <v>100</v>
      </c>
      <c r="P202" s="91">
        <v>25.679999999999996</v>
      </c>
      <c r="Q202" s="6">
        <v>5562.99</v>
      </c>
      <c r="R202" s="2">
        <v>16</v>
      </c>
      <c r="S202" s="2">
        <v>652</v>
      </c>
      <c r="T202" s="2">
        <v>100</v>
      </c>
      <c r="Y202"/>
      <c r="Z202" s="1" t="s">
        <v>351</v>
      </c>
      <c r="AA202" s="3">
        <v>1</v>
      </c>
      <c r="AB202" s="19"/>
      <c r="AC202" s="19"/>
      <c r="AD202" s="19"/>
      <c r="AF202" s="1"/>
    </row>
    <row r="203" spans="1:32" x14ac:dyDescent="0.15">
      <c r="B203" s="4"/>
      <c r="C203" s="3">
        <v>12</v>
      </c>
      <c r="D203" s="3">
        <v>14</v>
      </c>
      <c r="E203" s="2">
        <f t="shared" si="4"/>
        <v>13</v>
      </c>
      <c r="F203" s="1" t="s">
        <v>352</v>
      </c>
      <c r="G203" s="3">
        <v>3.6000000000000004E-2</v>
      </c>
      <c r="H203" s="19">
        <v>0</v>
      </c>
      <c r="I203" s="19">
        <v>20.7</v>
      </c>
      <c r="J203" s="1" t="s">
        <v>353</v>
      </c>
      <c r="K203" s="100" t="s">
        <v>39</v>
      </c>
      <c r="L203" s="78">
        <v>3351.62</v>
      </c>
      <c r="M203" s="78">
        <v>14.000000000000002</v>
      </c>
      <c r="N203" s="78">
        <v>398</v>
      </c>
      <c r="O203" s="78">
        <v>100</v>
      </c>
      <c r="P203" s="100" t="s">
        <v>39</v>
      </c>
      <c r="Q203" s="78" t="s">
        <v>39</v>
      </c>
      <c r="R203" s="78" t="s">
        <v>39</v>
      </c>
      <c r="S203" s="78" t="s">
        <v>39</v>
      </c>
      <c r="T203" s="78" t="s">
        <v>39</v>
      </c>
      <c r="Y203"/>
      <c r="Z203" s="1" t="s">
        <v>354</v>
      </c>
      <c r="AA203" s="3">
        <v>1</v>
      </c>
      <c r="AB203" s="19"/>
      <c r="AC203" s="19"/>
      <c r="AD203" s="19"/>
      <c r="AF203" s="1"/>
    </row>
    <row r="204" spans="1:32" x14ac:dyDescent="0.15">
      <c r="B204" s="4"/>
      <c r="C204" s="3">
        <v>14</v>
      </c>
      <c r="D204" s="3">
        <v>16</v>
      </c>
      <c r="E204" s="2">
        <f t="shared" si="4"/>
        <v>15</v>
      </c>
      <c r="F204" s="1" t="s">
        <v>355</v>
      </c>
      <c r="G204" s="3">
        <v>2.3700000000000002E-2</v>
      </c>
      <c r="H204" s="19">
        <v>0</v>
      </c>
      <c r="I204" s="19">
        <v>20.8</v>
      </c>
      <c r="J204" s="1" t="s">
        <v>356</v>
      </c>
      <c r="K204" s="100" t="s">
        <v>39</v>
      </c>
      <c r="L204" s="78">
        <v>7860.48</v>
      </c>
      <c r="M204" s="78">
        <v>27</v>
      </c>
      <c r="N204" s="78">
        <v>866</v>
      </c>
      <c r="O204" s="78">
        <v>100</v>
      </c>
      <c r="P204" s="100" t="s">
        <v>39</v>
      </c>
      <c r="Q204" s="78" t="s">
        <v>39</v>
      </c>
      <c r="R204" s="78" t="s">
        <v>39</v>
      </c>
      <c r="S204" s="78" t="s">
        <v>39</v>
      </c>
      <c r="T204" s="78" t="s">
        <v>39</v>
      </c>
      <c r="Y204"/>
      <c r="Z204" s="1" t="s">
        <v>357</v>
      </c>
      <c r="AA204" s="3">
        <v>1</v>
      </c>
      <c r="AB204" s="19"/>
      <c r="AC204" s="19"/>
      <c r="AD204" s="19"/>
      <c r="AF204" s="1"/>
    </row>
    <row r="205" spans="1:32" x14ac:dyDescent="0.15">
      <c r="B205" s="4"/>
      <c r="C205" s="3">
        <v>16</v>
      </c>
      <c r="D205" s="3">
        <v>18</v>
      </c>
      <c r="E205" s="2">
        <f t="shared" si="4"/>
        <v>17</v>
      </c>
      <c r="F205" s="1" t="s">
        <v>358</v>
      </c>
      <c r="G205" s="3">
        <v>2.2100000000000002E-2</v>
      </c>
      <c r="H205" s="19">
        <v>0</v>
      </c>
      <c r="I205" s="19">
        <v>21.3</v>
      </c>
      <c r="J205" s="1" t="s">
        <v>359</v>
      </c>
      <c r="K205" s="100">
        <v>7100.43</v>
      </c>
      <c r="L205" s="78">
        <v>12829.54</v>
      </c>
      <c r="M205" s="78">
        <v>28.999999999999996</v>
      </c>
      <c r="N205" s="78">
        <v>1063</v>
      </c>
      <c r="O205" s="78">
        <v>100</v>
      </c>
      <c r="P205" s="91">
        <v>55.720000000000006</v>
      </c>
      <c r="Q205" s="6">
        <v>12829.54</v>
      </c>
      <c r="R205" s="2">
        <v>28.999999999999996</v>
      </c>
      <c r="S205" s="2">
        <v>1063</v>
      </c>
      <c r="T205" s="2">
        <v>100</v>
      </c>
      <c r="Y205"/>
      <c r="Z205" s="1" t="s">
        <v>360</v>
      </c>
      <c r="AA205" s="3">
        <v>1</v>
      </c>
      <c r="AB205" s="19"/>
      <c r="AC205" s="19"/>
      <c r="AD205" s="19"/>
      <c r="AF205" s="1"/>
    </row>
    <row r="206" spans="1:32" x14ac:dyDescent="0.15">
      <c r="B206" s="4"/>
      <c r="C206" s="3">
        <v>18</v>
      </c>
      <c r="D206" s="3">
        <v>20</v>
      </c>
      <c r="E206" s="2">
        <f t="shared" si="4"/>
        <v>19</v>
      </c>
      <c r="F206" s="1" t="s">
        <v>361</v>
      </c>
      <c r="G206" s="3">
        <v>2.7100000000000003E-2</v>
      </c>
      <c r="H206" s="19">
        <v>0</v>
      </c>
      <c r="I206" s="19">
        <v>20.399999999999999</v>
      </c>
      <c r="J206" s="1" t="s">
        <v>362</v>
      </c>
      <c r="K206" s="100">
        <v>6814.8499999999995</v>
      </c>
      <c r="L206" s="78">
        <v>12749.62</v>
      </c>
      <c r="M206" s="78">
        <v>39</v>
      </c>
      <c r="N206" s="78">
        <v>1519</v>
      </c>
      <c r="O206" s="78">
        <v>100</v>
      </c>
      <c r="P206" s="91">
        <v>63.33</v>
      </c>
      <c r="Q206" s="6">
        <v>12749.62</v>
      </c>
      <c r="R206" s="2">
        <v>39</v>
      </c>
      <c r="S206" s="2">
        <v>1519</v>
      </c>
      <c r="T206" s="2">
        <v>100</v>
      </c>
      <c r="Y206"/>
      <c r="Z206" s="1" t="s">
        <v>363</v>
      </c>
      <c r="AA206" s="3">
        <v>1</v>
      </c>
      <c r="AB206" s="19"/>
      <c r="AC206" s="19"/>
      <c r="AD206" s="19"/>
      <c r="AF206" s="1"/>
    </row>
    <row r="207" spans="1:32" x14ac:dyDescent="0.15">
      <c r="B207" s="4"/>
      <c r="C207" s="3">
        <v>20</v>
      </c>
      <c r="D207" s="3">
        <v>25</v>
      </c>
      <c r="E207" s="2">
        <f t="shared" si="4"/>
        <v>22.5</v>
      </c>
      <c r="F207" s="1" t="s">
        <v>364</v>
      </c>
      <c r="G207" s="3">
        <v>1.0400000000000001E-2</v>
      </c>
      <c r="H207" s="19">
        <v>0</v>
      </c>
      <c r="I207" s="19">
        <v>20.6</v>
      </c>
      <c r="J207" s="1" t="s">
        <v>365</v>
      </c>
      <c r="K207" s="100" t="s">
        <v>39</v>
      </c>
      <c r="L207" s="78">
        <v>41674.700000000004</v>
      </c>
      <c r="M207" s="78">
        <v>136</v>
      </c>
      <c r="N207" s="78">
        <v>4553</v>
      </c>
      <c r="O207" s="78">
        <v>100</v>
      </c>
      <c r="P207" s="100" t="s">
        <v>39</v>
      </c>
      <c r="Q207" s="78" t="s">
        <v>39</v>
      </c>
      <c r="R207" s="78" t="s">
        <v>39</v>
      </c>
      <c r="S207" s="78" t="s">
        <v>39</v>
      </c>
      <c r="T207" s="78" t="s">
        <v>39</v>
      </c>
      <c r="Y207"/>
      <c r="Z207" s="1" t="s">
        <v>366</v>
      </c>
      <c r="AA207" s="3">
        <v>1</v>
      </c>
      <c r="AB207" s="19"/>
      <c r="AC207" s="19"/>
      <c r="AD207" s="19"/>
      <c r="AF207" s="1"/>
    </row>
    <row r="208" spans="1:32" x14ac:dyDescent="0.15">
      <c r="B208" s="4"/>
      <c r="C208" s="3">
        <v>25</v>
      </c>
      <c r="D208" s="3">
        <v>27</v>
      </c>
      <c r="E208" s="2">
        <f t="shared" si="4"/>
        <v>26</v>
      </c>
      <c r="F208" s="1" t="s">
        <v>367</v>
      </c>
      <c r="G208" s="3">
        <v>8.0700000000000008E-2</v>
      </c>
      <c r="H208" s="19">
        <v>0</v>
      </c>
      <c r="I208" s="19">
        <v>20.7</v>
      </c>
      <c r="J208" s="1" t="s">
        <v>368</v>
      </c>
      <c r="K208" s="100" t="s">
        <v>39</v>
      </c>
      <c r="L208" s="78">
        <v>8469.81</v>
      </c>
      <c r="M208" s="78">
        <v>27</v>
      </c>
      <c r="N208" s="78">
        <v>673</v>
      </c>
      <c r="O208" s="78">
        <v>100</v>
      </c>
      <c r="P208" s="100" t="s">
        <v>39</v>
      </c>
      <c r="Q208" s="78" t="s">
        <v>39</v>
      </c>
      <c r="R208" s="78" t="s">
        <v>39</v>
      </c>
      <c r="S208" s="78" t="s">
        <v>39</v>
      </c>
      <c r="T208" s="78" t="s">
        <v>39</v>
      </c>
      <c r="Y208"/>
      <c r="Z208" s="1" t="s">
        <v>369</v>
      </c>
      <c r="AA208" s="3">
        <v>1</v>
      </c>
      <c r="AB208" s="19"/>
      <c r="AC208" s="19"/>
      <c r="AD208" s="19"/>
      <c r="AF208" s="1"/>
    </row>
    <row r="209" spans="2:32" x14ac:dyDescent="0.15">
      <c r="B209" s="4"/>
      <c r="C209" s="3">
        <v>27</v>
      </c>
      <c r="D209" s="3">
        <v>29</v>
      </c>
      <c r="E209" s="2">
        <f t="shared" si="4"/>
        <v>28</v>
      </c>
      <c r="F209" s="1" t="s">
        <v>370</v>
      </c>
      <c r="G209" s="3">
        <v>6.1900000000000004E-2</v>
      </c>
      <c r="H209" s="19">
        <v>0</v>
      </c>
      <c r="I209" s="19">
        <v>20.6</v>
      </c>
      <c r="J209" s="1" t="s">
        <v>371</v>
      </c>
      <c r="K209" s="100" t="s">
        <v>39</v>
      </c>
      <c r="L209" s="78">
        <v>10980.99</v>
      </c>
      <c r="M209" s="78">
        <v>49</v>
      </c>
      <c r="N209" s="78">
        <v>448.00000000000006</v>
      </c>
      <c r="O209" s="78">
        <v>100</v>
      </c>
      <c r="P209" s="100" t="s">
        <v>39</v>
      </c>
      <c r="Q209" s="78" t="s">
        <v>39</v>
      </c>
      <c r="R209" s="78" t="s">
        <v>39</v>
      </c>
      <c r="S209" s="78" t="s">
        <v>39</v>
      </c>
      <c r="T209" s="78" t="s">
        <v>39</v>
      </c>
      <c r="Y209" t="s">
        <v>372</v>
      </c>
      <c r="Z209" s="1" t="s">
        <v>373</v>
      </c>
      <c r="AA209" s="3">
        <v>1</v>
      </c>
      <c r="AB209" s="19"/>
      <c r="AC209" s="19"/>
      <c r="AD209" s="19"/>
      <c r="AF209" s="1"/>
    </row>
    <row r="210" spans="2:32" x14ac:dyDescent="0.15">
      <c r="B210" s="4"/>
      <c r="C210" s="3">
        <v>29</v>
      </c>
      <c r="D210" s="3">
        <v>31</v>
      </c>
      <c r="E210" s="2">
        <f t="shared" si="4"/>
        <v>30</v>
      </c>
      <c r="F210" s="1" t="s">
        <v>374</v>
      </c>
      <c r="G210" s="3">
        <v>6.2300000000000001E-2</v>
      </c>
      <c r="H210" s="19">
        <v>0</v>
      </c>
      <c r="I210" s="19">
        <v>20.5</v>
      </c>
      <c r="J210" s="1" t="s">
        <v>375</v>
      </c>
      <c r="K210" s="100" t="s">
        <v>39</v>
      </c>
      <c r="L210" s="78">
        <v>16357.53</v>
      </c>
      <c r="M210" s="78">
        <v>56.999999999999993</v>
      </c>
      <c r="N210" s="78">
        <v>507</v>
      </c>
      <c r="O210" s="78">
        <v>100</v>
      </c>
      <c r="P210" s="100" t="s">
        <v>39</v>
      </c>
      <c r="Q210" s="78" t="s">
        <v>39</v>
      </c>
      <c r="R210" s="78" t="s">
        <v>39</v>
      </c>
      <c r="S210" s="78" t="s">
        <v>39</v>
      </c>
      <c r="T210" s="78" t="s">
        <v>39</v>
      </c>
      <c r="Y210"/>
      <c r="Z210" s="1" t="s">
        <v>376</v>
      </c>
      <c r="AA210" s="3">
        <v>1</v>
      </c>
      <c r="AB210" s="19"/>
      <c r="AC210" s="19"/>
      <c r="AD210" s="19"/>
      <c r="AF210" s="1"/>
    </row>
    <row r="211" spans="2:32" x14ac:dyDescent="0.15">
      <c r="B211" s="4"/>
      <c r="C211" s="3">
        <v>31</v>
      </c>
      <c r="D211" s="3">
        <v>33</v>
      </c>
      <c r="E211" s="2">
        <f t="shared" si="4"/>
        <v>32</v>
      </c>
      <c r="F211" s="1" t="s">
        <v>377</v>
      </c>
      <c r="G211" s="3">
        <v>5.2500000000000005E-2</v>
      </c>
      <c r="H211" s="19">
        <v>0</v>
      </c>
      <c r="I211" s="19">
        <v>20.5</v>
      </c>
      <c r="J211" s="1" t="s">
        <v>378</v>
      </c>
      <c r="K211" s="100" t="s">
        <v>39</v>
      </c>
      <c r="L211" s="78">
        <v>14958.699999999999</v>
      </c>
      <c r="M211" s="78">
        <v>53</v>
      </c>
      <c r="N211" s="78">
        <v>488.99999999999994</v>
      </c>
      <c r="O211" s="78">
        <v>100</v>
      </c>
      <c r="P211" s="100" t="s">
        <v>39</v>
      </c>
      <c r="Q211" s="78" t="s">
        <v>39</v>
      </c>
      <c r="R211" s="78" t="s">
        <v>39</v>
      </c>
      <c r="S211" s="78" t="s">
        <v>39</v>
      </c>
      <c r="T211" s="78" t="s">
        <v>39</v>
      </c>
      <c r="Y211"/>
      <c r="Z211" s="1" t="s">
        <v>379</v>
      </c>
      <c r="AA211" s="3">
        <v>1</v>
      </c>
      <c r="AB211" s="19"/>
      <c r="AC211" s="19"/>
      <c r="AD211" s="19"/>
      <c r="AF211" s="1"/>
    </row>
    <row r="212" spans="2:32" x14ac:dyDescent="0.15">
      <c r="B212" s="4"/>
      <c r="C212" s="3">
        <v>33</v>
      </c>
      <c r="D212" s="3">
        <v>35</v>
      </c>
      <c r="E212" s="2">
        <f t="shared" si="4"/>
        <v>34</v>
      </c>
      <c r="F212" s="1" t="s">
        <v>380</v>
      </c>
      <c r="G212" s="3">
        <v>4.4299999999999999E-2</v>
      </c>
      <c r="H212" s="19">
        <v>0</v>
      </c>
      <c r="I212" s="19">
        <v>20.8</v>
      </c>
      <c r="J212" s="1" t="s">
        <v>381</v>
      </c>
      <c r="K212" s="100" t="s">
        <v>39</v>
      </c>
      <c r="L212" s="78">
        <v>14883.189999999999</v>
      </c>
      <c r="M212" s="78">
        <v>39</v>
      </c>
      <c r="N212" s="78">
        <v>505.99999999999994</v>
      </c>
      <c r="O212" s="78">
        <v>100</v>
      </c>
      <c r="P212" s="100" t="s">
        <v>39</v>
      </c>
      <c r="Q212" s="78" t="s">
        <v>39</v>
      </c>
      <c r="R212" s="78" t="s">
        <v>39</v>
      </c>
      <c r="S212" s="78" t="s">
        <v>39</v>
      </c>
      <c r="T212" s="78" t="s">
        <v>39</v>
      </c>
      <c r="Y212"/>
      <c r="Z212" s="1" t="s">
        <v>382</v>
      </c>
      <c r="AA212" s="3">
        <v>1</v>
      </c>
      <c r="AB212" s="19"/>
      <c r="AC212" s="19"/>
      <c r="AD212" s="19"/>
      <c r="AF212" s="1"/>
    </row>
    <row r="213" spans="2:32" x14ac:dyDescent="0.15">
      <c r="B213" s="4"/>
      <c r="C213" s="3">
        <v>35</v>
      </c>
      <c r="D213" s="3">
        <v>37</v>
      </c>
      <c r="E213" s="2">
        <f t="shared" si="4"/>
        <v>36</v>
      </c>
      <c r="F213" s="1" t="s">
        <v>383</v>
      </c>
      <c r="G213" s="3">
        <v>4.4299999999999999E-2</v>
      </c>
      <c r="H213" s="19">
        <v>0</v>
      </c>
      <c r="I213" s="19">
        <v>20.5</v>
      </c>
      <c r="J213" s="1" t="s">
        <v>384</v>
      </c>
      <c r="K213" s="100" t="s">
        <v>39</v>
      </c>
      <c r="L213" s="78">
        <v>12033.75</v>
      </c>
      <c r="M213" s="78">
        <v>42</v>
      </c>
      <c r="N213" s="78">
        <v>416</v>
      </c>
      <c r="O213" s="78">
        <v>100</v>
      </c>
      <c r="P213" s="100" t="s">
        <v>39</v>
      </c>
      <c r="Q213" s="78" t="s">
        <v>39</v>
      </c>
      <c r="R213" s="78" t="s">
        <v>39</v>
      </c>
      <c r="S213" s="78" t="s">
        <v>39</v>
      </c>
      <c r="T213" s="78" t="s">
        <v>39</v>
      </c>
      <c r="Y213"/>
      <c r="Z213" s="1" t="s">
        <v>385</v>
      </c>
      <c r="AA213" s="3">
        <v>1</v>
      </c>
      <c r="AB213" s="19"/>
      <c r="AC213" s="19"/>
      <c r="AD213" s="19"/>
      <c r="AF213" s="1"/>
    </row>
    <row r="214" spans="2:32" x14ac:dyDescent="0.15">
      <c r="B214" s="4"/>
      <c r="C214" s="3">
        <v>37</v>
      </c>
      <c r="D214" s="3">
        <v>39</v>
      </c>
      <c r="E214" s="2">
        <f t="shared" si="4"/>
        <v>38</v>
      </c>
      <c r="F214" s="1" t="s">
        <v>386</v>
      </c>
      <c r="G214" s="3">
        <v>4.3700000000000003E-2</v>
      </c>
      <c r="H214" s="19">
        <v>0</v>
      </c>
      <c r="I214" s="19">
        <v>20.399999999999999</v>
      </c>
      <c r="J214" s="1" t="s">
        <v>387</v>
      </c>
      <c r="K214" s="100" t="s">
        <v>39</v>
      </c>
      <c r="L214" s="78">
        <v>11814.63</v>
      </c>
      <c r="M214" s="78">
        <v>45</v>
      </c>
      <c r="N214" s="78">
        <v>482</v>
      </c>
      <c r="O214" s="78">
        <v>100</v>
      </c>
      <c r="P214" s="100" t="s">
        <v>39</v>
      </c>
      <c r="Q214" s="78" t="s">
        <v>39</v>
      </c>
      <c r="R214" s="78" t="s">
        <v>39</v>
      </c>
      <c r="S214" s="78" t="s">
        <v>39</v>
      </c>
      <c r="T214" s="78" t="s">
        <v>39</v>
      </c>
      <c r="Y214"/>
      <c r="Z214" s="1" t="s">
        <v>388</v>
      </c>
      <c r="AA214" s="3">
        <v>1</v>
      </c>
      <c r="AB214" s="19"/>
      <c r="AC214" s="19"/>
      <c r="AD214" s="19"/>
      <c r="AF214" s="1"/>
    </row>
    <row r="215" spans="2:32" x14ac:dyDescent="0.15">
      <c r="B215" s="4"/>
      <c r="C215" s="3">
        <v>39</v>
      </c>
      <c r="D215" s="3">
        <v>41</v>
      </c>
      <c r="E215" s="2">
        <f t="shared" si="4"/>
        <v>40</v>
      </c>
      <c r="F215" s="1" t="s">
        <v>389</v>
      </c>
      <c r="G215" s="3">
        <v>5.1200000000000002E-2</v>
      </c>
      <c r="H215" s="19">
        <v>0</v>
      </c>
      <c r="I215" s="19">
        <v>20.6</v>
      </c>
      <c r="J215" s="1" t="s">
        <v>390</v>
      </c>
      <c r="K215" s="100" t="s">
        <v>39</v>
      </c>
      <c r="L215" s="78">
        <v>5831.37</v>
      </c>
      <c r="M215" s="78">
        <v>18</v>
      </c>
      <c r="N215" s="78">
        <v>280</v>
      </c>
      <c r="O215" s="78">
        <v>100</v>
      </c>
      <c r="P215" s="100" t="s">
        <v>39</v>
      </c>
      <c r="Q215" s="78" t="s">
        <v>39</v>
      </c>
      <c r="R215" s="78" t="s">
        <v>39</v>
      </c>
      <c r="S215" s="78" t="s">
        <v>39</v>
      </c>
      <c r="T215" s="78" t="s">
        <v>39</v>
      </c>
      <c r="Y215"/>
      <c r="Z215" s="1" t="s">
        <v>391</v>
      </c>
      <c r="AA215" s="3">
        <v>1</v>
      </c>
      <c r="AB215" s="19"/>
      <c r="AC215" s="19"/>
      <c r="AD215" s="19"/>
      <c r="AF215" s="1"/>
    </row>
    <row r="216" spans="2:32" x14ac:dyDescent="0.15">
      <c r="B216" s="4"/>
      <c r="C216" s="3">
        <v>41</v>
      </c>
      <c r="D216" s="3">
        <v>43</v>
      </c>
      <c r="E216" s="2">
        <f t="shared" si="4"/>
        <v>42</v>
      </c>
      <c r="F216" s="1" t="s">
        <v>392</v>
      </c>
      <c r="G216" s="3">
        <v>2.5600000000000001E-2</v>
      </c>
      <c r="H216" s="19">
        <v>0</v>
      </c>
      <c r="I216" s="19">
        <v>20.7</v>
      </c>
      <c r="J216" s="1" t="s">
        <v>393</v>
      </c>
      <c r="K216" s="100" t="s">
        <v>39</v>
      </c>
      <c r="L216" s="78">
        <v>5656.45</v>
      </c>
      <c r="M216" s="78">
        <v>22</v>
      </c>
      <c r="N216" s="78">
        <v>459</v>
      </c>
      <c r="O216" s="78">
        <v>100</v>
      </c>
      <c r="P216" s="100" t="s">
        <v>39</v>
      </c>
      <c r="Q216" s="78" t="s">
        <v>39</v>
      </c>
      <c r="R216" s="78" t="s">
        <v>39</v>
      </c>
      <c r="S216" s="78" t="s">
        <v>39</v>
      </c>
      <c r="T216" s="78" t="s">
        <v>39</v>
      </c>
      <c r="Y216"/>
      <c r="Z216" s="1" t="s">
        <v>394</v>
      </c>
      <c r="AA216" s="3">
        <v>1</v>
      </c>
      <c r="AB216" s="19"/>
      <c r="AC216" s="19"/>
      <c r="AD216" s="19"/>
      <c r="AF216" s="1"/>
    </row>
    <row r="217" spans="2:32" x14ac:dyDescent="0.15">
      <c r="B217" s="4"/>
      <c r="C217" s="3">
        <v>43</v>
      </c>
      <c r="D217" s="3">
        <v>45</v>
      </c>
      <c r="E217" s="2">
        <f t="shared" si="4"/>
        <v>44</v>
      </c>
      <c r="F217" s="1" t="s">
        <v>395</v>
      </c>
      <c r="G217" s="3">
        <v>1.6990000000000002E-2</v>
      </c>
      <c r="H217" s="19">
        <v>0</v>
      </c>
      <c r="I217" s="19">
        <v>20.6</v>
      </c>
      <c r="J217" s="1" t="s">
        <v>396</v>
      </c>
      <c r="K217" s="100" t="s">
        <v>39</v>
      </c>
      <c r="L217" s="78">
        <v>3666.98</v>
      </c>
      <c r="M217" s="78">
        <v>9</v>
      </c>
      <c r="N217" s="78">
        <v>246</v>
      </c>
      <c r="O217" s="78">
        <v>100</v>
      </c>
      <c r="P217" s="100" t="s">
        <v>39</v>
      </c>
      <c r="Q217" s="78" t="s">
        <v>39</v>
      </c>
      <c r="R217" s="78" t="s">
        <v>39</v>
      </c>
      <c r="S217" s="78" t="s">
        <v>39</v>
      </c>
      <c r="T217" s="78" t="s">
        <v>39</v>
      </c>
      <c r="Y217"/>
      <c r="Z217" s="1" t="s">
        <v>397</v>
      </c>
      <c r="AA217" s="3">
        <v>1</v>
      </c>
      <c r="AB217" s="19"/>
      <c r="AC217" s="19"/>
      <c r="AD217" s="19"/>
      <c r="AF217" s="1"/>
    </row>
    <row r="218" spans="2:32" ht="15" x14ac:dyDescent="0.2">
      <c r="B218" s="4"/>
      <c r="C218" s="3">
        <v>45</v>
      </c>
      <c r="D218" s="3">
        <v>50</v>
      </c>
      <c r="E218" s="2">
        <f t="shared" si="4"/>
        <v>47.5</v>
      </c>
      <c r="F218" s="1" t="s">
        <v>398</v>
      </c>
      <c r="G218" s="3">
        <v>2.3599999999999999E-2</v>
      </c>
      <c r="H218" s="19">
        <v>0</v>
      </c>
      <c r="I218" s="19">
        <v>20.399999999999999</v>
      </c>
      <c r="J218" s="1" t="s">
        <v>399</v>
      </c>
      <c r="K218" s="100" t="s">
        <v>39</v>
      </c>
      <c r="L218" s="79">
        <v>3398.7954</v>
      </c>
      <c r="M218" s="79">
        <v>10.8</v>
      </c>
      <c r="N218" s="79">
        <v>269.33999999999997</v>
      </c>
      <c r="O218" s="79">
        <v>1</v>
      </c>
      <c r="P218" s="100" t="s">
        <v>39</v>
      </c>
      <c r="Q218" s="78" t="s">
        <v>39</v>
      </c>
      <c r="R218" s="78" t="s">
        <v>39</v>
      </c>
      <c r="S218" s="78" t="s">
        <v>39</v>
      </c>
      <c r="T218" s="78" t="s">
        <v>39</v>
      </c>
      <c r="Y218"/>
      <c r="Z218" s="1" t="s">
        <v>400</v>
      </c>
      <c r="AA218" s="3">
        <v>1</v>
      </c>
      <c r="AB218" s="19"/>
      <c r="AC218" s="19"/>
      <c r="AD218" s="19"/>
      <c r="AF218" s="1"/>
    </row>
    <row r="219" spans="2:32" x14ac:dyDescent="0.15">
      <c r="B219" s="4"/>
      <c r="C219" s="3">
        <v>55</v>
      </c>
      <c r="D219" s="3">
        <v>57</v>
      </c>
      <c r="E219" s="2">
        <f t="shared" si="4"/>
        <v>56</v>
      </c>
      <c r="F219" s="1" t="s">
        <v>401</v>
      </c>
      <c r="G219" s="3">
        <v>2.5500000000000002E-2</v>
      </c>
      <c r="H219" s="19">
        <v>0</v>
      </c>
      <c r="I219" s="19">
        <v>20.7</v>
      </c>
      <c r="J219" s="1" t="s">
        <v>402</v>
      </c>
      <c r="K219" s="100" t="s">
        <v>39</v>
      </c>
      <c r="L219" s="78">
        <v>6534.5</v>
      </c>
      <c r="M219" s="78">
        <v>24</v>
      </c>
      <c r="N219" s="78">
        <v>783</v>
      </c>
      <c r="O219" s="78">
        <v>100</v>
      </c>
      <c r="P219" s="100" t="s">
        <v>39</v>
      </c>
      <c r="Q219" s="78" t="s">
        <v>39</v>
      </c>
      <c r="R219" s="78" t="s">
        <v>39</v>
      </c>
      <c r="S219" s="78" t="s">
        <v>39</v>
      </c>
      <c r="T219" s="78" t="s">
        <v>39</v>
      </c>
      <c r="Y219" s="33"/>
      <c r="Z219" s="1" t="s">
        <v>403</v>
      </c>
      <c r="AA219" s="3">
        <v>1</v>
      </c>
      <c r="AB219" s="19"/>
      <c r="AC219" s="19"/>
      <c r="AD219" s="19"/>
      <c r="AF219" s="1"/>
    </row>
    <row r="220" spans="2:32" x14ac:dyDescent="0.15">
      <c r="B220" s="4"/>
      <c r="C220" s="3">
        <v>57</v>
      </c>
      <c r="D220" s="3">
        <v>59</v>
      </c>
      <c r="E220" s="2">
        <f t="shared" si="4"/>
        <v>58</v>
      </c>
      <c r="F220" s="1" t="s">
        <v>404</v>
      </c>
      <c r="G220" s="3">
        <v>2.4500000000000001E-2</v>
      </c>
      <c r="H220" s="19">
        <v>0</v>
      </c>
      <c r="I220" s="19">
        <v>20.9</v>
      </c>
      <c r="J220" s="1" t="s">
        <v>405</v>
      </c>
      <c r="K220" s="100" t="s">
        <v>39</v>
      </c>
      <c r="L220" s="78">
        <v>8379.32</v>
      </c>
      <c r="M220" s="78">
        <v>23</v>
      </c>
      <c r="N220" s="78">
        <v>792</v>
      </c>
      <c r="O220" s="78">
        <v>100</v>
      </c>
      <c r="P220" s="100" t="s">
        <v>39</v>
      </c>
      <c r="Q220" s="78" t="s">
        <v>39</v>
      </c>
      <c r="R220" s="78" t="s">
        <v>39</v>
      </c>
      <c r="S220" s="78" t="s">
        <v>39</v>
      </c>
      <c r="T220" s="78" t="s">
        <v>39</v>
      </c>
      <c r="Y220" s="33"/>
      <c r="Z220" s="1" t="s">
        <v>406</v>
      </c>
      <c r="AA220" s="3">
        <v>1</v>
      </c>
      <c r="AB220" s="19"/>
      <c r="AC220" s="19"/>
      <c r="AD220" s="19"/>
      <c r="AF220" s="1"/>
    </row>
    <row r="221" spans="2:32" x14ac:dyDescent="0.15">
      <c r="B221" s="4"/>
      <c r="C221" s="3">
        <v>59</v>
      </c>
      <c r="D221" s="3">
        <v>61</v>
      </c>
      <c r="E221" s="2">
        <f t="shared" si="4"/>
        <v>60</v>
      </c>
      <c r="F221" s="1" t="s">
        <v>407</v>
      </c>
      <c r="G221" s="3">
        <v>1.7090000000000001E-2</v>
      </c>
      <c r="H221" s="19">
        <v>0</v>
      </c>
      <c r="I221" s="19">
        <v>20.5</v>
      </c>
      <c r="J221" s="1" t="s">
        <v>408</v>
      </c>
      <c r="K221" s="100" t="s">
        <v>39</v>
      </c>
      <c r="L221" s="78">
        <v>4655.6899999999996</v>
      </c>
      <c r="M221" s="78">
        <v>19</v>
      </c>
      <c r="N221" s="78">
        <v>482</v>
      </c>
      <c r="O221" s="78">
        <v>100</v>
      </c>
      <c r="P221" s="100" t="s">
        <v>39</v>
      </c>
      <c r="Q221" s="78" t="s">
        <v>39</v>
      </c>
      <c r="R221" s="78" t="s">
        <v>39</v>
      </c>
      <c r="S221" s="78" t="s">
        <v>39</v>
      </c>
      <c r="T221" s="78" t="s">
        <v>39</v>
      </c>
      <c r="Y221" s="33"/>
      <c r="Z221" s="1" t="s">
        <v>409</v>
      </c>
      <c r="AA221" s="3">
        <v>1</v>
      </c>
      <c r="AB221" s="19"/>
      <c r="AC221" s="19"/>
      <c r="AD221" s="19"/>
      <c r="AF221" s="1"/>
    </row>
    <row r="222" spans="2:32" ht="15" x14ac:dyDescent="0.2">
      <c r="B222" s="4"/>
      <c r="C222" s="3">
        <v>61</v>
      </c>
      <c r="D222" s="3">
        <v>63</v>
      </c>
      <c r="E222" s="2">
        <f t="shared" si="4"/>
        <v>62</v>
      </c>
      <c r="F222" s="1" t="s">
        <v>410</v>
      </c>
      <c r="G222" s="3">
        <v>1.3810000000000001E-2</v>
      </c>
      <c r="H222" s="19">
        <v>0</v>
      </c>
      <c r="I222" s="19">
        <v>20.5</v>
      </c>
      <c r="J222" s="1" t="s">
        <v>411</v>
      </c>
      <c r="K222" s="100" t="s">
        <v>39</v>
      </c>
      <c r="L222" s="79">
        <v>1655.8761</v>
      </c>
      <c r="M222" s="79">
        <v>5.55</v>
      </c>
      <c r="N222" s="79">
        <v>244.53</v>
      </c>
      <c r="O222" s="79">
        <v>1</v>
      </c>
      <c r="P222" s="100" t="s">
        <v>39</v>
      </c>
      <c r="Q222" s="78" t="s">
        <v>39</v>
      </c>
      <c r="R222" s="78" t="s">
        <v>39</v>
      </c>
      <c r="S222" s="78" t="s">
        <v>39</v>
      </c>
      <c r="T222" s="78" t="s">
        <v>39</v>
      </c>
      <c r="Y222" s="33"/>
      <c r="Z222" s="1" t="s">
        <v>412</v>
      </c>
      <c r="AA222" s="3">
        <v>1</v>
      </c>
      <c r="AB222" s="19"/>
      <c r="AC222" s="19"/>
      <c r="AD222" s="19"/>
      <c r="AF222" s="1"/>
    </row>
    <row r="223" spans="2:32" ht="15" x14ac:dyDescent="0.2">
      <c r="B223" s="4"/>
      <c r="C223" s="3">
        <v>63</v>
      </c>
      <c r="D223" s="3">
        <v>65</v>
      </c>
      <c r="E223" s="2">
        <f t="shared" si="4"/>
        <v>64</v>
      </c>
      <c r="F223" s="1" t="s">
        <v>413</v>
      </c>
      <c r="G223" s="3">
        <v>1.1440000000000001E-2</v>
      </c>
      <c r="H223" s="19">
        <v>0</v>
      </c>
      <c r="I223" s="19">
        <v>20.7</v>
      </c>
      <c r="J223" s="1" t="s">
        <v>414</v>
      </c>
      <c r="K223" s="100" t="s">
        <v>39</v>
      </c>
      <c r="L223" s="79">
        <v>1789.2918999999999</v>
      </c>
      <c r="M223" s="79">
        <v>5.59</v>
      </c>
      <c r="N223" s="79">
        <v>218.92</v>
      </c>
      <c r="O223" s="79">
        <v>1</v>
      </c>
      <c r="P223" s="100" t="s">
        <v>39</v>
      </c>
      <c r="Q223" s="78" t="s">
        <v>39</v>
      </c>
      <c r="R223" s="78" t="s">
        <v>39</v>
      </c>
      <c r="S223" s="78" t="s">
        <v>39</v>
      </c>
      <c r="T223" s="78" t="s">
        <v>39</v>
      </c>
      <c r="Y223" s="33"/>
      <c r="Z223" s="1" t="s">
        <v>415</v>
      </c>
      <c r="AA223" s="3">
        <v>1</v>
      </c>
      <c r="AB223" s="19"/>
      <c r="AC223" s="19"/>
      <c r="AD223" s="19"/>
      <c r="AF223" s="1"/>
    </row>
    <row r="224" spans="2:32" x14ac:dyDescent="0.15">
      <c r="B224" s="4"/>
      <c r="C224" s="3">
        <v>65</v>
      </c>
      <c r="D224" s="3">
        <v>67</v>
      </c>
      <c r="E224" s="2">
        <f t="shared" si="4"/>
        <v>66</v>
      </c>
      <c r="F224" s="1" t="s">
        <v>416</v>
      </c>
      <c r="G224" s="3">
        <v>1.695E-2</v>
      </c>
      <c r="H224" s="19">
        <v>0</v>
      </c>
      <c r="I224" s="19">
        <v>20.5</v>
      </c>
      <c r="J224" s="1" t="s">
        <v>417</v>
      </c>
      <c r="K224" s="100" t="s">
        <v>39</v>
      </c>
      <c r="L224" s="78">
        <v>7704.1200000000008</v>
      </c>
      <c r="M224" s="78">
        <v>21</v>
      </c>
      <c r="N224" s="78">
        <v>958</v>
      </c>
      <c r="O224" s="78">
        <v>100</v>
      </c>
      <c r="P224" s="100" t="s">
        <v>39</v>
      </c>
      <c r="Q224" s="78" t="s">
        <v>39</v>
      </c>
      <c r="R224" s="78" t="s">
        <v>39</v>
      </c>
      <c r="S224" s="78" t="s">
        <v>39</v>
      </c>
      <c r="T224" s="78" t="s">
        <v>39</v>
      </c>
      <c r="Y224" s="33"/>
      <c r="Z224" s="1" t="s">
        <v>418</v>
      </c>
      <c r="AA224" s="3">
        <v>1</v>
      </c>
      <c r="AB224" s="19"/>
      <c r="AC224" s="19"/>
      <c r="AD224" s="19"/>
      <c r="AF224" s="1"/>
    </row>
    <row r="225" spans="1:32" x14ac:dyDescent="0.15">
      <c r="B225" s="4"/>
      <c r="C225" s="3">
        <v>67</v>
      </c>
      <c r="D225" s="3">
        <v>69</v>
      </c>
      <c r="E225" s="2">
        <f t="shared" si="4"/>
        <v>68</v>
      </c>
      <c r="F225" s="1" t="s">
        <v>419</v>
      </c>
      <c r="G225" s="3">
        <v>2.8400000000000002E-2</v>
      </c>
      <c r="H225" s="19">
        <v>0</v>
      </c>
      <c r="I225" s="19">
        <v>20.5</v>
      </c>
      <c r="J225" s="1" t="s">
        <v>420</v>
      </c>
      <c r="K225" s="100" t="s">
        <v>39</v>
      </c>
      <c r="L225" s="78">
        <v>14239.009999999998</v>
      </c>
      <c r="M225" s="78">
        <v>50</v>
      </c>
      <c r="N225" s="78">
        <v>1751.0000000000002</v>
      </c>
      <c r="O225" s="78">
        <v>100</v>
      </c>
      <c r="P225" s="100" t="s">
        <v>39</v>
      </c>
      <c r="Q225" s="78" t="s">
        <v>39</v>
      </c>
      <c r="R225" s="78" t="s">
        <v>39</v>
      </c>
      <c r="S225" s="78" t="s">
        <v>39</v>
      </c>
      <c r="T225" s="78" t="s">
        <v>39</v>
      </c>
      <c r="Y225" s="33"/>
      <c r="Z225" s="1" t="s">
        <v>421</v>
      </c>
      <c r="AA225" s="3">
        <v>1</v>
      </c>
      <c r="AB225" s="19"/>
      <c r="AC225" s="19"/>
      <c r="AD225" s="19"/>
      <c r="AF225" s="1"/>
    </row>
    <row r="226" spans="1:32" x14ac:dyDescent="0.15">
      <c r="B226" s="4"/>
      <c r="C226" s="3">
        <v>69</v>
      </c>
      <c r="D226" s="3">
        <v>71</v>
      </c>
      <c r="E226" s="2">
        <f t="shared" si="4"/>
        <v>70</v>
      </c>
      <c r="F226" s="1" t="s">
        <v>422</v>
      </c>
      <c r="G226" s="3">
        <v>1.1770000000000001E-2</v>
      </c>
      <c r="H226" s="19">
        <v>0</v>
      </c>
      <c r="I226" s="19">
        <v>20.7</v>
      </c>
      <c r="J226" s="1" t="s">
        <v>423</v>
      </c>
      <c r="K226" s="100" t="s">
        <v>39</v>
      </c>
      <c r="L226" s="78">
        <v>25674.579999999998</v>
      </c>
      <c r="M226" s="78">
        <v>85</v>
      </c>
      <c r="N226" s="78">
        <v>3157</v>
      </c>
      <c r="O226" s="78">
        <v>100</v>
      </c>
      <c r="P226" s="100" t="s">
        <v>39</v>
      </c>
      <c r="Q226" s="78" t="s">
        <v>39</v>
      </c>
      <c r="R226" s="78" t="s">
        <v>39</v>
      </c>
      <c r="S226" s="78" t="s">
        <v>39</v>
      </c>
      <c r="T226" s="78" t="s">
        <v>39</v>
      </c>
      <c r="Y226" s="33"/>
      <c r="Z226" s="1" t="s">
        <v>424</v>
      </c>
      <c r="AA226" s="3">
        <v>1</v>
      </c>
      <c r="AB226" s="19"/>
      <c r="AC226" s="19"/>
      <c r="AD226" s="19"/>
      <c r="AF226" s="1"/>
    </row>
    <row r="227" spans="1:32" x14ac:dyDescent="0.15">
      <c r="B227" s="4"/>
      <c r="C227" s="3">
        <v>71</v>
      </c>
      <c r="D227" s="3">
        <v>73</v>
      </c>
      <c r="E227" s="2">
        <f t="shared" si="4"/>
        <v>72</v>
      </c>
      <c r="F227" s="1" t="s">
        <v>425</v>
      </c>
      <c r="G227" s="3">
        <v>2.1100000000000001E-2</v>
      </c>
      <c r="H227" s="19">
        <v>0</v>
      </c>
      <c r="I227" s="19">
        <v>20.8</v>
      </c>
      <c r="J227" s="1" t="s">
        <v>426</v>
      </c>
      <c r="K227" s="100" t="s">
        <v>39</v>
      </c>
      <c r="L227" s="78">
        <v>74254.37</v>
      </c>
      <c r="M227" s="78">
        <v>238</v>
      </c>
      <c r="N227" s="78">
        <v>9636</v>
      </c>
      <c r="O227" s="78">
        <v>100</v>
      </c>
      <c r="P227" s="100" t="s">
        <v>39</v>
      </c>
      <c r="Q227" s="78" t="s">
        <v>39</v>
      </c>
      <c r="R227" s="78" t="s">
        <v>39</v>
      </c>
      <c r="S227" s="78" t="s">
        <v>39</v>
      </c>
      <c r="T227" s="78" t="s">
        <v>39</v>
      </c>
      <c r="Y227" s="33"/>
      <c r="Z227" s="1" t="s">
        <v>427</v>
      </c>
      <c r="AA227" s="3">
        <v>1</v>
      </c>
      <c r="AB227" s="19"/>
      <c r="AC227" s="19"/>
      <c r="AD227" s="19"/>
      <c r="AF227" s="1"/>
    </row>
    <row r="228" spans="1:32" x14ac:dyDescent="0.15">
      <c r="B228" s="4"/>
      <c r="C228" s="3">
        <v>73</v>
      </c>
      <c r="D228" s="3">
        <v>75</v>
      </c>
      <c r="E228" s="2">
        <f t="shared" si="4"/>
        <v>74</v>
      </c>
      <c r="F228" s="1" t="s">
        <v>428</v>
      </c>
      <c r="G228" s="3">
        <v>0.1855</v>
      </c>
      <c r="H228" s="19">
        <v>0.1</v>
      </c>
      <c r="I228" s="19">
        <v>20.6</v>
      </c>
      <c r="J228" s="1" t="s">
        <v>429</v>
      </c>
      <c r="K228" s="100" t="s">
        <v>39</v>
      </c>
      <c r="L228" s="78">
        <v>163539.85</v>
      </c>
      <c r="M228" s="78">
        <v>536</v>
      </c>
      <c r="N228" s="78">
        <v>15733.000000000002</v>
      </c>
      <c r="O228" s="78">
        <v>100</v>
      </c>
      <c r="P228" s="100" t="s">
        <v>39</v>
      </c>
      <c r="Q228" s="78" t="s">
        <v>39</v>
      </c>
      <c r="R228" s="78" t="s">
        <v>39</v>
      </c>
      <c r="S228" s="78" t="s">
        <v>39</v>
      </c>
      <c r="T228" s="78" t="s">
        <v>39</v>
      </c>
      <c r="Y228" s="33"/>
      <c r="Z228" s="1" t="s">
        <v>430</v>
      </c>
      <c r="AA228" s="3">
        <v>1</v>
      </c>
      <c r="AB228" s="19"/>
      <c r="AC228" s="19"/>
      <c r="AD228" s="19"/>
      <c r="AF228" s="1"/>
    </row>
    <row r="229" spans="1:32" x14ac:dyDescent="0.15">
      <c r="B229" s="4"/>
      <c r="C229" s="3">
        <v>75</v>
      </c>
      <c r="D229" s="3">
        <v>80</v>
      </c>
      <c r="E229" s="2">
        <f t="shared" si="4"/>
        <v>77.5</v>
      </c>
      <c r="F229" s="1" t="s">
        <v>431</v>
      </c>
      <c r="G229" s="3">
        <v>3.3</v>
      </c>
      <c r="H229" s="36">
        <v>1.7000000000000002</v>
      </c>
      <c r="I229" s="19">
        <v>20.5</v>
      </c>
      <c r="J229" s="44" t="s">
        <v>432</v>
      </c>
      <c r="K229" s="100" t="s">
        <v>39</v>
      </c>
      <c r="L229" s="78" t="s">
        <v>39</v>
      </c>
      <c r="M229" s="78" t="s">
        <v>39</v>
      </c>
      <c r="N229" s="78" t="s">
        <v>39</v>
      </c>
      <c r="O229" s="78" t="s">
        <v>39</v>
      </c>
      <c r="P229" s="100" t="s">
        <v>39</v>
      </c>
      <c r="Q229" s="78" t="s">
        <v>39</v>
      </c>
      <c r="R229" s="78" t="s">
        <v>39</v>
      </c>
      <c r="S229" s="78" t="s">
        <v>39</v>
      </c>
      <c r="T229" s="78" t="s">
        <v>39</v>
      </c>
      <c r="Y229" t="s">
        <v>433</v>
      </c>
      <c r="Z229" s="44" t="s">
        <v>434</v>
      </c>
      <c r="AA229" s="45">
        <v>1</v>
      </c>
      <c r="AB229" s="19"/>
      <c r="AC229" s="19"/>
      <c r="AD229" s="19"/>
      <c r="AF229" s="1"/>
    </row>
    <row r="230" spans="1:32" x14ac:dyDescent="0.15">
      <c r="B230" s="4"/>
      <c r="C230" s="3">
        <v>80</v>
      </c>
      <c r="D230" s="3">
        <v>80</v>
      </c>
      <c r="E230" s="2">
        <f t="shared" si="4"/>
        <v>80</v>
      </c>
      <c r="F230" s="1" t="s">
        <v>435</v>
      </c>
      <c r="G230" s="3">
        <v>13.99</v>
      </c>
      <c r="H230" s="36">
        <v>8.1</v>
      </c>
      <c r="I230" s="19">
        <v>20.6</v>
      </c>
      <c r="J230" s="44" t="s">
        <v>436</v>
      </c>
      <c r="K230" s="86" t="s">
        <v>39</v>
      </c>
      <c r="L230" s="80">
        <v>7277464</v>
      </c>
      <c r="M230" s="80">
        <v>35800</v>
      </c>
      <c r="N230" s="80">
        <v>1003199.9999999999</v>
      </c>
      <c r="O230" s="2">
        <v>10000</v>
      </c>
      <c r="P230" s="100" t="s">
        <v>39</v>
      </c>
      <c r="Q230" s="78" t="s">
        <v>39</v>
      </c>
      <c r="R230" s="78" t="s">
        <v>39</v>
      </c>
      <c r="S230" s="78" t="s">
        <v>39</v>
      </c>
      <c r="T230" s="78" t="s">
        <v>39</v>
      </c>
      <c r="Y230" t="s">
        <v>202</v>
      </c>
      <c r="Z230" s="44" t="s">
        <v>437</v>
      </c>
      <c r="AA230" s="45">
        <v>1</v>
      </c>
      <c r="AB230" s="19"/>
      <c r="AC230" s="19"/>
      <c r="AD230" s="19"/>
      <c r="AF230" s="1"/>
    </row>
    <row r="231" spans="1:32" x14ac:dyDescent="0.15">
      <c r="B231" s="4"/>
      <c r="C231" s="30" t="s">
        <v>438</v>
      </c>
      <c r="D231" s="3"/>
      <c r="E231" s="2"/>
      <c r="F231" s="4"/>
      <c r="G231" s="3"/>
      <c r="H231" s="19"/>
      <c r="I231" s="19"/>
      <c r="J231" s="21"/>
      <c r="K231" s="86"/>
      <c r="L231" s="22"/>
      <c r="M231" s="22"/>
      <c r="N231" s="22"/>
      <c r="O231" s="22"/>
      <c r="P231" s="86"/>
      <c r="Q231" s="22"/>
      <c r="R231" s="22"/>
      <c r="S231" s="22"/>
      <c r="T231" s="22"/>
      <c r="Y231" s="33"/>
      <c r="Z231" s="21"/>
      <c r="AA231" s="21"/>
      <c r="AB231" s="19"/>
      <c r="AC231" s="19"/>
      <c r="AD231" s="19"/>
      <c r="AF231" s="1"/>
    </row>
    <row r="232" spans="1:32" x14ac:dyDescent="0.15">
      <c r="B232" s="4"/>
      <c r="C232" s="31" t="s">
        <v>39</v>
      </c>
      <c r="D232" s="31" t="s">
        <v>39</v>
      </c>
      <c r="E232" s="2">
        <v>1</v>
      </c>
      <c r="F232" s="1" t="s">
        <v>439</v>
      </c>
      <c r="G232" s="3">
        <f>2*0.1319</f>
        <v>0.26379999999999998</v>
      </c>
      <c r="H232" s="19">
        <v>0.2</v>
      </c>
      <c r="I232" s="19">
        <v>21.7</v>
      </c>
      <c r="J232" s="1" t="s">
        <v>440</v>
      </c>
      <c r="K232" s="86">
        <v>31624.9</v>
      </c>
      <c r="L232" s="80">
        <v>65049.46</v>
      </c>
      <c r="M232" s="80">
        <v>193</v>
      </c>
      <c r="N232" s="80">
        <v>1680.9999999999998</v>
      </c>
      <c r="O232" s="78">
        <v>100</v>
      </c>
      <c r="P232" s="91">
        <v>84.3</v>
      </c>
      <c r="Q232" s="6">
        <v>65049.46</v>
      </c>
      <c r="R232" s="2">
        <v>193</v>
      </c>
      <c r="S232" s="2">
        <v>1680.9999999999998</v>
      </c>
      <c r="T232" s="2">
        <v>100</v>
      </c>
      <c r="Y232" t="s">
        <v>441</v>
      </c>
      <c r="Z232" s="1" t="s">
        <v>442</v>
      </c>
      <c r="AA232" s="3">
        <v>1</v>
      </c>
      <c r="AB232" s="19"/>
      <c r="AC232" s="19"/>
      <c r="AD232" s="19"/>
      <c r="AF232" s="1"/>
    </row>
    <row r="233" spans="1:32" x14ac:dyDescent="0.15">
      <c r="B233" s="4"/>
      <c r="C233" s="31" t="s">
        <v>39</v>
      </c>
      <c r="D233" s="31" t="s">
        <v>39</v>
      </c>
      <c r="E233" s="2">
        <v>1</v>
      </c>
      <c r="F233" s="1" t="s">
        <v>40</v>
      </c>
      <c r="G233" s="3" t="s">
        <v>39</v>
      </c>
      <c r="H233" s="3" t="s">
        <v>39</v>
      </c>
      <c r="I233" s="3" t="s">
        <v>39</v>
      </c>
      <c r="J233" s="1" t="s">
        <v>40</v>
      </c>
      <c r="K233" s="88"/>
      <c r="L233" s="32"/>
      <c r="M233" s="32"/>
      <c r="N233" s="32"/>
      <c r="O233" s="32"/>
      <c r="P233" s="88"/>
      <c r="Q233" s="32"/>
      <c r="R233" s="32"/>
      <c r="S233" s="32"/>
      <c r="T233" s="32"/>
      <c r="Y233" t="s">
        <v>441</v>
      </c>
      <c r="Z233" s="1" t="s">
        <v>443</v>
      </c>
      <c r="AA233" s="3">
        <v>1</v>
      </c>
      <c r="AB233" s="19"/>
      <c r="AC233" s="19"/>
      <c r="AD233" s="19"/>
      <c r="AF233" s="1"/>
    </row>
    <row r="234" spans="1:32" x14ac:dyDescent="0.15">
      <c r="B234" s="4"/>
      <c r="C234" s="31" t="s">
        <v>39</v>
      </c>
      <c r="D234" s="31" t="s">
        <v>39</v>
      </c>
      <c r="E234" s="2">
        <v>25</v>
      </c>
      <c r="F234" s="1" t="s">
        <v>444</v>
      </c>
      <c r="G234" s="2" t="s">
        <v>39</v>
      </c>
      <c r="H234" s="2" t="s">
        <v>39</v>
      </c>
      <c r="I234" t="s">
        <v>39</v>
      </c>
      <c r="J234" s="4" t="s">
        <v>40</v>
      </c>
      <c r="Y234" t="s">
        <v>445</v>
      </c>
      <c r="Z234" s="4" t="s">
        <v>40</v>
      </c>
      <c r="AF234" s="1"/>
    </row>
    <row r="235" spans="1:32" x14ac:dyDescent="0.15">
      <c r="B235" s="4"/>
      <c r="C235" s="31" t="s">
        <v>39</v>
      </c>
      <c r="D235" s="31" t="s">
        <v>39</v>
      </c>
      <c r="E235" s="2">
        <v>83</v>
      </c>
      <c r="F235" s="1" t="s">
        <v>446</v>
      </c>
      <c r="G235" s="3">
        <v>0.1585</v>
      </c>
      <c r="H235" s="19">
        <v>0.1</v>
      </c>
      <c r="I235" s="19">
        <v>22.1</v>
      </c>
      <c r="J235" s="4" t="s">
        <v>40</v>
      </c>
      <c r="Y235" t="s">
        <v>447</v>
      </c>
      <c r="Z235" s="4" t="s">
        <v>40</v>
      </c>
      <c r="AB235" s="19"/>
      <c r="AC235" s="19"/>
      <c r="AD235" s="19"/>
      <c r="AF235" s="1"/>
    </row>
    <row r="236" spans="1:32" x14ac:dyDescent="0.15">
      <c r="A236" s="29" t="s">
        <v>448</v>
      </c>
      <c r="B236" s="41" t="s">
        <v>449</v>
      </c>
      <c r="C236" s="30" t="s">
        <v>450</v>
      </c>
      <c r="D236" s="31">
        <v>41484.819444444445</v>
      </c>
      <c r="I236" s="3"/>
      <c r="Y236" s="33" t="s">
        <v>451</v>
      </c>
      <c r="AE236" s="1"/>
    </row>
    <row r="237" spans="1:32" x14ac:dyDescent="0.15">
      <c r="B237" s="4"/>
      <c r="C237" s="3">
        <v>0</v>
      </c>
      <c r="D237" s="3">
        <v>2</v>
      </c>
      <c r="E237" s="2">
        <f t="shared" ref="E237:E249" si="5">C237+(D237-C237)/2</f>
        <v>1</v>
      </c>
      <c r="F237" s="1" t="s">
        <v>452</v>
      </c>
      <c r="G237" s="3">
        <v>8.2600000000000007E-2</v>
      </c>
      <c r="H237" s="19">
        <v>0</v>
      </c>
      <c r="I237" s="19">
        <v>19.899999999999999</v>
      </c>
      <c r="J237" s="21" t="s">
        <v>40</v>
      </c>
      <c r="P237" s="86"/>
      <c r="Q237" s="22"/>
      <c r="R237" s="22"/>
      <c r="S237" s="22"/>
      <c r="T237" s="22"/>
      <c r="Z237" s="21" t="s">
        <v>40</v>
      </c>
      <c r="AA237" s="21"/>
      <c r="AB237" s="19"/>
      <c r="AC237" s="19"/>
      <c r="AD237" s="19"/>
    </row>
    <row r="238" spans="1:32" x14ac:dyDescent="0.15">
      <c r="B238" s="4"/>
      <c r="C238" s="3">
        <v>2</v>
      </c>
      <c r="D238" s="3">
        <v>4</v>
      </c>
      <c r="E238" s="2">
        <f t="shared" si="5"/>
        <v>3</v>
      </c>
      <c r="F238" s="1" t="s">
        <v>367</v>
      </c>
      <c r="G238" s="3">
        <v>7.7499999999999999E-2</v>
      </c>
      <c r="H238" s="19">
        <v>0</v>
      </c>
      <c r="I238" s="19">
        <v>19.899999999999999</v>
      </c>
      <c r="J238" s="21" t="s">
        <v>40</v>
      </c>
      <c r="P238" s="86"/>
      <c r="Q238" s="22"/>
      <c r="R238" s="22"/>
      <c r="S238" s="22"/>
      <c r="T238" s="22"/>
      <c r="Z238" s="21" t="s">
        <v>40</v>
      </c>
      <c r="AA238" s="21"/>
      <c r="AB238" s="19"/>
      <c r="AC238" s="19"/>
      <c r="AD238" s="19"/>
    </row>
    <row r="239" spans="1:32" x14ac:dyDescent="0.15">
      <c r="B239" s="4"/>
      <c r="C239" s="3">
        <v>4</v>
      </c>
      <c r="D239" s="3">
        <v>6</v>
      </c>
      <c r="E239" s="2">
        <f t="shared" si="5"/>
        <v>5</v>
      </c>
      <c r="F239" s="1" t="s">
        <v>453</v>
      </c>
      <c r="G239" s="3">
        <v>7.7200000000000005E-2</v>
      </c>
      <c r="H239" s="19">
        <v>0</v>
      </c>
      <c r="I239" s="19">
        <v>19.899999999999999</v>
      </c>
      <c r="J239" s="21" t="s">
        <v>40</v>
      </c>
      <c r="P239" s="86"/>
      <c r="Q239" s="22"/>
      <c r="R239" s="22"/>
      <c r="S239" s="22"/>
      <c r="T239" s="22"/>
      <c r="Z239" s="21" t="s">
        <v>40</v>
      </c>
      <c r="AA239" s="21"/>
      <c r="AB239" s="19"/>
      <c r="AC239" s="19"/>
      <c r="AD239" s="19"/>
    </row>
    <row r="240" spans="1:32" x14ac:dyDescent="0.15">
      <c r="B240" s="4"/>
      <c r="C240" s="3">
        <v>6</v>
      </c>
      <c r="D240" s="3">
        <v>8</v>
      </c>
      <c r="E240" s="2">
        <f t="shared" si="5"/>
        <v>7</v>
      </c>
      <c r="F240" s="1" t="s">
        <v>454</v>
      </c>
      <c r="G240" s="3">
        <v>7.3999999999999996E-2</v>
      </c>
      <c r="H240" s="19">
        <v>0</v>
      </c>
      <c r="I240" s="19">
        <v>21.6</v>
      </c>
      <c r="J240" s="21" t="s">
        <v>40</v>
      </c>
      <c r="P240" s="86"/>
      <c r="Q240" s="22"/>
      <c r="R240" s="22"/>
      <c r="S240" s="22"/>
      <c r="T240" s="22"/>
      <c r="Z240" s="21" t="s">
        <v>40</v>
      </c>
      <c r="AA240" s="21"/>
      <c r="AB240" s="19"/>
      <c r="AC240" s="19"/>
      <c r="AD240" s="19"/>
    </row>
    <row r="241" spans="2:30" x14ac:dyDescent="0.15">
      <c r="B241" s="4"/>
      <c r="C241" s="3">
        <v>8</v>
      </c>
      <c r="D241" s="3">
        <v>10</v>
      </c>
      <c r="E241" s="2">
        <f t="shared" si="5"/>
        <v>9</v>
      </c>
      <c r="F241" s="1" t="s">
        <v>455</v>
      </c>
      <c r="G241" s="3">
        <v>7.3700000000000002E-2</v>
      </c>
      <c r="H241" s="19">
        <v>0</v>
      </c>
      <c r="I241" s="19">
        <v>20.5</v>
      </c>
      <c r="J241" s="21" t="s">
        <v>40</v>
      </c>
      <c r="P241" s="86"/>
      <c r="Q241" s="22"/>
      <c r="R241" s="22"/>
      <c r="S241" s="22"/>
      <c r="T241" s="22"/>
      <c r="Z241" s="21" t="s">
        <v>40</v>
      </c>
      <c r="AA241" s="21"/>
      <c r="AB241" s="19"/>
      <c r="AC241" s="19"/>
      <c r="AD241" s="19"/>
    </row>
    <row r="242" spans="2:30" x14ac:dyDescent="0.15">
      <c r="B242" s="4"/>
      <c r="C242" s="3">
        <v>10</v>
      </c>
      <c r="D242" s="3">
        <v>12</v>
      </c>
      <c r="E242" s="2">
        <f t="shared" si="5"/>
        <v>11</v>
      </c>
      <c r="F242" s="1" t="s">
        <v>456</v>
      </c>
      <c r="G242" s="3">
        <v>7.7300000000000008E-2</v>
      </c>
      <c r="H242" s="19">
        <v>0</v>
      </c>
      <c r="I242" s="19">
        <v>19.8</v>
      </c>
      <c r="J242" s="21" t="s">
        <v>40</v>
      </c>
      <c r="P242" s="86"/>
      <c r="Q242" s="22"/>
      <c r="R242" s="22"/>
      <c r="S242" s="22"/>
      <c r="T242" s="22"/>
      <c r="Z242" s="21" t="s">
        <v>40</v>
      </c>
      <c r="AA242" s="21"/>
      <c r="AB242" s="19"/>
      <c r="AC242" s="19"/>
      <c r="AD242" s="19"/>
    </row>
    <row r="243" spans="2:30" x14ac:dyDescent="0.15">
      <c r="B243" s="4"/>
      <c r="C243" s="3">
        <v>12</v>
      </c>
      <c r="D243" s="3">
        <v>14</v>
      </c>
      <c r="E243" s="2">
        <f t="shared" si="5"/>
        <v>13</v>
      </c>
      <c r="F243" s="1" t="s">
        <v>457</v>
      </c>
      <c r="G243" s="3">
        <v>4.2500000000000003E-2</v>
      </c>
      <c r="H243" s="19">
        <v>0</v>
      </c>
      <c r="I243" s="19">
        <v>19.7</v>
      </c>
      <c r="J243" s="21" t="s">
        <v>40</v>
      </c>
      <c r="P243" s="86"/>
      <c r="Q243" s="22"/>
      <c r="R243" s="22"/>
      <c r="S243" s="22"/>
      <c r="T243" s="22"/>
      <c r="Z243" s="21" t="s">
        <v>40</v>
      </c>
      <c r="AA243" s="21"/>
      <c r="AB243" s="19"/>
      <c r="AC243" s="19"/>
      <c r="AD243" s="19"/>
    </row>
    <row r="244" spans="2:30" x14ac:dyDescent="0.15">
      <c r="B244" s="4"/>
      <c r="C244" s="3">
        <v>14</v>
      </c>
      <c r="D244" s="3">
        <v>16</v>
      </c>
      <c r="E244" s="2">
        <f t="shared" si="5"/>
        <v>15</v>
      </c>
      <c r="F244" s="1" t="s">
        <v>458</v>
      </c>
      <c r="G244" s="3">
        <v>8.6500000000000007E-2</v>
      </c>
      <c r="H244" s="19">
        <v>0</v>
      </c>
      <c r="I244" s="19">
        <v>19.899999999999999</v>
      </c>
      <c r="J244" s="21" t="s">
        <v>40</v>
      </c>
      <c r="P244" s="86"/>
      <c r="Q244" s="22"/>
      <c r="R244" s="22"/>
      <c r="S244" s="22"/>
      <c r="T244" s="22"/>
      <c r="Y244"/>
      <c r="Z244" s="21" t="s">
        <v>40</v>
      </c>
      <c r="AA244" s="21"/>
      <c r="AB244" s="19"/>
      <c r="AC244" s="19"/>
      <c r="AD244" s="19"/>
    </row>
    <row r="245" spans="2:30" x14ac:dyDescent="0.15">
      <c r="B245" s="4"/>
      <c r="C245" s="3">
        <v>16</v>
      </c>
      <c r="D245" s="3">
        <v>18</v>
      </c>
      <c r="E245" s="2">
        <f t="shared" si="5"/>
        <v>17</v>
      </c>
      <c r="F245" s="1" t="s">
        <v>459</v>
      </c>
      <c r="G245" s="3">
        <v>7.1000000000000008E-2</v>
      </c>
      <c r="H245" s="19">
        <v>0</v>
      </c>
      <c r="I245" s="19">
        <v>20</v>
      </c>
      <c r="J245" s="21" t="s">
        <v>40</v>
      </c>
      <c r="P245" s="86"/>
      <c r="Q245" s="22"/>
      <c r="R245" s="22"/>
      <c r="S245" s="22"/>
      <c r="T245" s="22"/>
      <c r="Y245" s="17"/>
      <c r="Z245" s="21" t="s">
        <v>40</v>
      </c>
      <c r="AA245" s="21"/>
      <c r="AB245" s="19"/>
      <c r="AC245" s="19"/>
      <c r="AD245" s="19"/>
    </row>
    <row r="246" spans="2:30" x14ac:dyDescent="0.15">
      <c r="B246" s="4"/>
      <c r="C246" s="3">
        <v>18</v>
      </c>
      <c r="D246" s="3">
        <v>20</v>
      </c>
      <c r="E246" s="2">
        <f t="shared" si="5"/>
        <v>19</v>
      </c>
      <c r="F246" s="1" t="s">
        <v>460</v>
      </c>
      <c r="G246" s="3">
        <v>7.5900000000000009E-2</v>
      </c>
      <c r="H246" s="19">
        <v>0</v>
      </c>
      <c r="I246" s="19">
        <v>19.899999999999999</v>
      </c>
      <c r="J246" s="21" t="s">
        <v>40</v>
      </c>
      <c r="P246" s="86"/>
      <c r="Q246" s="22"/>
      <c r="R246" s="22"/>
      <c r="S246" s="22"/>
      <c r="T246" s="22"/>
      <c r="Y246" s="17"/>
      <c r="Z246" s="21" t="s">
        <v>40</v>
      </c>
      <c r="AA246" s="21"/>
      <c r="AB246" s="19"/>
      <c r="AC246" s="19"/>
      <c r="AD246" s="19"/>
    </row>
    <row r="247" spans="2:30" x14ac:dyDescent="0.15">
      <c r="B247" s="4"/>
      <c r="C247" s="3">
        <v>21</v>
      </c>
      <c r="D247" s="3">
        <v>23</v>
      </c>
      <c r="E247" s="2">
        <f t="shared" si="5"/>
        <v>22</v>
      </c>
      <c r="F247" s="1" t="s">
        <v>461</v>
      </c>
      <c r="G247" s="3">
        <v>0.1173</v>
      </c>
      <c r="H247" s="19">
        <v>0.1</v>
      </c>
      <c r="I247" s="19">
        <v>19.8</v>
      </c>
      <c r="J247" s="21" t="s">
        <v>40</v>
      </c>
      <c r="P247" s="86"/>
      <c r="Q247" s="22"/>
      <c r="R247" s="22"/>
      <c r="S247" s="22"/>
      <c r="T247" s="22"/>
      <c r="Z247" s="21" t="s">
        <v>40</v>
      </c>
      <c r="AA247" s="21"/>
      <c r="AB247" s="19"/>
      <c r="AC247" s="19"/>
      <c r="AD247" s="19"/>
    </row>
    <row r="248" spans="2:30" x14ac:dyDescent="0.15">
      <c r="B248" s="4"/>
      <c r="C248" s="3">
        <v>23</v>
      </c>
      <c r="D248" s="3">
        <v>28</v>
      </c>
      <c r="E248" s="2">
        <f t="shared" si="5"/>
        <v>25.5</v>
      </c>
      <c r="F248" s="1" t="s">
        <v>462</v>
      </c>
      <c r="G248" s="3">
        <v>3.1</v>
      </c>
      <c r="H248" s="36">
        <v>1.6</v>
      </c>
      <c r="I248" s="19">
        <v>20</v>
      </c>
      <c r="J248" s="21" t="s">
        <v>40</v>
      </c>
      <c r="P248" s="86"/>
      <c r="Q248" s="22"/>
      <c r="R248" s="22"/>
      <c r="S248" s="22"/>
      <c r="T248" s="22"/>
      <c r="Z248" s="21" t="s">
        <v>40</v>
      </c>
      <c r="AA248" s="21"/>
      <c r="AB248" s="19"/>
      <c r="AC248" s="19"/>
      <c r="AD248" s="19"/>
    </row>
    <row r="249" spans="2:30" x14ac:dyDescent="0.15">
      <c r="B249" s="4"/>
      <c r="C249" s="3">
        <v>28</v>
      </c>
      <c r="D249" s="3">
        <v>28</v>
      </c>
      <c r="E249" s="2">
        <f t="shared" si="5"/>
        <v>28</v>
      </c>
      <c r="F249" s="1" t="s">
        <v>41</v>
      </c>
      <c r="G249" s="3">
        <v>21.4</v>
      </c>
      <c r="H249" s="20">
        <v>12.8</v>
      </c>
      <c r="I249" s="19">
        <v>19.7</v>
      </c>
      <c r="J249" s="21" t="s">
        <v>40</v>
      </c>
      <c r="K249" s="86"/>
      <c r="L249" s="22"/>
      <c r="M249" s="22"/>
      <c r="N249" s="22"/>
      <c r="O249" s="22"/>
      <c r="P249" s="86"/>
      <c r="Q249" s="22"/>
      <c r="R249" s="22"/>
      <c r="S249" s="22"/>
      <c r="T249" s="22"/>
      <c r="Y249" t="s">
        <v>202</v>
      </c>
      <c r="Z249" s="21" t="s">
        <v>40</v>
      </c>
      <c r="AA249" s="21"/>
      <c r="AB249" s="19"/>
      <c r="AC249" s="19"/>
      <c r="AD249" s="19"/>
    </row>
    <row r="250" spans="2:30" x14ac:dyDescent="0.15">
      <c r="B250" s="4"/>
      <c r="C250" s="30" t="s">
        <v>463</v>
      </c>
      <c r="D250" s="31">
        <v>41484.826388888891</v>
      </c>
      <c r="E250" s="2"/>
      <c r="G250" s="3"/>
      <c r="H250" s="19"/>
      <c r="I250" s="19"/>
      <c r="J250" s="21"/>
      <c r="K250" s="86"/>
      <c r="L250" s="22"/>
      <c r="M250" s="22"/>
      <c r="N250" s="22"/>
      <c r="O250" s="22"/>
      <c r="P250" s="86"/>
      <c r="Q250" s="22"/>
      <c r="R250" s="22"/>
      <c r="S250" s="22"/>
      <c r="T250" s="22"/>
      <c r="Y250"/>
      <c r="Z250" s="21"/>
      <c r="AA250" s="21"/>
      <c r="AB250" s="19"/>
      <c r="AC250" s="19"/>
      <c r="AD250" s="19"/>
    </row>
    <row r="251" spans="2:30" x14ac:dyDescent="0.15">
      <c r="B251" s="4"/>
      <c r="C251" s="3">
        <v>0</v>
      </c>
      <c r="D251" s="3">
        <v>2</v>
      </c>
      <c r="E251" s="2">
        <f t="shared" ref="E251:E263" si="6">(C251+D251)/2</f>
        <v>1</v>
      </c>
      <c r="F251" s="1" t="s">
        <v>40</v>
      </c>
      <c r="G251" s="3" t="s">
        <v>39</v>
      </c>
      <c r="H251" s="3" t="s">
        <v>39</v>
      </c>
      <c r="I251" s="3" t="s">
        <v>39</v>
      </c>
      <c r="J251" s="1" t="s">
        <v>464</v>
      </c>
      <c r="K251" s="86" t="s">
        <v>39</v>
      </c>
      <c r="L251" s="80">
        <v>24764.391</v>
      </c>
      <c r="M251" s="80">
        <v>85.5</v>
      </c>
      <c r="N251" s="80">
        <v>1172.8</v>
      </c>
      <c r="O251" s="78">
        <v>10</v>
      </c>
      <c r="P251" s="88"/>
      <c r="Q251" s="32"/>
      <c r="R251" s="32"/>
      <c r="S251" s="32"/>
      <c r="T251" s="32"/>
      <c r="Y251"/>
      <c r="Z251" s="1" t="s">
        <v>465</v>
      </c>
      <c r="AA251" s="3">
        <v>1</v>
      </c>
      <c r="AB251" s="19"/>
      <c r="AC251" s="19"/>
      <c r="AD251" s="19"/>
    </row>
    <row r="252" spans="2:30" x14ac:dyDescent="0.15">
      <c r="B252" s="4"/>
      <c r="C252" s="3">
        <v>2</v>
      </c>
      <c r="D252" s="3">
        <v>4</v>
      </c>
      <c r="E252" s="2">
        <f t="shared" si="6"/>
        <v>3</v>
      </c>
      <c r="F252" s="1" t="s">
        <v>40</v>
      </c>
      <c r="G252" s="3" t="s">
        <v>39</v>
      </c>
      <c r="H252" s="3" t="s">
        <v>39</v>
      </c>
      <c r="I252" s="3" t="s">
        <v>39</v>
      </c>
      <c r="J252" s="1" t="s">
        <v>466</v>
      </c>
      <c r="K252" s="86" t="s">
        <v>39</v>
      </c>
      <c r="L252" s="80">
        <v>23030.962</v>
      </c>
      <c r="M252" s="80">
        <v>75.099999999999994</v>
      </c>
      <c r="N252" s="80">
        <v>1016.7</v>
      </c>
      <c r="O252" s="78">
        <v>10</v>
      </c>
      <c r="P252" s="88"/>
      <c r="Q252" s="32"/>
      <c r="R252" s="32"/>
      <c r="S252" s="32"/>
      <c r="T252" s="32"/>
      <c r="Y252"/>
      <c r="Z252" s="1" t="s">
        <v>467</v>
      </c>
      <c r="AA252" s="3">
        <v>1</v>
      </c>
      <c r="AB252" s="19"/>
      <c r="AC252" s="19"/>
      <c r="AD252" s="19"/>
    </row>
    <row r="253" spans="2:30" x14ac:dyDescent="0.15">
      <c r="B253" s="4"/>
      <c r="C253" s="3">
        <v>4</v>
      </c>
      <c r="D253" s="3">
        <v>6</v>
      </c>
      <c r="E253" s="2">
        <f t="shared" si="6"/>
        <v>5</v>
      </c>
      <c r="F253" s="1" t="s">
        <v>40</v>
      </c>
      <c r="G253" s="3" t="s">
        <v>39</v>
      </c>
      <c r="H253" s="3" t="s">
        <v>39</v>
      </c>
      <c r="I253" s="3" t="s">
        <v>39</v>
      </c>
      <c r="J253" s="1" t="s">
        <v>468</v>
      </c>
      <c r="K253" s="86" t="s">
        <v>39</v>
      </c>
      <c r="L253" s="80">
        <v>21527.784</v>
      </c>
      <c r="M253" s="80">
        <v>67.8</v>
      </c>
      <c r="N253" s="80">
        <v>808.40000000000009</v>
      </c>
      <c r="O253" s="78">
        <v>10</v>
      </c>
      <c r="P253" s="88"/>
      <c r="Q253" s="32"/>
      <c r="R253" s="32"/>
      <c r="S253" s="32"/>
      <c r="T253" s="32"/>
      <c r="Y253"/>
      <c r="Z253" s="1" t="s">
        <v>469</v>
      </c>
      <c r="AA253" s="3">
        <v>1</v>
      </c>
      <c r="AB253" s="19"/>
      <c r="AC253" s="19"/>
      <c r="AD253" s="19"/>
    </row>
    <row r="254" spans="2:30" x14ac:dyDescent="0.15">
      <c r="B254" s="4"/>
      <c r="C254" s="3">
        <v>6</v>
      </c>
      <c r="D254" s="3">
        <v>8</v>
      </c>
      <c r="E254" s="2">
        <f t="shared" si="6"/>
        <v>7</v>
      </c>
      <c r="F254" s="1" t="s">
        <v>40</v>
      </c>
      <c r="G254" s="3" t="s">
        <v>39</v>
      </c>
      <c r="H254" s="3" t="s">
        <v>39</v>
      </c>
      <c r="I254" s="3" t="s">
        <v>39</v>
      </c>
      <c r="J254" s="1" t="s">
        <v>470</v>
      </c>
      <c r="K254" s="86" t="s">
        <v>39</v>
      </c>
      <c r="L254" s="80">
        <v>36983.358999999997</v>
      </c>
      <c r="M254" s="80">
        <v>120.1</v>
      </c>
      <c r="N254" s="80">
        <v>4813.3999999999996</v>
      </c>
      <c r="O254" s="78">
        <v>10</v>
      </c>
      <c r="P254" s="88"/>
      <c r="Q254" s="32"/>
      <c r="R254" s="32"/>
      <c r="S254" s="32"/>
      <c r="T254" s="32"/>
      <c r="Y254"/>
      <c r="Z254" s="1" t="s">
        <v>471</v>
      </c>
      <c r="AA254" s="3">
        <v>1</v>
      </c>
      <c r="AB254" s="19"/>
      <c r="AC254" s="19"/>
      <c r="AD254" s="19"/>
    </row>
    <row r="255" spans="2:30" x14ac:dyDescent="0.15">
      <c r="B255" s="4"/>
      <c r="C255" s="3">
        <v>8</v>
      </c>
      <c r="D255" s="3">
        <v>10</v>
      </c>
      <c r="E255" s="2">
        <f t="shared" si="6"/>
        <v>9</v>
      </c>
      <c r="F255" s="1" t="s">
        <v>40</v>
      </c>
      <c r="G255" s="3" t="s">
        <v>39</v>
      </c>
      <c r="H255" s="3" t="s">
        <v>39</v>
      </c>
      <c r="I255" s="3" t="s">
        <v>39</v>
      </c>
      <c r="J255" s="1" t="s">
        <v>472</v>
      </c>
      <c r="K255" s="86" t="s">
        <v>39</v>
      </c>
      <c r="L255" s="80">
        <v>21557.984</v>
      </c>
      <c r="M255" s="80">
        <v>66.900000000000006</v>
      </c>
      <c r="N255" s="80">
        <v>746.1</v>
      </c>
      <c r="O255" s="78">
        <v>10</v>
      </c>
      <c r="P255" s="88"/>
      <c r="Q255" s="32"/>
      <c r="R255" s="32"/>
      <c r="S255" s="32"/>
      <c r="T255" s="32"/>
      <c r="Y255"/>
      <c r="Z255" s="1" t="s">
        <v>473</v>
      </c>
      <c r="AA255" s="3">
        <v>1</v>
      </c>
      <c r="AB255" s="19"/>
      <c r="AC255" s="19"/>
      <c r="AD255" s="19"/>
    </row>
    <row r="256" spans="2:30" x14ac:dyDescent="0.15">
      <c r="B256" s="4"/>
      <c r="C256" s="3">
        <v>10</v>
      </c>
      <c r="D256" s="3">
        <v>12</v>
      </c>
      <c r="E256" s="2">
        <f t="shared" si="6"/>
        <v>11</v>
      </c>
      <c r="F256" s="1" t="s">
        <v>40</v>
      </c>
      <c r="G256" s="3" t="s">
        <v>39</v>
      </c>
      <c r="H256" s="3" t="s">
        <v>39</v>
      </c>
      <c r="I256" s="3" t="s">
        <v>39</v>
      </c>
      <c r="J256" s="1" t="s">
        <v>474</v>
      </c>
      <c r="K256" s="86" t="s">
        <v>39</v>
      </c>
      <c r="L256" s="80">
        <v>39811.161999999997</v>
      </c>
      <c r="M256" s="80">
        <v>129.1</v>
      </c>
      <c r="N256" s="80">
        <v>1348.4</v>
      </c>
      <c r="O256" s="78">
        <v>10</v>
      </c>
      <c r="P256" s="88"/>
      <c r="Q256" s="32"/>
      <c r="R256" s="32"/>
      <c r="S256" s="32"/>
      <c r="T256" s="32"/>
      <c r="Y256"/>
      <c r="Z256" s="1" t="s">
        <v>475</v>
      </c>
      <c r="AA256" s="3">
        <v>1</v>
      </c>
      <c r="AB256" s="19"/>
      <c r="AC256" s="19"/>
      <c r="AD256" s="19"/>
    </row>
    <row r="257" spans="2:30" x14ac:dyDescent="0.15">
      <c r="B257" s="4"/>
      <c r="C257" s="3">
        <v>12</v>
      </c>
      <c r="D257" s="3">
        <v>14</v>
      </c>
      <c r="E257" s="2">
        <f t="shared" si="6"/>
        <v>13</v>
      </c>
      <c r="F257" s="1" t="s">
        <v>40</v>
      </c>
      <c r="G257" s="3" t="s">
        <v>39</v>
      </c>
      <c r="H257" s="3" t="s">
        <v>39</v>
      </c>
      <c r="I257" s="3" t="s">
        <v>39</v>
      </c>
      <c r="J257" s="1" t="s">
        <v>476</v>
      </c>
      <c r="K257" s="86" t="s">
        <v>39</v>
      </c>
      <c r="L257" s="80">
        <v>5596.0869999999995</v>
      </c>
      <c r="M257" s="80">
        <v>19.7</v>
      </c>
      <c r="N257" s="80">
        <v>248.6</v>
      </c>
      <c r="O257" s="78">
        <v>10</v>
      </c>
      <c r="P257" s="88"/>
      <c r="Q257" s="32"/>
      <c r="R257" s="32"/>
      <c r="S257" s="32"/>
      <c r="T257" s="32"/>
      <c r="Y257"/>
      <c r="Z257" s="1" t="s">
        <v>477</v>
      </c>
      <c r="AA257" s="3">
        <v>1</v>
      </c>
      <c r="AB257" s="19"/>
      <c r="AC257" s="19"/>
      <c r="AD257" s="19"/>
    </row>
    <row r="258" spans="2:30" x14ac:dyDescent="0.15">
      <c r="B258" s="4"/>
      <c r="C258" s="3">
        <v>14</v>
      </c>
      <c r="D258" s="3">
        <v>16</v>
      </c>
      <c r="E258" s="2">
        <f t="shared" si="6"/>
        <v>15</v>
      </c>
      <c r="F258" s="1" t="s">
        <v>40</v>
      </c>
      <c r="G258" s="3" t="s">
        <v>39</v>
      </c>
      <c r="H258" s="3" t="s">
        <v>39</v>
      </c>
      <c r="I258" s="3" t="s">
        <v>39</v>
      </c>
      <c r="J258" s="1" t="s">
        <v>478</v>
      </c>
      <c r="K258" s="86" t="s">
        <v>39</v>
      </c>
      <c r="L258" s="80">
        <v>36158.524999999994</v>
      </c>
      <c r="M258" s="80" t="s">
        <v>14</v>
      </c>
      <c r="N258" s="80">
        <v>1230</v>
      </c>
      <c r="O258" s="77">
        <v>250</v>
      </c>
      <c r="P258" s="88"/>
      <c r="Q258" s="32"/>
      <c r="R258" s="32"/>
      <c r="S258" s="32"/>
      <c r="T258" s="32"/>
      <c r="Y258"/>
      <c r="Z258" s="1" t="s">
        <v>479</v>
      </c>
      <c r="AA258" s="3">
        <v>1</v>
      </c>
      <c r="AB258" s="19"/>
      <c r="AC258" s="19"/>
      <c r="AD258" s="19"/>
    </row>
    <row r="259" spans="2:30" x14ac:dyDescent="0.15">
      <c r="B259" s="4"/>
      <c r="C259" s="3">
        <v>16</v>
      </c>
      <c r="D259" s="3">
        <v>18</v>
      </c>
      <c r="E259" s="2">
        <f t="shared" si="6"/>
        <v>17</v>
      </c>
      <c r="F259" s="1" t="s">
        <v>40</v>
      </c>
      <c r="G259" s="3" t="s">
        <v>39</v>
      </c>
      <c r="H259" s="3" t="s">
        <v>39</v>
      </c>
      <c r="I259" s="3" t="s">
        <v>39</v>
      </c>
      <c r="J259" s="1" t="s">
        <v>480</v>
      </c>
      <c r="K259" s="86" t="s">
        <v>39</v>
      </c>
      <c r="L259" s="80">
        <v>28182.875</v>
      </c>
      <c r="M259" s="80">
        <v>135</v>
      </c>
      <c r="N259" s="80">
        <v>732.5</v>
      </c>
      <c r="O259" s="77">
        <v>250</v>
      </c>
      <c r="P259" s="88"/>
      <c r="Q259" s="32"/>
      <c r="R259" s="32"/>
      <c r="S259" s="32"/>
      <c r="T259" s="32"/>
      <c r="Y259"/>
      <c r="Z259" s="1" t="s">
        <v>481</v>
      </c>
      <c r="AA259" s="3">
        <v>1</v>
      </c>
      <c r="AB259" s="19"/>
      <c r="AC259" s="19"/>
      <c r="AD259" s="19"/>
    </row>
    <row r="260" spans="2:30" x14ac:dyDescent="0.15">
      <c r="B260" s="4"/>
      <c r="C260" s="3">
        <v>18</v>
      </c>
      <c r="D260" s="3">
        <v>20</v>
      </c>
      <c r="E260" s="2">
        <f t="shared" si="6"/>
        <v>19</v>
      </c>
      <c r="F260" s="1" t="s">
        <v>40</v>
      </c>
      <c r="G260" s="3" t="s">
        <v>39</v>
      </c>
      <c r="H260" s="3" t="s">
        <v>39</v>
      </c>
      <c r="I260" s="3" t="s">
        <v>39</v>
      </c>
      <c r="J260" s="1" t="s">
        <v>482</v>
      </c>
      <c r="K260" s="86" t="s">
        <v>39</v>
      </c>
      <c r="L260" s="80">
        <v>34575.125</v>
      </c>
      <c r="M260" s="80">
        <v>312.5</v>
      </c>
      <c r="N260" s="80">
        <v>1075</v>
      </c>
      <c r="O260" s="77">
        <v>250</v>
      </c>
      <c r="P260" s="88"/>
      <c r="Q260" s="32"/>
      <c r="R260" s="32"/>
      <c r="S260" s="32"/>
      <c r="T260" s="32"/>
      <c r="Y260"/>
      <c r="Z260" s="1" t="s">
        <v>483</v>
      </c>
      <c r="AA260" s="3">
        <v>1</v>
      </c>
      <c r="AB260" s="19"/>
      <c r="AC260" s="19"/>
      <c r="AD260" s="19"/>
    </row>
    <row r="261" spans="2:30" x14ac:dyDescent="0.15">
      <c r="B261" s="4"/>
      <c r="C261" s="3">
        <v>20</v>
      </c>
      <c r="D261" s="3">
        <v>25</v>
      </c>
      <c r="E261" s="2">
        <f t="shared" si="6"/>
        <v>22.5</v>
      </c>
      <c r="F261" s="1" t="s">
        <v>40</v>
      </c>
      <c r="G261" s="3" t="s">
        <v>39</v>
      </c>
      <c r="H261" s="3" t="s">
        <v>39</v>
      </c>
      <c r="I261" s="3" t="s">
        <v>39</v>
      </c>
      <c r="J261" s="1" t="s">
        <v>484</v>
      </c>
      <c r="K261" s="86" t="s">
        <v>39</v>
      </c>
      <c r="L261" s="80">
        <v>199046.80249999999</v>
      </c>
      <c r="M261" s="80">
        <v>758.75</v>
      </c>
      <c r="N261" s="80">
        <v>22084.75</v>
      </c>
      <c r="O261" s="77">
        <v>25</v>
      </c>
      <c r="P261" s="88"/>
      <c r="Q261" s="32"/>
      <c r="R261" s="32"/>
      <c r="S261" s="32"/>
      <c r="T261" s="32"/>
      <c r="Y261"/>
      <c r="Z261" s="1" t="s">
        <v>485</v>
      </c>
      <c r="AA261" s="3">
        <v>1</v>
      </c>
      <c r="AB261" s="19"/>
      <c r="AC261" s="19"/>
      <c r="AD261" s="19"/>
    </row>
    <row r="262" spans="2:30" x14ac:dyDescent="0.15">
      <c r="B262" s="4"/>
      <c r="C262" s="3">
        <v>25</v>
      </c>
      <c r="D262" s="3">
        <v>27</v>
      </c>
      <c r="E262" s="2">
        <f t="shared" si="6"/>
        <v>26</v>
      </c>
      <c r="F262" s="1" t="s">
        <v>40</v>
      </c>
      <c r="G262" s="3" t="s">
        <v>39</v>
      </c>
      <c r="H262" s="3" t="s">
        <v>39</v>
      </c>
      <c r="I262" s="3" t="s">
        <v>39</v>
      </c>
      <c r="J262" s="44" t="s">
        <v>486</v>
      </c>
      <c r="K262" s="86" t="s">
        <v>39</v>
      </c>
      <c r="L262" s="80">
        <v>3654773</v>
      </c>
      <c r="M262" s="80">
        <v>17200</v>
      </c>
      <c r="N262" s="80">
        <v>768000</v>
      </c>
      <c r="O262" s="2">
        <v>10000</v>
      </c>
      <c r="P262" s="88"/>
      <c r="Q262" s="32"/>
      <c r="R262" s="32"/>
      <c r="S262" s="32"/>
      <c r="T262" s="32"/>
      <c r="Y262"/>
      <c r="Z262" s="44" t="s">
        <v>487</v>
      </c>
      <c r="AA262" s="45">
        <v>1</v>
      </c>
      <c r="AB262" s="19"/>
      <c r="AC262" s="19"/>
      <c r="AD262" s="19"/>
    </row>
    <row r="263" spans="2:30" x14ac:dyDescent="0.15">
      <c r="B263" s="4"/>
      <c r="C263" s="3">
        <v>28</v>
      </c>
      <c r="D263" s="3">
        <v>28</v>
      </c>
      <c r="E263" s="2">
        <f t="shared" si="6"/>
        <v>28</v>
      </c>
      <c r="F263" s="1" t="s">
        <v>40</v>
      </c>
      <c r="G263" s="3" t="s">
        <v>39</v>
      </c>
      <c r="H263" s="3" t="s">
        <v>39</v>
      </c>
      <c r="I263" s="3" t="s">
        <v>39</v>
      </c>
      <c r="J263" s="38" t="s">
        <v>488</v>
      </c>
      <c r="K263" s="86" t="s">
        <v>39</v>
      </c>
      <c r="L263" s="80" t="s">
        <v>39</v>
      </c>
      <c r="M263" s="80" t="s">
        <v>39</v>
      </c>
      <c r="N263" s="80" t="s">
        <v>39</v>
      </c>
      <c r="O263" s="80" t="s">
        <v>39</v>
      </c>
      <c r="P263" s="88"/>
      <c r="Q263" s="32"/>
      <c r="R263" s="32"/>
      <c r="S263" s="32"/>
      <c r="T263" s="32"/>
      <c r="Y263" t="s">
        <v>202</v>
      </c>
      <c r="Z263" s="38" t="s">
        <v>489</v>
      </c>
      <c r="AA263" s="43">
        <v>1</v>
      </c>
      <c r="AB263" s="19"/>
      <c r="AC263" s="19"/>
      <c r="AD263" s="19"/>
    </row>
    <row r="264" spans="2:30" x14ac:dyDescent="0.15">
      <c r="B264" s="4"/>
      <c r="C264" s="30" t="s">
        <v>229</v>
      </c>
      <c r="D264" s="31">
        <v>41485.715277777781</v>
      </c>
      <c r="G264" s="3"/>
      <c r="Y264" s="33" t="s">
        <v>490</v>
      </c>
    </row>
    <row r="265" spans="2:30" x14ac:dyDescent="0.15">
      <c r="B265" s="4"/>
      <c r="C265" s="3">
        <v>0</v>
      </c>
      <c r="D265" s="3">
        <v>2</v>
      </c>
      <c r="E265" s="2">
        <f t="shared" ref="E265:E289" si="7">C265+(D265-C265)/2</f>
        <v>1</v>
      </c>
      <c r="F265" s="1" t="s">
        <v>422</v>
      </c>
      <c r="G265" s="3">
        <f>0.0331*2</f>
        <v>6.6199999999999995E-2</v>
      </c>
      <c r="H265" s="19">
        <v>0</v>
      </c>
      <c r="I265" s="19">
        <v>20.8</v>
      </c>
      <c r="J265" s="21" t="s">
        <v>40</v>
      </c>
      <c r="P265" s="86"/>
      <c r="Q265" s="22"/>
      <c r="R265" s="22"/>
      <c r="S265" s="22"/>
      <c r="T265" s="22"/>
      <c r="Y265" t="s">
        <v>491</v>
      </c>
      <c r="Z265" s="21" t="s">
        <v>40</v>
      </c>
      <c r="AA265" s="21"/>
      <c r="AB265" s="19"/>
      <c r="AC265" s="19"/>
      <c r="AD265" s="19"/>
    </row>
    <row r="266" spans="2:30" x14ac:dyDescent="0.15">
      <c r="B266" s="4"/>
      <c r="C266" s="3">
        <v>2</v>
      </c>
      <c r="D266" s="3">
        <v>4</v>
      </c>
      <c r="E266" s="2">
        <f t="shared" si="7"/>
        <v>3</v>
      </c>
      <c r="F266" s="1" t="s">
        <v>346</v>
      </c>
      <c r="G266" s="3">
        <v>2.2500000000000003E-2</v>
      </c>
      <c r="H266" s="19">
        <v>0</v>
      </c>
      <c r="I266" s="19">
        <v>19.600000000000001</v>
      </c>
      <c r="J266" s="21" t="s">
        <v>40</v>
      </c>
      <c r="P266" s="86"/>
      <c r="Q266" s="22"/>
      <c r="R266" s="22"/>
      <c r="S266" s="22"/>
      <c r="T266" s="22"/>
      <c r="Y266"/>
      <c r="Z266" s="21" t="s">
        <v>40</v>
      </c>
      <c r="AA266" s="21"/>
      <c r="AB266" s="19"/>
      <c r="AC266" s="19"/>
      <c r="AD266" s="19"/>
    </row>
    <row r="267" spans="2:30" x14ac:dyDescent="0.15">
      <c r="B267" s="4"/>
      <c r="C267" s="3">
        <v>4</v>
      </c>
      <c r="D267" s="3">
        <v>6</v>
      </c>
      <c r="E267" s="2">
        <f t="shared" si="7"/>
        <v>5</v>
      </c>
      <c r="F267" s="1" t="s">
        <v>492</v>
      </c>
      <c r="G267" s="3">
        <v>1.9650000000000001E-2</v>
      </c>
      <c r="H267" s="19">
        <v>0</v>
      </c>
      <c r="I267" s="19">
        <v>19.600000000000001</v>
      </c>
      <c r="J267" s="21" t="s">
        <v>40</v>
      </c>
      <c r="P267" s="86"/>
      <c r="Q267" s="22"/>
      <c r="R267" s="22"/>
      <c r="S267" s="22"/>
      <c r="T267" s="22"/>
      <c r="Y267"/>
      <c r="Z267" s="21" t="s">
        <v>40</v>
      </c>
      <c r="AA267" s="21"/>
      <c r="AB267" s="19"/>
      <c r="AC267" s="19"/>
      <c r="AD267" s="19"/>
    </row>
    <row r="268" spans="2:30" x14ac:dyDescent="0.15">
      <c r="B268" s="4"/>
      <c r="C268" s="3">
        <v>6</v>
      </c>
      <c r="D268" s="3">
        <v>8</v>
      </c>
      <c r="E268" s="2">
        <f t="shared" si="7"/>
        <v>7</v>
      </c>
      <c r="F268" s="1" t="s">
        <v>493</v>
      </c>
      <c r="G268" s="3">
        <v>1.4670000000000001E-2</v>
      </c>
      <c r="H268" s="19">
        <v>0</v>
      </c>
      <c r="I268" s="19">
        <v>19.899999999999999</v>
      </c>
      <c r="J268" s="21" t="s">
        <v>40</v>
      </c>
      <c r="P268" s="86"/>
      <c r="Q268" s="22"/>
      <c r="R268" s="22"/>
      <c r="S268" s="22"/>
      <c r="T268" s="22"/>
      <c r="Y268"/>
      <c r="Z268" s="21" t="s">
        <v>40</v>
      </c>
      <c r="AA268" s="21"/>
      <c r="AB268" s="19"/>
      <c r="AC268" s="19"/>
      <c r="AD268" s="19"/>
    </row>
    <row r="269" spans="2:30" x14ac:dyDescent="0.15">
      <c r="B269" s="4"/>
      <c r="C269" s="3">
        <v>8</v>
      </c>
      <c r="D269" s="3">
        <v>10</v>
      </c>
      <c r="E269" s="2">
        <f t="shared" si="7"/>
        <v>9</v>
      </c>
      <c r="F269" s="1" t="s">
        <v>494</v>
      </c>
      <c r="G269" s="3">
        <v>1.685E-2</v>
      </c>
      <c r="H269" s="19">
        <v>0</v>
      </c>
      <c r="I269" s="19">
        <v>19.600000000000001</v>
      </c>
      <c r="J269" s="21" t="s">
        <v>40</v>
      </c>
      <c r="P269" s="86"/>
      <c r="Q269" s="22"/>
      <c r="R269" s="22"/>
      <c r="S269" s="22"/>
      <c r="T269" s="22"/>
      <c r="Y269" t="s">
        <v>495</v>
      </c>
      <c r="Z269" s="21" t="s">
        <v>40</v>
      </c>
      <c r="AA269" s="21"/>
      <c r="AB269" s="19"/>
      <c r="AC269" s="19"/>
      <c r="AD269" s="19"/>
    </row>
    <row r="270" spans="2:30" x14ac:dyDescent="0.15">
      <c r="B270" s="4"/>
      <c r="C270" s="3">
        <v>10</v>
      </c>
      <c r="D270" s="3">
        <v>12</v>
      </c>
      <c r="E270" s="2">
        <f t="shared" si="7"/>
        <v>11</v>
      </c>
      <c r="F270" s="1" t="s">
        <v>428</v>
      </c>
      <c r="G270" s="3">
        <v>9.7200000000000009E-2</v>
      </c>
      <c r="H270" s="19">
        <v>0</v>
      </c>
      <c r="I270" s="19">
        <v>19.600000000000001</v>
      </c>
      <c r="J270" s="21" t="s">
        <v>40</v>
      </c>
      <c r="P270" s="86"/>
      <c r="Q270" s="22"/>
      <c r="R270" s="22"/>
      <c r="S270" s="22"/>
      <c r="T270" s="22"/>
      <c r="Y270"/>
      <c r="Z270" s="21" t="s">
        <v>40</v>
      </c>
      <c r="AA270" s="21"/>
      <c r="AB270" s="19"/>
      <c r="AC270" s="19"/>
      <c r="AD270" s="19"/>
    </row>
    <row r="271" spans="2:30" x14ac:dyDescent="0.15">
      <c r="B271" s="4"/>
      <c r="C271" s="3">
        <v>12</v>
      </c>
      <c r="D271" s="3">
        <v>14</v>
      </c>
      <c r="E271" s="2">
        <f t="shared" si="7"/>
        <v>13</v>
      </c>
      <c r="F271" s="1" t="s">
        <v>340</v>
      </c>
      <c r="G271" s="3">
        <v>6.4100000000000008E-3</v>
      </c>
      <c r="H271" s="19">
        <v>0</v>
      </c>
      <c r="I271" s="19">
        <v>19.399999999999999</v>
      </c>
      <c r="J271" s="21" t="s">
        <v>40</v>
      </c>
      <c r="P271" s="86"/>
      <c r="Q271" s="22"/>
      <c r="R271" s="22"/>
      <c r="S271" s="22"/>
      <c r="T271" s="22"/>
      <c r="Y271"/>
      <c r="Z271" s="21" t="s">
        <v>40</v>
      </c>
      <c r="AA271" s="21"/>
      <c r="AB271" s="19"/>
      <c r="AC271" s="19"/>
      <c r="AD271" s="19"/>
    </row>
    <row r="272" spans="2:30" x14ac:dyDescent="0.15">
      <c r="B272" s="4"/>
      <c r="C272" s="3">
        <v>14</v>
      </c>
      <c r="D272" s="3">
        <v>16</v>
      </c>
      <c r="E272" s="2">
        <f t="shared" si="7"/>
        <v>15</v>
      </c>
      <c r="F272" s="1" t="s">
        <v>392</v>
      </c>
      <c r="G272" s="3">
        <v>6.1000000000000004E-3</v>
      </c>
      <c r="H272" s="19">
        <v>0</v>
      </c>
      <c r="I272" s="19">
        <v>19.7</v>
      </c>
      <c r="J272" s="21" t="s">
        <v>40</v>
      </c>
      <c r="K272" s="86"/>
      <c r="L272" s="22"/>
      <c r="M272" s="22"/>
      <c r="N272" s="22"/>
      <c r="O272" s="22"/>
      <c r="P272" s="86"/>
      <c r="Q272" s="22"/>
      <c r="R272" s="22"/>
      <c r="S272" s="22"/>
      <c r="T272" s="22"/>
      <c r="Y272"/>
      <c r="Z272" s="21" t="s">
        <v>40</v>
      </c>
      <c r="AA272" s="21"/>
      <c r="AB272" s="19"/>
      <c r="AC272" s="19"/>
      <c r="AD272" s="19"/>
    </row>
    <row r="273" spans="1:30" x14ac:dyDescent="0.15">
      <c r="B273" s="4"/>
      <c r="C273" s="3">
        <v>16</v>
      </c>
      <c r="D273" s="3">
        <v>18</v>
      </c>
      <c r="E273" s="2">
        <f t="shared" si="7"/>
        <v>17</v>
      </c>
      <c r="F273" s="1" t="s">
        <v>334</v>
      </c>
      <c r="G273" s="3">
        <v>0.11210000000000001</v>
      </c>
      <c r="H273" s="19">
        <v>0.1</v>
      </c>
      <c r="I273" s="19">
        <v>19.5</v>
      </c>
      <c r="J273" s="21" t="s">
        <v>40</v>
      </c>
      <c r="K273" s="86"/>
      <c r="L273" s="22"/>
      <c r="M273" s="22"/>
      <c r="N273" s="22"/>
      <c r="O273" s="22"/>
      <c r="P273" s="86"/>
      <c r="Q273" s="22"/>
      <c r="R273" s="22"/>
      <c r="S273" s="22"/>
      <c r="T273" s="22"/>
      <c r="Y273"/>
      <c r="Z273" s="21" t="s">
        <v>40</v>
      </c>
      <c r="AA273" s="21"/>
      <c r="AB273" s="19"/>
      <c r="AC273" s="19"/>
      <c r="AD273" s="19"/>
    </row>
    <row r="274" spans="1:30" x14ac:dyDescent="0.15">
      <c r="B274" s="4"/>
      <c r="C274" s="3">
        <v>18</v>
      </c>
      <c r="D274" s="3">
        <v>20</v>
      </c>
      <c r="E274" s="2">
        <f t="shared" si="7"/>
        <v>19</v>
      </c>
      <c r="F274" s="1" t="s">
        <v>496</v>
      </c>
      <c r="G274" s="3">
        <v>0.14480000000000001</v>
      </c>
      <c r="H274" s="19">
        <v>0.1</v>
      </c>
      <c r="I274" s="19">
        <v>20.3</v>
      </c>
      <c r="J274" s="21" t="s">
        <v>40</v>
      </c>
      <c r="K274" s="86"/>
      <c r="L274" s="22"/>
      <c r="M274" s="22"/>
      <c r="N274" s="22"/>
      <c r="O274" s="22"/>
      <c r="P274" s="86"/>
      <c r="Q274" s="22"/>
      <c r="R274" s="22"/>
      <c r="S274" s="22"/>
      <c r="T274" s="22"/>
      <c r="Y274"/>
      <c r="Z274" s="21" t="s">
        <v>40</v>
      </c>
      <c r="AA274" s="21"/>
      <c r="AB274" s="19"/>
      <c r="AC274" s="19"/>
      <c r="AD274" s="19"/>
    </row>
    <row r="275" spans="1:30" x14ac:dyDescent="0.15">
      <c r="B275" s="4"/>
      <c r="C275" s="3">
        <v>20</v>
      </c>
      <c r="D275" s="3">
        <v>25</v>
      </c>
      <c r="E275" s="2">
        <f t="shared" si="7"/>
        <v>22.5</v>
      </c>
      <c r="F275" s="1" t="s">
        <v>380</v>
      </c>
      <c r="G275" s="3">
        <v>4.5499999999999999E-2</v>
      </c>
      <c r="H275" s="19">
        <v>0</v>
      </c>
      <c r="I275" s="19">
        <v>19.8</v>
      </c>
      <c r="J275" s="21" t="s">
        <v>40</v>
      </c>
      <c r="K275" s="86"/>
      <c r="L275" s="22"/>
      <c r="M275" s="22"/>
      <c r="N275" s="22"/>
      <c r="O275" s="22"/>
      <c r="P275" s="86"/>
      <c r="Q275" s="22"/>
      <c r="R275" s="22"/>
      <c r="S275" s="22"/>
      <c r="T275" s="22"/>
      <c r="Y275"/>
      <c r="Z275" s="21" t="s">
        <v>40</v>
      </c>
      <c r="AA275" s="21"/>
      <c r="AB275" s="19"/>
      <c r="AC275" s="19"/>
      <c r="AD275" s="19"/>
    </row>
    <row r="276" spans="1:30" x14ac:dyDescent="0.15">
      <c r="B276" s="4"/>
      <c r="C276" s="3">
        <v>25</v>
      </c>
      <c r="D276" s="3">
        <v>27</v>
      </c>
      <c r="E276" s="2">
        <f t="shared" si="7"/>
        <v>26</v>
      </c>
      <c r="F276" s="1" t="s">
        <v>410</v>
      </c>
      <c r="G276" s="3">
        <v>7.9200000000000007E-2</v>
      </c>
      <c r="H276" s="19">
        <v>0</v>
      </c>
      <c r="I276" s="19">
        <v>19.899999999999999</v>
      </c>
      <c r="J276" s="21" t="s">
        <v>40</v>
      </c>
      <c r="K276" s="86"/>
      <c r="L276" s="22"/>
      <c r="M276" s="22"/>
      <c r="N276" s="22"/>
      <c r="O276" s="22"/>
      <c r="P276" s="86"/>
      <c r="Q276" s="22"/>
      <c r="R276" s="22"/>
      <c r="S276" s="22"/>
      <c r="T276" s="22"/>
      <c r="Y276"/>
      <c r="Z276" s="21" t="s">
        <v>40</v>
      </c>
      <c r="AA276" s="21"/>
      <c r="AB276" s="19"/>
      <c r="AC276" s="19"/>
      <c r="AD276" s="19"/>
    </row>
    <row r="277" spans="1:30" x14ac:dyDescent="0.15">
      <c r="B277" s="4"/>
      <c r="C277" s="3">
        <v>27</v>
      </c>
      <c r="D277" s="3">
        <v>29</v>
      </c>
      <c r="E277" s="2">
        <f t="shared" si="7"/>
        <v>28</v>
      </c>
      <c r="F277" s="1" t="s">
        <v>497</v>
      </c>
      <c r="G277" s="3">
        <v>1.634E-2</v>
      </c>
      <c r="H277" s="19">
        <v>0</v>
      </c>
      <c r="I277" s="19">
        <v>19.899999999999999</v>
      </c>
      <c r="J277" s="21" t="s">
        <v>40</v>
      </c>
      <c r="K277" s="86"/>
      <c r="L277" s="22"/>
      <c r="M277" s="22"/>
      <c r="N277" s="22"/>
      <c r="O277" s="22"/>
      <c r="P277" s="86"/>
      <c r="Q277" s="22"/>
      <c r="R277" s="22"/>
      <c r="S277" s="22"/>
      <c r="T277" s="22"/>
      <c r="Y277"/>
      <c r="Z277" s="21" t="s">
        <v>40</v>
      </c>
      <c r="AA277" s="21"/>
      <c r="AB277" s="19"/>
      <c r="AC277" s="19"/>
      <c r="AD277" s="19"/>
    </row>
    <row r="278" spans="1:30" x14ac:dyDescent="0.15">
      <c r="B278" s="4"/>
      <c r="C278" s="3">
        <v>29</v>
      </c>
      <c r="D278" s="3">
        <v>31</v>
      </c>
      <c r="E278" s="2">
        <f t="shared" si="7"/>
        <v>30</v>
      </c>
      <c r="F278" s="1" t="s">
        <v>374</v>
      </c>
      <c r="G278" s="3">
        <v>3.1900000000000005E-2</v>
      </c>
      <c r="H278" s="19">
        <v>0</v>
      </c>
      <c r="I278" s="19">
        <v>19.8</v>
      </c>
      <c r="J278" s="21" t="s">
        <v>40</v>
      </c>
      <c r="K278" s="86"/>
      <c r="L278" s="22"/>
      <c r="M278" s="22"/>
      <c r="N278" s="22"/>
      <c r="O278" s="22"/>
      <c r="P278" s="86"/>
      <c r="Q278" s="22"/>
      <c r="R278" s="22"/>
      <c r="S278" s="22"/>
      <c r="T278" s="22"/>
      <c r="Y278"/>
      <c r="Z278" s="21" t="s">
        <v>40</v>
      </c>
      <c r="AA278" s="21"/>
      <c r="AB278" s="19"/>
      <c r="AC278" s="19"/>
      <c r="AD278" s="19"/>
    </row>
    <row r="279" spans="1:30" x14ac:dyDescent="0.15">
      <c r="B279" s="4"/>
      <c r="C279" s="3">
        <v>31</v>
      </c>
      <c r="D279" s="3">
        <v>33</v>
      </c>
      <c r="E279" s="2">
        <f t="shared" si="7"/>
        <v>32</v>
      </c>
      <c r="F279" s="1" t="s">
        <v>370</v>
      </c>
      <c r="G279" s="32">
        <v>2.3E-2</v>
      </c>
      <c r="H279" s="22">
        <v>0</v>
      </c>
      <c r="I279" s="22">
        <v>20.100000000000001</v>
      </c>
      <c r="J279" s="21" t="s">
        <v>40</v>
      </c>
      <c r="K279" s="86"/>
      <c r="L279" s="22"/>
      <c r="M279" s="22"/>
      <c r="N279" s="22"/>
      <c r="O279" s="22"/>
      <c r="P279" s="86"/>
      <c r="Q279" s="22"/>
      <c r="R279" s="22"/>
      <c r="S279" s="22"/>
      <c r="T279" s="22"/>
      <c r="U279" s="100"/>
      <c r="V279" s="35"/>
      <c r="W279" s="35"/>
      <c r="X279" s="35"/>
      <c r="Y279"/>
      <c r="Z279" s="21" t="s">
        <v>40</v>
      </c>
      <c r="AA279" s="52"/>
      <c r="AB279" s="22"/>
      <c r="AC279" s="22"/>
      <c r="AD279" s="22"/>
    </row>
    <row r="280" spans="1:30" x14ac:dyDescent="0.15">
      <c r="B280" s="4"/>
      <c r="C280" s="3">
        <v>33</v>
      </c>
      <c r="D280" s="3">
        <v>35</v>
      </c>
      <c r="E280" s="2">
        <f t="shared" si="7"/>
        <v>34</v>
      </c>
      <c r="F280" s="1" t="s">
        <v>386</v>
      </c>
      <c r="G280" s="3">
        <v>1.643E-2</v>
      </c>
      <c r="H280" s="19">
        <v>0</v>
      </c>
      <c r="I280" s="19">
        <v>19.8</v>
      </c>
      <c r="J280" s="21" t="s">
        <v>40</v>
      </c>
      <c r="K280" s="86"/>
      <c r="L280" s="22"/>
      <c r="M280" s="22"/>
      <c r="N280" s="22"/>
      <c r="O280" s="22"/>
      <c r="P280" s="86"/>
      <c r="Q280" s="22"/>
      <c r="R280" s="22"/>
      <c r="S280" s="22"/>
      <c r="T280" s="22"/>
      <c r="Y280"/>
      <c r="Z280" s="21" t="s">
        <v>40</v>
      </c>
      <c r="AA280" s="21"/>
      <c r="AB280" s="19"/>
      <c r="AC280" s="19"/>
      <c r="AD280" s="19"/>
    </row>
    <row r="281" spans="1:30" x14ac:dyDescent="0.15">
      <c r="B281" s="4"/>
      <c r="C281" s="3">
        <v>35</v>
      </c>
      <c r="D281" s="3">
        <v>37</v>
      </c>
      <c r="E281" s="2">
        <f t="shared" si="7"/>
        <v>36</v>
      </c>
      <c r="F281" s="1" t="s">
        <v>498</v>
      </c>
      <c r="G281" s="3">
        <v>0.18110000000000001</v>
      </c>
      <c r="H281" s="19">
        <v>0.1</v>
      </c>
      <c r="I281" s="19">
        <v>19.899999999999999</v>
      </c>
      <c r="J281" s="21" t="s">
        <v>40</v>
      </c>
      <c r="K281" s="86"/>
      <c r="L281" s="22"/>
      <c r="M281" s="22"/>
      <c r="N281" s="22"/>
      <c r="O281" s="22"/>
      <c r="P281" s="86"/>
      <c r="Q281" s="22"/>
      <c r="R281" s="22"/>
      <c r="S281" s="22"/>
      <c r="T281" s="22"/>
      <c r="Y281"/>
      <c r="Z281" s="21" t="s">
        <v>40</v>
      </c>
      <c r="AA281" s="21"/>
      <c r="AB281" s="19"/>
      <c r="AC281" s="19"/>
      <c r="AD281" s="19"/>
    </row>
    <row r="282" spans="1:30" x14ac:dyDescent="0.15">
      <c r="B282" s="4"/>
      <c r="C282" s="3">
        <v>37</v>
      </c>
      <c r="D282" s="3">
        <v>39</v>
      </c>
      <c r="E282" s="2">
        <f t="shared" si="7"/>
        <v>38</v>
      </c>
      <c r="F282" s="1" t="s">
        <v>337</v>
      </c>
      <c r="G282" s="3">
        <v>4.87E-2</v>
      </c>
      <c r="H282" s="19">
        <v>0</v>
      </c>
      <c r="I282" s="19">
        <v>19.8</v>
      </c>
      <c r="J282" s="21" t="s">
        <v>40</v>
      </c>
      <c r="K282" s="86"/>
      <c r="L282" s="22"/>
      <c r="M282" s="22"/>
      <c r="N282" s="22"/>
      <c r="O282" s="22"/>
      <c r="P282" s="86"/>
      <c r="Q282" s="22"/>
      <c r="R282" s="22"/>
      <c r="S282" s="22"/>
      <c r="T282" s="22"/>
      <c r="Y282"/>
      <c r="Z282" s="21" t="s">
        <v>40</v>
      </c>
      <c r="AA282" s="21"/>
      <c r="AB282" s="19"/>
      <c r="AC282" s="19"/>
      <c r="AD282" s="19"/>
    </row>
    <row r="283" spans="1:30" x14ac:dyDescent="0.15">
      <c r="B283" s="4"/>
      <c r="C283" s="3">
        <v>39</v>
      </c>
      <c r="D283" s="3">
        <v>41</v>
      </c>
      <c r="E283" s="2">
        <f t="shared" si="7"/>
        <v>40</v>
      </c>
      <c r="F283" s="1" t="s">
        <v>349</v>
      </c>
      <c r="G283" s="3">
        <v>1.7410000000000002E-2</v>
      </c>
      <c r="H283" s="19">
        <v>0</v>
      </c>
      <c r="I283" s="19">
        <v>18.7</v>
      </c>
      <c r="J283" s="21" t="s">
        <v>40</v>
      </c>
      <c r="K283" s="86"/>
      <c r="L283" s="22"/>
      <c r="M283" s="22"/>
      <c r="N283" s="22"/>
      <c r="O283" s="22"/>
      <c r="P283" s="86"/>
      <c r="Q283" s="22"/>
      <c r="R283" s="22"/>
      <c r="S283" s="22"/>
      <c r="T283" s="22"/>
      <c r="Y283"/>
      <c r="Z283" s="21" t="s">
        <v>40</v>
      </c>
      <c r="AA283" s="21"/>
      <c r="AB283" s="19"/>
      <c r="AC283" s="19"/>
      <c r="AD283" s="19"/>
    </row>
    <row r="284" spans="1:30" x14ac:dyDescent="0.15">
      <c r="B284" s="4"/>
      <c r="C284" s="3">
        <v>41</v>
      </c>
      <c r="D284" s="3">
        <v>43</v>
      </c>
      <c r="E284" s="2">
        <f t="shared" si="7"/>
        <v>42</v>
      </c>
      <c r="F284" s="1" t="s">
        <v>383</v>
      </c>
      <c r="G284" s="3">
        <v>4.4400000000000002E-2</v>
      </c>
      <c r="H284" s="19">
        <v>0</v>
      </c>
      <c r="I284" s="19">
        <v>19.8</v>
      </c>
      <c r="J284" s="21" t="s">
        <v>40</v>
      </c>
      <c r="K284" s="86"/>
      <c r="L284" s="22"/>
      <c r="M284" s="22"/>
      <c r="N284" s="22"/>
      <c r="O284" s="22"/>
      <c r="P284" s="86"/>
      <c r="Q284" s="22"/>
      <c r="R284" s="22"/>
      <c r="S284" s="22"/>
      <c r="T284" s="22"/>
      <c r="Y284"/>
      <c r="Z284" s="21" t="s">
        <v>40</v>
      </c>
      <c r="AA284" s="21"/>
      <c r="AB284" s="19"/>
      <c r="AC284" s="19"/>
      <c r="AD284" s="19"/>
    </row>
    <row r="285" spans="1:30" x14ac:dyDescent="0.15">
      <c r="B285" s="4"/>
      <c r="C285" s="3">
        <v>43</v>
      </c>
      <c r="D285" s="3">
        <v>45</v>
      </c>
      <c r="E285" s="2">
        <f t="shared" si="7"/>
        <v>44</v>
      </c>
      <c r="F285" s="1" t="s">
        <v>499</v>
      </c>
      <c r="G285" s="3">
        <v>0.248</v>
      </c>
      <c r="H285" s="19">
        <v>0.1</v>
      </c>
      <c r="I285" s="19">
        <v>19.899999999999999</v>
      </c>
      <c r="J285" s="21" t="s">
        <v>40</v>
      </c>
      <c r="K285" s="86"/>
      <c r="L285" s="22"/>
      <c r="M285" s="22"/>
      <c r="N285" s="22"/>
      <c r="O285" s="22"/>
      <c r="P285" s="86"/>
      <c r="Q285" s="22"/>
      <c r="R285" s="22"/>
      <c r="S285" s="22"/>
      <c r="T285" s="22"/>
      <c r="Y285"/>
      <c r="Z285" s="21" t="s">
        <v>40</v>
      </c>
      <c r="AA285" s="21"/>
      <c r="AB285" s="19"/>
      <c r="AC285" s="19"/>
      <c r="AD285" s="19"/>
    </row>
    <row r="286" spans="1:30" x14ac:dyDescent="0.15">
      <c r="B286" s="4"/>
      <c r="C286" s="3">
        <v>45</v>
      </c>
      <c r="D286" s="3">
        <v>50</v>
      </c>
      <c r="E286" s="2">
        <f t="shared" si="7"/>
        <v>47.5</v>
      </c>
      <c r="F286" s="1" t="s">
        <v>401</v>
      </c>
      <c r="G286" s="3">
        <v>25.8</v>
      </c>
      <c r="H286" s="20">
        <v>15.7</v>
      </c>
      <c r="I286" s="19">
        <v>19.600000000000001</v>
      </c>
      <c r="J286" s="21" t="s">
        <v>40</v>
      </c>
      <c r="K286" s="86"/>
      <c r="L286" s="22"/>
      <c r="M286" s="22"/>
      <c r="N286" s="22"/>
      <c r="O286" s="22"/>
      <c r="P286" s="86"/>
      <c r="Q286" s="22"/>
      <c r="R286" s="22"/>
      <c r="S286" s="22"/>
      <c r="T286" s="22"/>
      <c r="Y286"/>
      <c r="Z286" s="21" t="s">
        <v>40</v>
      </c>
      <c r="AA286" s="21"/>
      <c r="AB286" s="19"/>
      <c r="AC286" s="19"/>
      <c r="AD286" s="19"/>
    </row>
    <row r="287" spans="1:30" s="60" customFormat="1" x14ac:dyDescent="0.15">
      <c r="A287" s="53"/>
      <c r="B287" s="54"/>
      <c r="C287" s="55">
        <v>51</v>
      </c>
      <c r="D287" s="55">
        <v>53</v>
      </c>
      <c r="E287" s="56">
        <f t="shared" si="7"/>
        <v>52</v>
      </c>
      <c r="F287" s="57" t="s">
        <v>500</v>
      </c>
      <c r="G287" s="55">
        <v>1.4630000000000001</v>
      </c>
      <c r="H287" s="58">
        <v>0.7</v>
      </c>
      <c r="I287" s="58">
        <v>19.899999999999999</v>
      </c>
      <c r="J287" s="21" t="s">
        <v>40</v>
      </c>
      <c r="K287" s="86"/>
      <c r="L287" s="22"/>
      <c r="M287" s="22"/>
      <c r="N287" s="22"/>
      <c r="O287" s="22"/>
      <c r="P287" s="86"/>
      <c r="Q287" s="22"/>
      <c r="R287" s="22"/>
      <c r="S287" s="22"/>
      <c r="T287" s="22"/>
      <c r="U287" s="101"/>
      <c r="V287" s="59"/>
      <c r="W287" s="59"/>
      <c r="X287" s="59"/>
      <c r="Y287" s="60" t="s">
        <v>501</v>
      </c>
      <c r="Z287" s="21" t="s">
        <v>40</v>
      </c>
      <c r="AA287" s="61"/>
      <c r="AB287" s="58"/>
      <c r="AC287" s="58"/>
      <c r="AD287" s="58"/>
    </row>
    <row r="288" spans="1:30" x14ac:dyDescent="0.15">
      <c r="B288" s="4"/>
      <c r="C288" s="3">
        <v>53</v>
      </c>
      <c r="D288" s="3">
        <v>58</v>
      </c>
      <c r="E288" s="2">
        <f t="shared" si="7"/>
        <v>55.5</v>
      </c>
      <c r="F288" s="1" t="s">
        <v>502</v>
      </c>
      <c r="G288" s="3">
        <v>43.9</v>
      </c>
      <c r="H288" s="20">
        <v>28.3</v>
      </c>
      <c r="I288" s="19">
        <v>20</v>
      </c>
      <c r="J288" s="21" t="s">
        <v>40</v>
      </c>
      <c r="K288" s="86"/>
      <c r="L288" s="22"/>
      <c r="M288" s="22"/>
      <c r="N288" s="22"/>
      <c r="O288" s="22"/>
      <c r="P288" s="86"/>
      <c r="Q288" s="22"/>
      <c r="R288" s="22"/>
      <c r="S288" s="22"/>
      <c r="T288" s="22"/>
      <c r="Y288"/>
      <c r="Z288" s="21" t="s">
        <v>40</v>
      </c>
      <c r="AA288" s="21"/>
      <c r="AB288" s="19"/>
      <c r="AC288" s="19"/>
      <c r="AD288" s="19"/>
    </row>
    <row r="289" spans="2:30" x14ac:dyDescent="0.15">
      <c r="B289" s="4"/>
      <c r="C289" s="3">
        <v>58</v>
      </c>
      <c r="D289" s="3">
        <v>58</v>
      </c>
      <c r="E289" s="2">
        <f t="shared" si="7"/>
        <v>58</v>
      </c>
      <c r="F289" s="1" t="s">
        <v>158</v>
      </c>
      <c r="G289" s="3">
        <f>19.79*3</f>
        <v>59.37</v>
      </c>
      <c r="H289" s="20">
        <f>11.8*3</f>
        <v>35.400000000000006</v>
      </c>
      <c r="I289" s="19">
        <v>21.2</v>
      </c>
      <c r="J289" s="21" t="s">
        <v>40</v>
      </c>
      <c r="K289" s="86"/>
      <c r="L289" s="22"/>
      <c r="M289" s="22"/>
      <c r="N289" s="22"/>
      <c r="O289" s="22"/>
      <c r="P289" s="86"/>
      <c r="Q289" s="22"/>
      <c r="R289" s="22"/>
      <c r="S289" s="22"/>
      <c r="T289" s="22"/>
      <c r="Y289" t="s">
        <v>503</v>
      </c>
      <c r="Z289" s="21" t="s">
        <v>40</v>
      </c>
      <c r="AA289" s="21"/>
      <c r="AB289" s="19"/>
      <c r="AC289" s="19"/>
      <c r="AD289" s="19"/>
    </row>
    <row r="290" spans="2:30" x14ac:dyDescent="0.15">
      <c r="B290" s="4"/>
      <c r="C290" s="30" t="s">
        <v>232</v>
      </c>
      <c r="D290" s="31">
        <v>41485.722222222219</v>
      </c>
      <c r="E290" s="2"/>
      <c r="G290" s="3"/>
      <c r="H290" s="19"/>
      <c r="I290" s="19"/>
      <c r="J290" s="21"/>
      <c r="K290" s="86"/>
      <c r="L290" s="22"/>
      <c r="M290" s="22"/>
      <c r="N290" s="22"/>
      <c r="O290" s="22"/>
      <c r="P290" s="86"/>
      <c r="Q290" s="22"/>
      <c r="R290" s="22"/>
      <c r="S290" s="22"/>
      <c r="T290" s="22"/>
      <c r="Y290"/>
      <c r="Z290" s="21"/>
      <c r="AA290" s="21"/>
      <c r="AB290" s="19"/>
      <c r="AC290" s="19"/>
      <c r="AD290" s="19"/>
    </row>
    <row r="291" spans="2:30" x14ac:dyDescent="0.15">
      <c r="B291" s="4"/>
      <c r="C291" s="3">
        <v>0</v>
      </c>
      <c r="D291" s="3">
        <v>2</v>
      </c>
      <c r="E291" s="2">
        <f t="shared" ref="E291:E310" si="8">(C291+D291)/2</f>
        <v>1</v>
      </c>
      <c r="F291" s="1" t="s">
        <v>40</v>
      </c>
      <c r="G291" s="3" t="s">
        <v>39</v>
      </c>
      <c r="H291" s="3" t="s">
        <v>39</v>
      </c>
      <c r="I291" s="3" t="s">
        <v>39</v>
      </c>
      <c r="J291" s="1" t="s">
        <v>504</v>
      </c>
      <c r="K291" s="100">
        <v>10983.11</v>
      </c>
      <c r="L291" s="78">
        <v>20564.37</v>
      </c>
      <c r="M291" s="78">
        <v>43</v>
      </c>
      <c r="N291" s="78">
        <v>1019</v>
      </c>
      <c r="O291" s="78">
        <v>100</v>
      </c>
      <c r="P291" s="91">
        <v>60.029999999999994</v>
      </c>
      <c r="Q291" s="6">
        <v>20564.37</v>
      </c>
      <c r="R291" s="2">
        <v>43</v>
      </c>
      <c r="S291" s="2">
        <v>1019</v>
      </c>
      <c r="T291" s="2">
        <v>100</v>
      </c>
      <c r="Y291"/>
      <c r="Z291" s="1" t="s">
        <v>40</v>
      </c>
      <c r="AA291" s="1"/>
      <c r="AB291" s="19"/>
      <c r="AC291" s="19"/>
      <c r="AD291" s="19"/>
    </row>
    <row r="292" spans="2:30" x14ac:dyDescent="0.15">
      <c r="B292" s="4"/>
      <c r="C292" s="3">
        <v>2</v>
      </c>
      <c r="D292" s="3">
        <v>4</v>
      </c>
      <c r="E292" s="2">
        <f t="shared" si="8"/>
        <v>3</v>
      </c>
      <c r="F292" s="1" t="s">
        <v>40</v>
      </c>
      <c r="G292" s="3" t="s">
        <v>39</v>
      </c>
      <c r="H292" s="3" t="s">
        <v>39</v>
      </c>
      <c r="I292" s="3" t="s">
        <v>39</v>
      </c>
      <c r="J292" s="1" t="s">
        <v>505</v>
      </c>
      <c r="K292" s="100">
        <v>7256.46</v>
      </c>
      <c r="L292" s="78">
        <v>13647.61</v>
      </c>
      <c r="M292" s="78">
        <v>35</v>
      </c>
      <c r="N292" s="78">
        <v>1381</v>
      </c>
      <c r="O292" s="78">
        <v>100</v>
      </c>
      <c r="P292" s="91">
        <v>71.23</v>
      </c>
      <c r="Q292" s="6">
        <v>13647.61</v>
      </c>
      <c r="R292" s="2">
        <v>35</v>
      </c>
      <c r="S292" s="2">
        <v>1381</v>
      </c>
      <c r="T292" s="2">
        <v>100</v>
      </c>
      <c r="Y292"/>
      <c r="Z292" s="1" t="s">
        <v>40</v>
      </c>
      <c r="AA292" s="1"/>
      <c r="AB292" s="19"/>
      <c r="AC292" s="19"/>
      <c r="AD292" s="19"/>
    </row>
    <row r="293" spans="2:30" x14ac:dyDescent="0.15">
      <c r="B293" s="4"/>
      <c r="C293" s="3">
        <v>4</v>
      </c>
      <c r="D293" s="3">
        <v>6</v>
      </c>
      <c r="E293" s="2">
        <f t="shared" si="8"/>
        <v>5</v>
      </c>
      <c r="F293" s="1" t="s">
        <v>40</v>
      </c>
      <c r="G293" s="3" t="s">
        <v>39</v>
      </c>
      <c r="H293" s="3" t="s">
        <v>39</v>
      </c>
      <c r="I293" s="3" t="s">
        <v>39</v>
      </c>
      <c r="J293" s="1" t="s">
        <v>506</v>
      </c>
      <c r="K293" s="100">
        <v>4890.93</v>
      </c>
      <c r="L293" s="78">
        <v>9476.34</v>
      </c>
      <c r="M293" s="78">
        <v>30</v>
      </c>
      <c r="N293" s="78">
        <v>857</v>
      </c>
      <c r="O293" s="78">
        <v>100</v>
      </c>
      <c r="P293" s="91">
        <v>52.95</v>
      </c>
      <c r="Q293" s="6">
        <v>9476.34</v>
      </c>
      <c r="R293" s="2">
        <v>30</v>
      </c>
      <c r="S293" s="2">
        <v>857</v>
      </c>
      <c r="T293" s="2">
        <v>100</v>
      </c>
      <c r="Y293"/>
      <c r="Z293" s="1" t="s">
        <v>40</v>
      </c>
      <c r="AA293" s="1"/>
      <c r="AB293" s="19"/>
      <c r="AC293" s="19"/>
      <c r="AD293" s="19"/>
    </row>
    <row r="294" spans="2:30" x14ac:dyDescent="0.15">
      <c r="B294" s="4"/>
      <c r="C294" s="3">
        <v>6</v>
      </c>
      <c r="D294" s="3">
        <v>8</v>
      </c>
      <c r="E294" s="2">
        <f t="shared" si="8"/>
        <v>7</v>
      </c>
      <c r="F294" s="1" t="s">
        <v>40</v>
      </c>
      <c r="G294" s="3" t="s">
        <v>39</v>
      </c>
      <c r="H294" s="3" t="s">
        <v>39</v>
      </c>
      <c r="I294" s="3" t="s">
        <v>39</v>
      </c>
      <c r="J294" s="1" t="s">
        <v>507</v>
      </c>
      <c r="K294" s="100">
        <v>1622.61</v>
      </c>
      <c r="L294" s="78">
        <v>3437.39</v>
      </c>
      <c r="M294" s="78" t="s">
        <v>39</v>
      </c>
      <c r="N294" s="78">
        <v>363</v>
      </c>
      <c r="O294" s="78">
        <v>100</v>
      </c>
      <c r="P294" s="91">
        <v>10.95</v>
      </c>
      <c r="Q294" s="6">
        <v>3437.39</v>
      </c>
      <c r="R294" s="19" t="s">
        <v>39</v>
      </c>
      <c r="S294" s="2">
        <v>363</v>
      </c>
      <c r="T294" s="2">
        <v>100</v>
      </c>
      <c r="Y294"/>
      <c r="Z294" s="1" t="s">
        <v>40</v>
      </c>
      <c r="AA294" s="1"/>
      <c r="AB294" s="19"/>
      <c r="AC294" s="19"/>
      <c r="AD294" s="19"/>
    </row>
    <row r="295" spans="2:30" x14ac:dyDescent="0.15">
      <c r="B295" s="4"/>
      <c r="C295" s="3">
        <v>8</v>
      </c>
      <c r="D295" s="3">
        <v>10</v>
      </c>
      <c r="E295" s="2">
        <f t="shared" si="8"/>
        <v>9</v>
      </c>
      <c r="F295" s="1" t="s">
        <v>40</v>
      </c>
      <c r="G295" s="3" t="s">
        <v>39</v>
      </c>
      <c r="H295" s="3" t="s">
        <v>39</v>
      </c>
      <c r="I295" s="3" t="s">
        <v>39</v>
      </c>
      <c r="J295" s="1" t="s">
        <v>397</v>
      </c>
      <c r="K295" s="100">
        <v>2631.91</v>
      </c>
      <c r="L295" s="78">
        <v>5231.91</v>
      </c>
      <c r="M295" s="78">
        <v>8</v>
      </c>
      <c r="N295" s="78">
        <v>546</v>
      </c>
      <c r="O295" s="78">
        <v>100</v>
      </c>
      <c r="P295" s="91">
        <v>38.46</v>
      </c>
      <c r="Q295" s="6">
        <v>5231.91</v>
      </c>
      <c r="R295" s="2">
        <v>8</v>
      </c>
      <c r="S295" s="2">
        <v>546</v>
      </c>
      <c r="T295" s="2">
        <v>100</v>
      </c>
      <c r="Y295"/>
      <c r="Z295" s="1" t="s">
        <v>40</v>
      </c>
      <c r="AA295" s="1"/>
      <c r="AB295" s="19"/>
      <c r="AC295" s="19"/>
      <c r="AD295" s="19"/>
    </row>
    <row r="296" spans="2:30" x14ac:dyDescent="0.15">
      <c r="B296" s="4"/>
      <c r="C296" s="3">
        <v>10</v>
      </c>
      <c r="D296" s="3">
        <v>12</v>
      </c>
      <c r="E296" s="2">
        <f t="shared" si="8"/>
        <v>11</v>
      </c>
      <c r="F296" s="1" t="s">
        <v>40</v>
      </c>
      <c r="G296" s="3" t="s">
        <v>39</v>
      </c>
      <c r="H296" s="3" t="s">
        <v>39</v>
      </c>
      <c r="I296" s="3" t="s">
        <v>39</v>
      </c>
      <c r="J296" s="1" t="s">
        <v>508</v>
      </c>
      <c r="K296" s="100">
        <v>10997.1</v>
      </c>
      <c r="L296" s="78">
        <v>20006.36</v>
      </c>
      <c r="M296" s="78">
        <v>42</v>
      </c>
      <c r="N296" s="78">
        <v>2239</v>
      </c>
      <c r="O296" s="78">
        <v>100</v>
      </c>
      <c r="P296" s="91">
        <v>56.46</v>
      </c>
      <c r="Q296" s="6">
        <v>20006.36</v>
      </c>
      <c r="R296" s="2">
        <v>42</v>
      </c>
      <c r="S296" s="2">
        <v>2239</v>
      </c>
      <c r="T296" s="2">
        <v>100</v>
      </c>
      <c r="Y296"/>
      <c r="Z296" s="1" t="s">
        <v>40</v>
      </c>
      <c r="AA296" s="1"/>
      <c r="AB296" s="19"/>
      <c r="AC296" s="19"/>
      <c r="AD296" s="19"/>
    </row>
    <row r="297" spans="2:30" x14ac:dyDescent="0.15">
      <c r="B297" s="4"/>
      <c r="C297" s="3">
        <v>12</v>
      </c>
      <c r="D297" s="3">
        <v>14</v>
      </c>
      <c r="E297" s="2">
        <f t="shared" si="8"/>
        <v>13</v>
      </c>
      <c r="F297" s="1" t="s">
        <v>40</v>
      </c>
      <c r="G297" s="3" t="s">
        <v>39</v>
      </c>
      <c r="H297" s="3" t="s">
        <v>39</v>
      </c>
      <c r="I297" s="3" t="s">
        <v>39</v>
      </c>
      <c r="J297" s="1" t="s">
        <v>509</v>
      </c>
      <c r="K297" s="100">
        <v>5995.55</v>
      </c>
      <c r="L297" s="78">
        <v>11249.3</v>
      </c>
      <c r="M297" s="78">
        <v>43</v>
      </c>
      <c r="N297" s="78">
        <v>5434</v>
      </c>
      <c r="O297" s="78">
        <v>100</v>
      </c>
      <c r="P297" s="91">
        <v>112.31</v>
      </c>
      <c r="Q297" s="6">
        <v>11249.3</v>
      </c>
      <c r="R297" s="2">
        <v>43</v>
      </c>
      <c r="S297" s="2">
        <v>5434</v>
      </c>
      <c r="T297" s="2">
        <v>100</v>
      </c>
      <c r="Y297"/>
      <c r="Z297" s="1" t="s">
        <v>40</v>
      </c>
      <c r="AA297" s="1"/>
      <c r="AB297" s="19"/>
      <c r="AC297" s="19"/>
      <c r="AD297" s="19"/>
    </row>
    <row r="298" spans="2:30" x14ac:dyDescent="0.15">
      <c r="B298" s="4"/>
      <c r="C298" s="3">
        <v>14</v>
      </c>
      <c r="D298" s="3">
        <v>16</v>
      </c>
      <c r="E298" s="2">
        <f t="shared" si="8"/>
        <v>15</v>
      </c>
      <c r="F298" s="1" t="s">
        <v>40</v>
      </c>
      <c r="G298" s="3" t="s">
        <v>39</v>
      </c>
      <c r="H298" s="3" t="s">
        <v>39</v>
      </c>
      <c r="I298" s="3" t="s">
        <v>39</v>
      </c>
      <c r="J298" s="1" t="s">
        <v>510</v>
      </c>
      <c r="K298" s="100">
        <v>42151.46</v>
      </c>
      <c r="L298" s="78">
        <v>80024.570000000007</v>
      </c>
      <c r="M298" s="78">
        <v>265</v>
      </c>
      <c r="N298" s="78">
        <v>6480</v>
      </c>
      <c r="O298" s="78">
        <v>100</v>
      </c>
      <c r="P298" s="91">
        <v>35.510000000000005</v>
      </c>
      <c r="Q298" s="6">
        <v>80024.570000000007</v>
      </c>
      <c r="R298" s="2">
        <v>265</v>
      </c>
      <c r="S298" s="2">
        <v>6480</v>
      </c>
      <c r="T298" s="2">
        <v>100</v>
      </c>
      <c r="Y298"/>
      <c r="Z298" s="1" t="s">
        <v>40</v>
      </c>
      <c r="AA298" s="1"/>
      <c r="AB298" s="19"/>
      <c r="AC298" s="19"/>
      <c r="AD298" s="19"/>
    </row>
    <row r="299" spans="2:30" x14ac:dyDescent="0.15">
      <c r="B299" s="4"/>
      <c r="C299" s="3">
        <v>16</v>
      </c>
      <c r="D299" s="3">
        <v>21</v>
      </c>
      <c r="E299" s="2">
        <f t="shared" si="8"/>
        <v>18.5</v>
      </c>
      <c r="F299" s="1" t="s">
        <v>40</v>
      </c>
      <c r="G299" s="3" t="s">
        <v>39</v>
      </c>
      <c r="H299" s="3" t="s">
        <v>39</v>
      </c>
      <c r="I299" s="3" t="s">
        <v>39</v>
      </c>
      <c r="J299" s="1" t="s">
        <v>511</v>
      </c>
      <c r="K299" s="100">
        <v>35494.240000000005</v>
      </c>
      <c r="L299" s="78">
        <v>69055.520000000004</v>
      </c>
      <c r="M299" s="78">
        <v>233</v>
      </c>
      <c r="N299" s="78">
        <v>5469</v>
      </c>
      <c r="O299" s="78">
        <v>100</v>
      </c>
      <c r="P299" s="91">
        <v>23.39</v>
      </c>
      <c r="Q299" s="6">
        <v>69055.520000000004</v>
      </c>
      <c r="R299" s="2">
        <v>233</v>
      </c>
      <c r="S299" s="2">
        <v>5469</v>
      </c>
      <c r="T299" s="2">
        <v>100</v>
      </c>
      <c r="Y299"/>
      <c r="Z299" s="1" t="s">
        <v>40</v>
      </c>
      <c r="AA299" s="1"/>
      <c r="AB299" s="19"/>
      <c r="AC299" s="19"/>
      <c r="AD299" s="19"/>
    </row>
    <row r="300" spans="2:30" x14ac:dyDescent="0.15">
      <c r="B300" s="4"/>
      <c r="C300" s="3">
        <v>28</v>
      </c>
      <c r="D300" s="3">
        <v>30</v>
      </c>
      <c r="E300" s="2">
        <f t="shared" si="8"/>
        <v>29</v>
      </c>
      <c r="F300" s="1" t="s">
        <v>40</v>
      </c>
      <c r="G300" s="3" t="s">
        <v>39</v>
      </c>
      <c r="H300" s="3" t="s">
        <v>39</v>
      </c>
      <c r="I300" s="3" t="s">
        <v>39</v>
      </c>
      <c r="J300" s="1" t="s">
        <v>512</v>
      </c>
      <c r="K300" s="100" t="s">
        <v>39</v>
      </c>
      <c r="L300" s="78">
        <v>49889.53</v>
      </c>
      <c r="M300" s="78">
        <v>155</v>
      </c>
      <c r="N300" s="78">
        <v>5477</v>
      </c>
      <c r="O300" s="78">
        <v>100</v>
      </c>
      <c r="P300" s="88"/>
      <c r="Q300" s="32"/>
      <c r="R300" s="32"/>
      <c r="S300" s="32"/>
      <c r="T300" s="32"/>
      <c r="Y300" t="s">
        <v>513</v>
      </c>
      <c r="Z300" s="1" t="s">
        <v>40</v>
      </c>
      <c r="AA300" s="1"/>
      <c r="AB300" s="19"/>
      <c r="AC300" s="19"/>
      <c r="AD300" s="19"/>
    </row>
    <row r="301" spans="2:30" x14ac:dyDescent="0.15">
      <c r="B301" s="4"/>
      <c r="C301" s="3">
        <v>30</v>
      </c>
      <c r="D301" s="3">
        <v>32</v>
      </c>
      <c r="E301" s="2">
        <f t="shared" si="8"/>
        <v>31</v>
      </c>
      <c r="F301" s="1" t="s">
        <v>40</v>
      </c>
      <c r="G301" s="3" t="s">
        <v>39</v>
      </c>
      <c r="H301" s="3" t="s">
        <v>39</v>
      </c>
      <c r="I301" s="3" t="s">
        <v>39</v>
      </c>
      <c r="J301" s="1" t="s">
        <v>514</v>
      </c>
      <c r="K301" s="100" t="s">
        <v>39</v>
      </c>
      <c r="L301" s="78">
        <v>121428.49</v>
      </c>
      <c r="M301" s="78">
        <v>406.70000000000005</v>
      </c>
      <c r="N301" s="78">
        <v>16646</v>
      </c>
      <c r="O301" s="78">
        <v>10</v>
      </c>
      <c r="P301" s="88"/>
      <c r="Q301" s="32"/>
      <c r="R301" s="32"/>
      <c r="S301" s="32"/>
      <c r="T301" s="32"/>
      <c r="Y301"/>
      <c r="Z301" s="1" t="s">
        <v>40</v>
      </c>
      <c r="AA301" s="1"/>
      <c r="AB301" s="19"/>
      <c r="AC301" s="19"/>
      <c r="AD301" s="19"/>
    </row>
    <row r="302" spans="2:30" x14ac:dyDescent="0.15">
      <c r="B302" s="4"/>
      <c r="C302" s="3">
        <v>32</v>
      </c>
      <c r="D302" s="3">
        <v>34</v>
      </c>
      <c r="E302" s="2">
        <f t="shared" si="8"/>
        <v>33</v>
      </c>
      <c r="F302" s="1" t="s">
        <v>40</v>
      </c>
      <c r="G302" s="3" t="s">
        <v>39</v>
      </c>
      <c r="H302" s="3" t="s">
        <v>39</v>
      </c>
      <c r="I302" s="3" t="s">
        <v>39</v>
      </c>
      <c r="J302" s="1" t="s">
        <v>515</v>
      </c>
      <c r="K302" s="100" t="s">
        <v>39</v>
      </c>
      <c r="L302" s="78">
        <v>55679.639999999992</v>
      </c>
      <c r="M302" s="78">
        <v>183</v>
      </c>
      <c r="N302" s="78">
        <v>7363</v>
      </c>
      <c r="O302" s="78">
        <v>100</v>
      </c>
      <c r="P302" s="88"/>
      <c r="Q302" s="32"/>
      <c r="R302" s="32"/>
      <c r="S302" s="32"/>
      <c r="T302" s="32"/>
      <c r="Y302"/>
      <c r="Z302" s="1" t="s">
        <v>40</v>
      </c>
      <c r="AA302" s="1"/>
      <c r="AB302" s="19"/>
      <c r="AC302" s="19"/>
      <c r="AD302" s="19"/>
    </row>
    <row r="303" spans="2:30" x14ac:dyDescent="0.15">
      <c r="B303" s="4"/>
      <c r="C303" s="3">
        <v>34</v>
      </c>
      <c r="D303" s="3">
        <v>36</v>
      </c>
      <c r="E303" s="2">
        <f t="shared" si="8"/>
        <v>35</v>
      </c>
      <c r="F303" s="1" t="s">
        <v>40</v>
      </c>
      <c r="G303" s="3" t="s">
        <v>39</v>
      </c>
      <c r="H303" s="3" t="s">
        <v>39</v>
      </c>
      <c r="I303" s="3" t="s">
        <v>39</v>
      </c>
      <c r="J303" s="1" t="s">
        <v>516</v>
      </c>
      <c r="K303" s="100" t="s">
        <v>39</v>
      </c>
      <c r="L303" s="78">
        <v>92138.87</v>
      </c>
      <c r="M303" s="78">
        <v>298.5</v>
      </c>
      <c r="N303" s="78">
        <v>11209</v>
      </c>
      <c r="O303" s="78">
        <v>50</v>
      </c>
      <c r="P303" s="88"/>
      <c r="Q303" s="32"/>
      <c r="R303" s="32"/>
      <c r="S303" s="32"/>
      <c r="T303" s="32"/>
      <c r="Y303"/>
      <c r="Z303" s="1" t="s">
        <v>40</v>
      </c>
      <c r="AA303" s="1"/>
      <c r="AB303" s="19"/>
      <c r="AC303" s="19"/>
      <c r="AD303" s="19"/>
    </row>
    <row r="304" spans="2:30" x14ac:dyDescent="0.15">
      <c r="B304" s="4"/>
      <c r="C304" s="3">
        <v>36</v>
      </c>
      <c r="D304" s="3">
        <v>38</v>
      </c>
      <c r="E304" s="2">
        <f t="shared" si="8"/>
        <v>37</v>
      </c>
      <c r="F304" s="1" t="s">
        <v>40</v>
      </c>
      <c r="G304" s="3" t="s">
        <v>39</v>
      </c>
      <c r="H304" s="3" t="s">
        <v>39</v>
      </c>
      <c r="I304" s="3" t="s">
        <v>39</v>
      </c>
      <c r="J304" s="1" t="s">
        <v>517</v>
      </c>
      <c r="K304" s="100" t="s">
        <v>39</v>
      </c>
      <c r="L304" s="78">
        <v>24265.100000000002</v>
      </c>
      <c r="M304" s="78">
        <v>73</v>
      </c>
      <c r="N304" s="78">
        <v>1830.9999999999998</v>
      </c>
      <c r="O304" s="78">
        <v>100</v>
      </c>
      <c r="P304" s="88"/>
      <c r="Q304" s="32"/>
      <c r="R304" s="32"/>
      <c r="S304" s="32"/>
      <c r="T304" s="32"/>
      <c r="Y304"/>
      <c r="Z304" s="1" t="s">
        <v>40</v>
      </c>
      <c r="AA304" s="1"/>
      <c r="AB304" s="19"/>
      <c r="AC304" s="19"/>
      <c r="AD304" s="19"/>
    </row>
    <row r="305" spans="2:30" x14ac:dyDescent="0.15">
      <c r="B305" s="4"/>
      <c r="C305" s="3">
        <v>38</v>
      </c>
      <c r="D305" s="3">
        <v>40</v>
      </c>
      <c r="E305" s="2">
        <f t="shared" si="8"/>
        <v>39</v>
      </c>
      <c r="F305" s="1" t="s">
        <v>40</v>
      </c>
      <c r="G305" s="3" t="s">
        <v>39</v>
      </c>
      <c r="H305" s="3" t="s">
        <v>39</v>
      </c>
      <c r="I305" s="3" t="s">
        <v>39</v>
      </c>
      <c r="J305" s="1" t="s">
        <v>518</v>
      </c>
      <c r="K305" s="100" t="s">
        <v>39</v>
      </c>
      <c r="L305" s="78">
        <v>25505.594000000001</v>
      </c>
      <c r="M305" s="78">
        <v>77.400000000000006</v>
      </c>
      <c r="N305" s="78">
        <v>3195.7999999999997</v>
      </c>
      <c r="O305" s="78">
        <v>10</v>
      </c>
      <c r="P305" s="88"/>
      <c r="Q305" s="32"/>
      <c r="R305" s="32"/>
      <c r="S305" s="32"/>
      <c r="T305" s="32"/>
      <c r="Y305"/>
      <c r="Z305" s="1" t="s">
        <v>40</v>
      </c>
      <c r="AA305" s="1"/>
      <c r="AB305" s="19"/>
      <c r="AC305" s="19"/>
      <c r="AD305" s="19"/>
    </row>
    <row r="306" spans="2:30" x14ac:dyDescent="0.15">
      <c r="B306" s="4"/>
      <c r="C306" s="3">
        <v>40</v>
      </c>
      <c r="D306" s="3">
        <v>42</v>
      </c>
      <c r="E306" s="2">
        <f t="shared" si="8"/>
        <v>41</v>
      </c>
      <c r="F306" s="1" t="s">
        <v>40</v>
      </c>
      <c r="G306" s="3" t="s">
        <v>39</v>
      </c>
      <c r="H306" s="3" t="s">
        <v>39</v>
      </c>
      <c r="I306" s="3" t="s">
        <v>39</v>
      </c>
      <c r="J306" s="1" t="s">
        <v>519</v>
      </c>
      <c r="K306" s="100" t="s">
        <v>39</v>
      </c>
      <c r="L306" s="78">
        <v>17003.481</v>
      </c>
      <c r="M306" s="78">
        <v>51.900000000000006</v>
      </c>
      <c r="N306" s="78">
        <v>1918.1999999999998</v>
      </c>
      <c r="O306" s="78">
        <v>10</v>
      </c>
      <c r="P306" s="88"/>
      <c r="Q306" s="32"/>
      <c r="R306" s="32"/>
      <c r="S306" s="32"/>
      <c r="T306" s="32"/>
      <c r="Y306"/>
      <c r="Z306" s="1" t="s">
        <v>40</v>
      </c>
      <c r="AA306" s="1"/>
      <c r="AB306" s="19"/>
      <c r="AC306" s="19"/>
      <c r="AD306" s="19"/>
    </row>
    <row r="307" spans="2:30" x14ac:dyDescent="0.15">
      <c r="B307" s="4"/>
      <c r="C307" s="3">
        <v>42</v>
      </c>
      <c r="D307" s="3">
        <v>44</v>
      </c>
      <c r="E307" s="2">
        <f t="shared" si="8"/>
        <v>43</v>
      </c>
      <c r="F307" s="1" t="s">
        <v>40</v>
      </c>
      <c r="G307" s="3" t="s">
        <v>39</v>
      </c>
      <c r="H307" s="3" t="s">
        <v>39</v>
      </c>
      <c r="I307" s="3" t="s">
        <v>39</v>
      </c>
      <c r="J307" s="1" t="s">
        <v>520</v>
      </c>
      <c r="K307" s="100" t="s">
        <v>39</v>
      </c>
      <c r="L307" s="78">
        <v>12691.33</v>
      </c>
      <c r="M307" s="78">
        <v>42.5</v>
      </c>
      <c r="N307" s="78">
        <v>1609.5</v>
      </c>
      <c r="O307" s="78">
        <v>10</v>
      </c>
      <c r="P307" s="88"/>
      <c r="Q307" s="32"/>
      <c r="R307" s="32"/>
      <c r="S307" s="32"/>
      <c r="T307" s="32"/>
      <c r="Y307"/>
      <c r="Z307" s="1" t="s">
        <v>40</v>
      </c>
      <c r="AA307" s="1"/>
      <c r="AB307" s="19"/>
      <c r="AC307" s="19"/>
      <c r="AD307" s="19"/>
    </row>
    <row r="308" spans="2:30" x14ac:dyDescent="0.15">
      <c r="B308" s="4"/>
      <c r="C308" s="3">
        <v>44</v>
      </c>
      <c r="D308" s="3">
        <v>46</v>
      </c>
      <c r="E308" s="2">
        <f t="shared" si="8"/>
        <v>45</v>
      </c>
      <c r="F308" s="1" t="s">
        <v>40</v>
      </c>
      <c r="G308" s="3" t="s">
        <v>39</v>
      </c>
      <c r="H308" s="3" t="s">
        <v>39</v>
      </c>
      <c r="I308" s="3" t="s">
        <v>39</v>
      </c>
      <c r="J308" s="38" t="s">
        <v>521</v>
      </c>
      <c r="K308" s="86" t="s">
        <v>39</v>
      </c>
      <c r="L308" s="80" t="s">
        <v>39</v>
      </c>
      <c r="M308" s="80" t="s">
        <v>39</v>
      </c>
      <c r="N308" s="80" t="s">
        <v>39</v>
      </c>
      <c r="O308" s="80" t="s">
        <v>39</v>
      </c>
      <c r="P308" s="88"/>
      <c r="Q308" s="32"/>
      <c r="R308" s="32"/>
      <c r="S308" s="32"/>
      <c r="T308" s="32"/>
      <c r="Y308"/>
      <c r="Z308" s="1" t="s">
        <v>40</v>
      </c>
      <c r="AA308" s="1"/>
      <c r="AB308" s="19"/>
      <c r="AC308" s="19"/>
      <c r="AD308" s="19"/>
    </row>
    <row r="309" spans="2:30" x14ac:dyDescent="0.15">
      <c r="B309" s="4"/>
      <c r="C309" s="3">
        <v>46</v>
      </c>
      <c r="D309" s="3">
        <v>48</v>
      </c>
      <c r="E309" s="2">
        <f t="shared" si="8"/>
        <v>47</v>
      </c>
      <c r="F309" s="1" t="s">
        <v>40</v>
      </c>
      <c r="G309" s="3" t="s">
        <v>39</v>
      </c>
      <c r="H309" s="3" t="s">
        <v>39</v>
      </c>
      <c r="I309" s="3" t="s">
        <v>39</v>
      </c>
      <c r="J309" s="38" t="s">
        <v>470</v>
      </c>
      <c r="K309" s="86" t="s">
        <v>39</v>
      </c>
      <c r="L309" s="80" t="s">
        <v>39</v>
      </c>
      <c r="M309" s="80" t="s">
        <v>39</v>
      </c>
      <c r="N309" s="80" t="s">
        <v>39</v>
      </c>
      <c r="O309" s="80" t="s">
        <v>39</v>
      </c>
      <c r="P309" s="88"/>
      <c r="Q309" s="32"/>
      <c r="R309" s="32"/>
      <c r="S309" s="32"/>
      <c r="T309" s="32"/>
      <c r="Y309"/>
      <c r="Z309" s="1" t="s">
        <v>40</v>
      </c>
      <c r="AA309" s="1"/>
      <c r="AB309" s="19"/>
      <c r="AC309" s="19"/>
      <c r="AD309" s="19"/>
    </row>
    <row r="310" spans="2:30" x14ac:dyDescent="0.15">
      <c r="B310" s="4"/>
      <c r="C310" s="3">
        <v>48</v>
      </c>
      <c r="D310" s="3">
        <v>53</v>
      </c>
      <c r="E310" s="2">
        <f t="shared" si="8"/>
        <v>50.5</v>
      </c>
      <c r="F310" s="1" t="s">
        <v>40</v>
      </c>
      <c r="G310" s="3" t="s">
        <v>39</v>
      </c>
      <c r="H310" s="3" t="s">
        <v>39</v>
      </c>
      <c r="I310" s="3" t="s">
        <v>39</v>
      </c>
      <c r="J310" s="38" t="s">
        <v>522</v>
      </c>
      <c r="K310" s="86" t="s">
        <v>39</v>
      </c>
      <c r="L310" s="80" t="s">
        <v>39</v>
      </c>
      <c r="M310" s="80" t="s">
        <v>39</v>
      </c>
      <c r="N310" s="80" t="s">
        <v>39</v>
      </c>
      <c r="O310" s="80" t="s">
        <v>39</v>
      </c>
      <c r="P310" s="88"/>
      <c r="Q310" s="32"/>
      <c r="R310" s="32"/>
      <c r="S310" s="32"/>
      <c r="T310" s="32"/>
      <c r="Y310"/>
      <c r="Z310" s="1" t="s">
        <v>40</v>
      </c>
      <c r="AA310" s="1"/>
      <c r="AB310" s="19"/>
      <c r="AC310" s="19"/>
      <c r="AD310" s="19"/>
    </row>
    <row r="311" spans="2:30" x14ac:dyDescent="0.15">
      <c r="B311" s="4"/>
      <c r="C311" s="3">
        <v>58</v>
      </c>
      <c r="D311" s="3">
        <v>58</v>
      </c>
      <c r="E311" s="2">
        <v>58</v>
      </c>
      <c r="F311" s="1" t="s">
        <v>40</v>
      </c>
      <c r="G311" s="3" t="s">
        <v>39</v>
      </c>
      <c r="H311" s="3" t="s">
        <v>39</v>
      </c>
      <c r="I311" s="3" t="s">
        <v>39</v>
      </c>
      <c r="J311" s="38" t="s">
        <v>523</v>
      </c>
      <c r="K311" s="86" t="s">
        <v>39</v>
      </c>
      <c r="L311" s="80">
        <v>17447278</v>
      </c>
      <c r="M311" s="80">
        <v>60100</v>
      </c>
      <c r="N311" s="80">
        <v>2661300</v>
      </c>
      <c r="O311" s="2">
        <v>10000</v>
      </c>
      <c r="P311" s="88"/>
      <c r="Q311" s="32"/>
      <c r="R311" s="32"/>
      <c r="S311" s="32"/>
      <c r="T311" s="32"/>
      <c r="Y311" t="s">
        <v>202</v>
      </c>
      <c r="Z311" s="1" t="s">
        <v>40</v>
      </c>
      <c r="AA311" s="1"/>
      <c r="AB311" s="19"/>
      <c r="AC311" s="19"/>
      <c r="AD311" s="19"/>
    </row>
    <row r="312" spans="2:30" x14ac:dyDescent="0.15">
      <c r="B312" s="4"/>
      <c r="C312" s="30" t="s">
        <v>524</v>
      </c>
      <c r="D312" s="31">
        <v>41485.729166666664</v>
      </c>
      <c r="E312" s="2"/>
      <c r="G312" s="3"/>
      <c r="H312" s="19"/>
      <c r="I312" s="19"/>
      <c r="J312" s="21"/>
      <c r="K312" s="86"/>
      <c r="L312" s="22"/>
      <c r="M312" s="22"/>
      <c r="N312" s="22"/>
      <c r="O312" s="22"/>
      <c r="P312" s="86"/>
      <c r="Q312" s="22"/>
      <c r="R312" s="22"/>
      <c r="S312" s="22"/>
      <c r="T312" s="22"/>
      <c r="Y312"/>
      <c r="Z312" s="21"/>
      <c r="AA312" s="21"/>
      <c r="AB312" s="19"/>
      <c r="AC312" s="19"/>
      <c r="AD312" s="19"/>
    </row>
    <row r="313" spans="2:30" ht="15" x14ac:dyDescent="0.2">
      <c r="B313" s="4"/>
      <c r="C313" s="3">
        <v>0</v>
      </c>
      <c r="D313" s="3">
        <v>2</v>
      </c>
      <c r="E313" s="2">
        <f t="shared" ref="E313:E337" si="9">(C313+D313)/2</f>
        <v>1</v>
      </c>
      <c r="F313" s="1" t="s">
        <v>40</v>
      </c>
      <c r="G313" s="3" t="s">
        <v>39</v>
      </c>
      <c r="H313" s="3" t="s">
        <v>39</v>
      </c>
      <c r="I313" s="3" t="s">
        <v>39</v>
      </c>
      <c r="J313" s="1" t="s">
        <v>40</v>
      </c>
      <c r="K313" s="86"/>
      <c r="L313" s="81"/>
      <c r="M313" s="81"/>
      <c r="N313" s="81"/>
      <c r="O313" s="78"/>
      <c r="P313" s="88"/>
      <c r="Q313" s="32"/>
      <c r="R313" s="32"/>
      <c r="S313" s="32"/>
      <c r="T313" s="32"/>
      <c r="Y313"/>
      <c r="Z313" s="1" t="s">
        <v>525</v>
      </c>
      <c r="AA313" s="3">
        <v>1</v>
      </c>
      <c r="AB313" s="19"/>
      <c r="AC313" s="19"/>
      <c r="AD313" s="19"/>
    </row>
    <row r="314" spans="2:30" x14ac:dyDescent="0.15">
      <c r="B314" s="4"/>
      <c r="C314" s="3">
        <v>0</v>
      </c>
      <c r="D314" s="3">
        <v>2</v>
      </c>
      <c r="E314" s="2">
        <f t="shared" si="9"/>
        <v>1</v>
      </c>
      <c r="F314" s="1" t="s">
        <v>40</v>
      </c>
      <c r="G314" s="3" t="s">
        <v>39</v>
      </c>
      <c r="H314" s="3" t="s">
        <v>39</v>
      </c>
      <c r="I314" s="3" t="s">
        <v>39</v>
      </c>
      <c r="J314" s="1" t="s">
        <v>40</v>
      </c>
      <c r="P314" s="88"/>
      <c r="Q314" s="32"/>
      <c r="R314" s="32"/>
      <c r="S314" s="32"/>
      <c r="T314" s="32"/>
      <c r="Y314" t="s">
        <v>526</v>
      </c>
      <c r="Z314" s="1" t="s">
        <v>527</v>
      </c>
      <c r="AA314" s="3">
        <v>1</v>
      </c>
      <c r="AB314" s="19"/>
      <c r="AC314" s="19"/>
      <c r="AD314" s="19"/>
    </row>
    <row r="315" spans="2:30" x14ac:dyDescent="0.15">
      <c r="B315" s="4"/>
      <c r="C315" s="3">
        <v>2</v>
      </c>
      <c r="D315" s="3">
        <v>4</v>
      </c>
      <c r="E315" s="2">
        <f t="shared" si="9"/>
        <v>3</v>
      </c>
      <c r="F315" s="1" t="s">
        <v>40</v>
      </c>
      <c r="G315" s="3" t="s">
        <v>39</v>
      </c>
      <c r="H315" s="3" t="s">
        <v>39</v>
      </c>
      <c r="I315" s="3" t="s">
        <v>39</v>
      </c>
      <c r="J315" s="1" t="s">
        <v>40</v>
      </c>
      <c r="P315" s="88"/>
      <c r="Q315" s="32"/>
      <c r="R315" s="32"/>
      <c r="S315" s="32"/>
      <c r="T315" s="32"/>
      <c r="Y315"/>
      <c r="Z315" s="1" t="s">
        <v>528</v>
      </c>
      <c r="AA315" s="3">
        <v>1</v>
      </c>
      <c r="AB315" s="19"/>
      <c r="AC315" s="19"/>
      <c r="AD315" s="19"/>
    </row>
    <row r="316" spans="2:30" x14ac:dyDescent="0.15">
      <c r="B316" s="4"/>
      <c r="C316" s="3">
        <v>4</v>
      </c>
      <c r="D316" s="3">
        <v>6</v>
      </c>
      <c r="E316" s="2">
        <f t="shared" si="9"/>
        <v>5</v>
      </c>
      <c r="F316" s="1" t="s">
        <v>40</v>
      </c>
      <c r="G316" s="3" t="s">
        <v>39</v>
      </c>
      <c r="H316" s="3" t="s">
        <v>39</v>
      </c>
      <c r="I316" s="3" t="s">
        <v>39</v>
      </c>
      <c r="J316" s="1" t="s">
        <v>40</v>
      </c>
      <c r="P316" s="88"/>
      <c r="Q316" s="32"/>
      <c r="R316" s="32"/>
      <c r="S316" s="32"/>
      <c r="T316" s="32"/>
      <c r="Y316"/>
      <c r="Z316" s="1" t="s">
        <v>529</v>
      </c>
      <c r="AA316" s="3">
        <v>1</v>
      </c>
      <c r="AB316" s="19"/>
      <c r="AC316" s="19"/>
      <c r="AD316" s="19"/>
    </row>
    <row r="317" spans="2:30" x14ac:dyDescent="0.15">
      <c r="B317" s="4"/>
      <c r="C317" s="3">
        <v>6</v>
      </c>
      <c r="D317" s="3">
        <v>8</v>
      </c>
      <c r="E317" s="2">
        <f t="shared" si="9"/>
        <v>7</v>
      </c>
      <c r="F317" s="1" t="s">
        <v>40</v>
      </c>
      <c r="G317" s="3" t="s">
        <v>39</v>
      </c>
      <c r="H317" s="3" t="s">
        <v>39</v>
      </c>
      <c r="I317" s="3" t="s">
        <v>39</v>
      </c>
      <c r="J317" s="1" t="s">
        <v>40</v>
      </c>
      <c r="P317" s="88"/>
      <c r="Q317" s="32"/>
      <c r="R317" s="32"/>
      <c r="S317" s="32"/>
      <c r="T317" s="32"/>
      <c r="Y317"/>
      <c r="Z317" s="1" t="s">
        <v>530</v>
      </c>
      <c r="AA317" s="3">
        <v>1</v>
      </c>
      <c r="AB317" s="19"/>
      <c r="AC317" s="19"/>
      <c r="AD317" s="19"/>
    </row>
    <row r="318" spans="2:30" x14ac:dyDescent="0.15">
      <c r="B318" s="4"/>
      <c r="C318" s="3">
        <v>8</v>
      </c>
      <c r="D318" s="3">
        <v>10</v>
      </c>
      <c r="E318" s="2">
        <f t="shared" si="9"/>
        <v>9</v>
      </c>
      <c r="F318" s="1" t="s">
        <v>40</v>
      </c>
      <c r="G318" s="3" t="s">
        <v>39</v>
      </c>
      <c r="H318" s="3" t="s">
        <v>39</v>
      </c>
      <c r="I318" s="3" t="s">
        <v>39</v>
      </c>
      <c r="J318" s="1" t="s">
        <v>40</v>
      </c>
      <c r="P318" s="88"/>
      <c r="Q318" s="32"/>
      <c r="R318" s="32"/>
      <c r="S318" s="32"/>
      <c r="T318" s="32"/>
      <c r="Y318" t="s">
        <v>495</v>
      </c>
      <c r="Z318" s="1" t="s">
        <v>531</v>
      </c>
      <c r="AA318" s="3">
        <v>1</v>
      </c>
      <c r="AB318" s="19"/>
      <c r="AC318" s="19"/>
      <c r="AD318" s="19"/>
    </row>
    <row r="319" spans="2:30" x14ac:dyDescent="0.15">
      <c r="B319" s="4"/>
      <c r="C319" s="3">
        <v>10</v>
      </c>
      <c r="D319" s="3">
        <v>12</v>
      </c>
      <c r="E319" s="2">
        <f t="shared" si="9"/>
        <v>11</v>
      </c>
      <c r="F319" s="1" t="s">
        <v>40</v>
      </c>
      <c r="G319" s="3" t="s">
        <v>39</v>
      </c>
      <c r="H319" s="3" t="s">
        <v>39</v>
      </c>
      <c r="I319" s="3" t="s">
        <v>39</v>
      </c>
      <c r="J319" s="1" t="s">
        <v>40</v>
      </c>
      <c r="P319" s="88"/>
      <c r="Q319" s="32"/>
      <c r="R319" s="32"/>
      <c r="S319" s="32"/>
      <c r="T319" s="32"/>
      <c r="Y319"/>
      <c r="Z319" s="1" t="s">
        <v>532</v>
      </c>
      <c r="AA319" s="3">
        <v>1</v>
      </c>
      <c r="AB319" s="19"/>
      <c r="AC319" s="19"/>
      <c r="AD319" s="19"/>
    </row>
    <row r="320" spans="2:30" x14ac:dyDescent="0.15">
      <c r="B320" s="4"/>
      <c r="C320" s="3">
        <v>12</v>
      </c>
      <c r="D320" s="3">
        <v>14</v>
      </c>
      <c r="E320" s="2">
        <f t="shared" si="9"/>
        <v>13</v>
      </c>
      <c r="F320" s="1" t="s">
        <v>40</v>
      </c>
      <c r="G320" s="3" t="s">
        <v>39</v>
      </c>
      <c r="H320" s="3" t="s">
        <v>39</v>
      </c>
      <c r="I320" s="3" t="s">
        <v>39</v>
      </c>
      <c r="J320" s="1" t="s">
        <v>40</v>
      </c>
      <c r="P320" s="88"/>
      <c r="Q320" s="32"/>
      <c r="R320" s="32"/>
      <c r="S320" s="32"/>
      <c r="T320" s="32"/>
      <c r="Y320"/>
      <c r="Z320" s="1" t="s">
        <v>533</v>
      </c>
      <c r="AA320" s="3">
        <v>1</v>
      </c>
      <c r="AB320" s="19"/>
      <c r="AC320" s="19"/>
      <c r="AD320" s="19"/>
    </row>
    <row r="321" spans="2:30" x14ac:dyDescent="0.15">
      <c r="B321" s="4"/>
      <c r="C321" s="3">
        <v>14</v>
      </c>
      <c r="D321" s="3">
        <v>16</v>
      </c>
      <c r="E321" s="2">
        <f t="shared" si="9"/>
        <v>15</v>
      </c>
      <c r="F321" s="1" t="s">
        <v>40</v>
      </c>
      <c r="G321" s="3" t="s">
        <v>39</v>
      </c>
      <c r="H321" s="3" t="s">
        <v>39</v>
      </c>
      <c r="I321" s="3" t="s">
        <v>39</v>
      </c>
      <c r="J321" s="1" t="s">
        <v>40</v>
      </c>
      <c r="P321" s="88"/>
      <c r="Q321" s="32"/>
      <c r="R321" s="32"/>
      <c r="S321" s="32"/>
      <c r="T321" s="32"/>
      <c r="Y321"/>
      <c r="Z321" s="1" t="s">
        <v>534</v>
      </c>
      <c r="AA321" s="3">
        <v>1</v>
      </c>
      <c r="AB321" s="19"/>
      <c r="AC321" s="19"/>
      <c r="AD321" s="19"/>
    </row>
    <row r="322" spans="2:30" x14ac:dyDescent="0.15">
      <c r="B322" s="4"/>
      <c r="C322" s="3">
        <v>16</v>
      </c>
      <c r="D322" s="3">
        <v>18</v>
      </c>
      <c r="E322" s="2">
        <f t="shared" si="9"/>
        <v>17</v>
      </c>
      <c r="F322" s="1" t="s">
        <v>40</v>
      </c>
      <c r="G322" s="3" t="s">
        <v>39</v>
      </c>
      <c r="H322" s="3" t="s">
        <v>39</v>
      </c>
      <c r="I322" s="3" t="s">
        <v>39</v>
      </c>
      <c r="J322" s="1" t="s">
        <v>40</v>
      </c>
      <c r="P322" s="88"/>
      <c r="Q322" s="32"/>
      <c r="R322" s="32"/>
      <c r="S322" s="32"/>
      <c r="T322" s="32"/>
      <c r="Y322"/>
      <c r="Z322" s="1" t="s">
        <v>535</v>
      </c>
      <c r="AA322" s="3">
        <v>1</v>
      </c>
      <c r="AB322" s="19"/>
      <c r="AC322" s="19"/>
      <c r="AD322" s="19"/>
    </row>
    <row r="323" spans="2:30" x14ac:dyDescent="0.15">
      <c r="B323" s="4"/>
      <c r="C323" s="3">
        <v>18</v>
      </c>
      <c r="D323" s="3">
        <v>20</v>
      </c>
      <c r="E323" s="2">
        <f t="shared" si="9"/>
        <v>19</v>
      </c>
      <c r="F323" s="1" t="s">
        <v>40</v>
      </c>
      <c r="G323" s="3" t="s">
        <v>39</v>
      </c>
      <c r="H323" s="3" t="s">
        <v>39</v>
      </c>
      <c r="I323" s="3" t="s">
        <v>39</v>
      </c>
      <c r="J323" s="1" t="s">
        <v>40</v>
      </c>
      <c r="P323" s="88"/>
      <c r="Q323" s="32"/>
      <c r="R323" s="32"/>
      <c r="S323" s="32"/>
      <c r="T323" s="32"/>
      <c r="Y323"/>
      <c r="Z323" s="1" t="s">
        <v>536</v>
      </c>
      <c r="AA323" s="3">
        <v>1</v>
      </c>
      <c r="AB323" s="19"/>
      <c r="AC323" s="19"/>
      <c r="AD323" s="19"/>
    </row>
    <row r="324" spans="2:30" x14ac:dyDescent="0.15">
      <c r="B324" s="4"/>
      <c r="C324" s="3">
        <v>20</v>
      </c>
      <c r="D324" s="3">
        <v>25</v>
      </c>
      <c r="E324" s="2">
        <f t="shared" si="9"/>
        <v>22.5</v>
      </c>
      <c r="F324" s="1" t="s">
        <v>40</v>
      </c>
      <c r="G324" s="3" t="s">
        <v>39</v>
      </c>
      <c r="H324" s="3" t="s">
        <v>39</v>
      </c>
      <c r="I324" s="3" t="s">
        <v>39</v>
      </c>
      <c r="J324" s="1" t="s">
        <v>40</v>
      </c>
      <c r="P324" s="88"/>
      <c r="Q324" s="32"/>
      <c r="R324" s="32"/>
      <c r="S324" s="32"/>
      <c r="T324" s="32"/>
      <c r="Y324" t="s">
        <v>537</v>
      </c>
      <c r="Z324" s="1" t="s">
        <v>538</v>
      </c>
      <c r="AA324" s="3">
        <v>1</v>
      </c>
      <c r="AB324" s="19"/>
      <c r="AC324" s="19"/>
      <c r="AD324" s="19"/>
    </row>
    <row r="325" spans="2:30" x14ac:dyDescent="0.15">
      <c r="B325" s="4"/>
      <c r="C325" s="3">
        <v>30</v>
      </c>
      <c r="D325" s="3">
        <v>32</v>
      </c>
      <c r="E325" s="2">
        <f t="shared" si="9"/>
        <v>31</v>
      </c>
      <c r="F325" s="1" t="s">
        <v>40</v>
      </c>
      <c r="G325" s="3" t="s">
        <v>39</v>
      </c>
      <c r="H325" s="3" t="s">
        <v>39</v>
      </c>
      <c r="I325" s="3" t="s">
        <v>39</v>
      </c>
      <c r="J325" s="1" t="s">
        <v>40</v>
      </c>
      <c r="P325" s="88"/>
      <c r="Q325" s="32"/>
      <c r="R325" s="32"/>
      <c r="S325" s="32"/>
      <c r="T325" s="32"/>
      <c r="Y325"/>
      <c r="Z325" s="1" t="s">
        <v>539</v>
      </c>
      <c r="AA325" s="3">
        <v>1</v>
      </c>
      <c r="AB325" s="19"/>
      <c r="AC325" s="19"/>
      <c r="AD325" s="19"/>
    </row>
    <row r="326" spans="2:30" x14ac:dyDescent="0.15">
      <c r="B326" s="4"/>
      <c r="C326" s="3">
        <v>32</v>
      </c>
      <c r="D326" s="3">
        <v>34</v>
      </c>
      <c r="E326" s="2">
        <f t="shared" si="9"/>
        <v>33</v>
      </c>
      <c r="F326" s="1" t="s">
        <v>40</v>
      </c>
      <c r="G326" s="3" t="s">
        <v>39</v>
      </c>
      <c r="H326" s="3" t="s">
        <v>39</v>
      </c>
      <c r="I326" s="3" t="s">
        <v>39</v>
      </c>
      <c r="J326" s="1" t="s">
        <v>40</v>
      </c>
      <c r="P326" s="88"/>
      <c r="Q326" s="32"/>
      <c r="R326" s="32"/>
      <c r="S326" s="32"/>
      <c r="T326" s="32"/>
      <c r="Y326"/>
      <c r="Z326" s="1" t="s">
        <v>540</v>
      </c>
      <c r="AA326" s="3">
        <v>1</v>
      </c>
      <c r="AB326" s="19"/>
      <c r="AC326" s="19"/>
      <c r="AD326" s="19"/>
    </row>
    <row r="327" spans="2:30" x14ac:dyDescent="0.15">
      <c r="B327" s="4"/>
      <c r="C327" s="3">
        <v>34</v>
      </c>
      <c r="D327" s="3">
        <v>36</v>
      </c>
      <c r="E327" s="2">
        <f t="shared" si="9"/>
        <v>35</v>
      </c>
      <c r="F327" s="1" t="s">
        <v>40</v>
      </c>
      <c r="G327" s="3" t="s">
        <v>39</v>
      </c>
      <c r="H327" s="3" t="s">
        <v>39</v>
      </c>
      <c r="I327" s="3" t="s">
        <v>39</v>
      </c>
      <c r="J327" s="1" t="s">
        <v>40</v>
      </c>
      <c r="P327" s="88"/>
      <c r="Q327" s="32"/>
      <c r="R327" s="32"/>
      <c r="S327" s="32"/>
      <c r="T327" s="32"/>
      <c r="Y327"/>
      <c r="Z327" s="1" t="s">
        <v>541</v>
      </c>
      <c r="AA327" s="3">
        <v>1</v>
      </c>
      <c r="AB327" s="19"/>
      <c r="AC327" s="19"/>
      <c r="AD327" s="19"/>
    </row>
    <row r="328" spans="2:30" x14ac:dyDescent="0.15">
      <c r="B328" s="4"/>
      <c r="C328" s="3">
        <v>36</v>
      </c>
      <c r="D328" s="3">
        <v>38</v>
      </c>
      <c r="E328" s="2">
        <f t="shared" si="9"/>
        <v>37</v>
      </c>
      <c r="F328" s="1" t="s">
        <v>40</v>
      </c>
      <c r="G328" s="3" t="s">
        <v>39</v>
      </c>
      <c r="H328" s="3" t="s">
        <v>39</v>
      </c>
      <c r="I328" s="3" t="s">
        <v>39</v>
      </c>
      <c r="J328" s="1" t="s">
        <v>40</v>
      </c>
      <c r="P328" s="88"/>
      <c r="Q328" s="32"/>
      <c r="R328" s="32"/>
      <c r="S328" s="32"/>
      <c r="T328" s="32"/>
      <c r="Y328"/>
      <c r="Z328" s="1" t="s">
        <v>542</v>
      </c>
      <c r="AA328" s="3">
        <v>1</v>
      </c>
      <c r="AB328" s="19"/>
      <c r="AC328" s="19"/>
      <c r="AD328" s="19"/>
    </row>
    <row r="329" spans="2:30" x14ac:dyDescent="0.15">
      <c r="B329" s="4"/>
      <c r="C329" s="3">
        <v>38</v>
      </c>
      <c r="D329" s="3">
        <v>40</v>
      </c>
      <c r="E329" s="2">
        <f t="shared" si="9"/>
        <v>39</v>
      </c>
      <c r="F329" s="1" t="s">
        <v>40</v>
      </c>
      <c r="G329" s="3" t="s">
        <v>39</v>
      </c>
      <c r="H329" s="3" t="s">
        <v>39</v>
      </c>
      <c r="I329" s="3" t="s">
        <v>39</v>
      </c>
      <c r="J329" s="1" t="s">
        <v>40</v>
      </c>
      <c r="P329" s="88"/>
      <c r="Q329" s="32"/>
      <c r="R329" s="32"/>
      <c r="S329" s="32"/>
      <c r="T329" s="32"/>
      <c r="Y329"/>
      <c r="Z329" s="1" t="s">
        <v>543</v>
      </c>
      <c r="AA329" s="3">
        <v>1</v>
      </c>
      <c r="AB329" s="19"/>
      <c r="AC329" s="19"/>
      <c r="AD329" s="19"/>
    </row>
    <row r="330" spans="2:30" x14ac:dyDescent="0.15">
      <c r="B330" s="4"/>
      <c r="C330" s="3">
        <v>40</v>
      </c>
      <c r="D330" s="3">
        <v>42</v>
      </c>
      <c r="E330" s="2">
        <f t="shared" si="9"/>
        <v>41</v>
      </c>
      <c r="F330" s="1" t="s">
        <v>40</v>
      </c>
      <c r="G330" s="3" t="s">
        <v>39</v>
      </c>
      <c r="H330" s="3" t="s">
        <v>39</v>
      </c>
      <c r="I330" s="3" t="s">
        <v>39</v>
      </c>
      <c r="J330" s="1" t="s">
        <v>40</v>
      </c>
      <c r="P330" s="88"/>
      <c r="Q330" s="32"/>
      <c r="R330" s="32"/>
      <c r="S330" s="32"/>
      <c r="T330" s="32"/>
      <c r="Y330"/>
      <c r="Z330" s="1" t="s">
        <v>544</v>
      </c>
      <c r="AA330" s="3">
        <v>1</v>
      </c>
      <c r="AB330" s="19"/>
      <c r="AC330" s="19"/>
      <c r="AD330" s="19"/>
    </row>
    <row r="331" spans="2:30" x14ac:dyDescent="0.15">
      <c r="B331" s="4"/>
      <c r="C331" s="3">
        <v>42</v>
      </c>
      <c r="D331" s="3">
        <v>44</v>
      </c>
      <c r="E331" s="2">
        <f t="shared" si="9"/>
        <v>43</v>
      </c>
      <c r="F331" s="1" t="s">
        <v>40</v>
      </c>
      <c r="G331" s="3" t="s">
        <v>39</v>
      </c>
      <c r="H331" s="3" t="s">
        <v>39</v>
      </c>
      <c r="I331" s="3" t="s">
        <v>39</v>
      </c>
      <c r="J331" s="1" t="s">
        <v>40</v>
      </c>
      <c r="P331" s="88"/>
      <c r="Q331" s="32"/>
      <c r="R331" s="32"/>
      <c r="S331" s="32"/>
      <c r="T331" s="32"/>
      <c r="Y331"/>
      <c r="Z331" s="1" t="s">
        <v>545</v>
      </c>
      <c r="AA331" s="3">
        <v>1</v>
      </c>
      <c r="AB331" s="19"/>
      <c r="AC331" s="19"/>
      <c r="AD331" s="19"/>
    </row>
    <row r="332" spans="2:30" x14ac:dyDescent="0.15">
      <c r="B332" s="4"/>
      <c r="C332" s="3">
        <v>44</v>
      </c>
      <c r="D332" s="3">
        <v>46</v>
      </c>
      <c r="E332" s="2">
        <f t="shared" si="9"/>
        <v>45</v>
      </c>
      <c r="F332" s="1" t="s">
        <v>40</v>
      </c>
      <c r="G332" s="3" t="s">
        <v>39</v>
      </c>
      <c r="H332" s="3" t="s">
        <v>39</v>
      </c>
      <c r="I332" s="3" t="s">
        <v>39</v>
      </c>
      <c r="J332" s="1" t="s">
        <v>40</v>
      </c>
      <c r="P332" s="88"/>
      <c r="Q332" s="32"/>
      <c r="R332" s="32"/>
      <c r="S332" s="32"/>
      <c r="T332" s="32"/>
      <c r="Y332"/>
      <c r="Z332" s="38" t="s">
        <v>546</v>
      </c>
      <c r="AA332" s="43">
        <v>1</v>
      </c>
      <c r="AB332" s="19"/>
      <c r="AC332" s="19"/>
      <c r="AD332" s="19"/>
    </row>
    <row r="333" spans="2:30" x14ac:dyDescent="0.15">
      <c r="B333" s="4"/>
      <c r="C333" s="3">
        <v>46</v>
      </c>
      <c r="D333" s="3">
        <v>48</v>
      </c>
      <c r="E333" s="2">
        <f t="shared" si="9"/>
        <v>47</v>
      </c>
      <c r="F333" s="1" t="s">
        <v>40</v>
      </c>
      <c r="G333" s="3" t="s">
        <v>39</v>
      </c>
      <c r="H333" s="3" t="s">
        <v>39</v>
      </c>
      <c r="I333" s="3" t="s">
        <v>39</v>
      </c>
      <c r="J333" s="1" t="s">
        <v>40</v>
      </c>
      <c r="K333" s="86"/>
      <c r="L333" s="80"/>
      <c r="M333" s="80"/>
      <c r="N333" s="80"/>
      <c r="O333" s="2"/>
      <c r="P333" s="88"/>
      <c r="Q333" s="32"/>
      <c r="R333" s="32"/>
      <c r="S333" s="32"/>
      <c r="T333" s="32"/>
      <c r="Y333"/>
      <c r="Z333" s="38" t="s">
        <v>547</v>
      </c>
      <c r="AA333" s="43">
        <v>1</v>
      </c>
      <c r="AB333" s="19"/>
      <c r="AC333" s="19"/>
      <c r="AD333" s="19"/>
    </row>
    <row r="334" spans="2:30" x14ac:dyDescent="0.15">
      <c r="B334" s="4"/>
      <c r="C334" s="3">
        <v>48</v>
      </c>
      <c r="D334" s="3">
        <v>50</v>
      </c>
      <c r="E334" s="2">
        <f t="shared" si="9"/>
        <v>49</v>
      </c>
      <c r="F334" s="1" t="s">
        <v>40</v>
      </c>
      <c r="G334" s="3" t="s">
        <v>39</v>
      </c>
      <c r="H334" s="3" t="s">
        <v>39</v>
      </c>
      <c r="I334" s="3" t="s">
        <v>39</v>
      </c>
      <c r="J334" s="1" t="s">
        <v>40</v>
      </c>
      <c r="P334" s="88"/>
      <c r="Q334" s="32"/>
      <c r="R334" s="32"/>
      <c r="S334" s="32"/>
      <c r="T334" s="32"/>
      <c r="Y334"/>
      <c r="Z334" s="38" t="s">
        <v>548</v>
      </c>
      <c r="AA334" s="43">
        <v>1</v>
      </c>
      <c r="AB334" s="19"/>
      <c r="AC334" s="19"/>
      <c r="AD334" s="19"/>
    </row>
    <row r="335" spans="2:30" x14ac:dyDescent="0.15">
      <c r="B335" s="4"/>
      <c r="C335" s="3">
        <v>50</v>
      </c>
      <c r="D335" s="3">
        <v>55</v>
      </c>
      <c r="E335" s="2">
        <f t="shared" si="9"/>
        <v>52.5</v>
      </c>
      <c r="F335" s="1" t="s">
        <v>40</v>
      </c>
      <c r="G335" s="3" t="s">
        <v>39</v>
      </c>
      <c r="H335" s="3" t="s">
        <v>39</v>
      </c>
      <c r="I335" s="3" t="s">
        <v>39</v>
      </c>
      <c r="J335" s="1" t="s">
        <v>40</v>
      </c>
      <c r="P335" s="88"/>
      <c r="Q335" s="32"/>
      <c r="R335" s="32"/>
      <c r="S335" s="32"/>
      <c r="T335" s="32"/>
      <c r="Y335" t="s">
        <v>513</v>
      </c>
      <c r="Z335" s="38" t="s">
        <v>549</v>
      </c>
      <c r="AA335" s="43">
        <v>1</v>
      </c>
      <c r="AB335" s="19"/>
      <c r="AC335" s="19"/>
      <c r="AD335" s="19"/>
    </row>
    <row r="336" spans="2:30" x14ac:dyDescent="0.15">
      <c r="B336" s="4"/>
      <c r="C336" s="3">
        <v>55</v>
      </c>
      <c r="D336" s="3">
        <v>58</v>
      </c>
      <c r="E336" s="2">
        <f t="shared" si="9"/>
        <v>56.5</v>
      </c>
      <c r="F336" s="1" t="s">
        <v>40</v>
      </c>
      <c r="G336" s="3" t="s">
        <v>39</v>
      </c>
      <c r="H336" s="3" t="s">
        <v>39</v>
      </c>
      <c r="I336" s="3" t="s">
        <v>39</v>
      </c>
      <c r="J336" s="1" t="s">
        <v>40</v>
      </c>
      <c r="K336" s="88"/>
      <c r="L336" s="32"/>
      <c r="M336" s="32"/>
      <c r="N336" s="32"/>
      <c r="O336" s="32"/>
      <c r="P336" s="88"/>
      <c r="Q336" s="32"/>
      <c r="R336" s="32"/>
      <c r="S336" s="32"/>
      <c r="T336" s="32"/>
      <c r="Y336"/>
      <c r="Z336" s="38" t="s">
        <v>550</v>
      </c>
      <c r="AA336" s="43">
        <v>1</v>
      </c>
      <c r="AB336" s="19"/>
      <c r="AC336" s="19"/>
      <c r="AD336" s="19"/>
    </row>
    <row r="337" spans="2:30" x14ac:dyDescent="0.15">
      <c r="B337" s="4"/>
      <c r="C337" s="3">
        <v>58</v>
      </c>
      <c r="D337" s="3">
        <v>58</v>
      </c>
      <c r="E337" s="2">
        <f t="shared" si="9"/>
        <v>58</v>
      </c>
      <c r="F337" s="1" t="s">
        <v>40</v>
      </c>
      <c r="G337" s="3" t="s">
        <v>39</v>
      </c>
      <c r="H337" s="3" t="s">
        <v>39</v>
      </c>
      <c r="I337" s="3" t="s">
        <v>39</v>
      </c>
      <c r="J337" s="1" t="s">
        <v>40</v>
      </c>
      <c r="K337" s="88"/>
      <c r="L337" s="32"/>
      <c r="M337" s="32"/>
      <c r="N337" s="32"/>
      <c r="O337" s="32"/>
      <c r="P337" s="88"/>
      <c r="Q337" s="32"/>
      <c r="R337" s="32"/>
      <c r="S337" s="32"/>
      <c r="T337" s="32"/>
      <c r="Y337" t="s">
        <v>202</v>
      </c>
      <c r="Z337" s="38" t="s">
        <v>551</v>
      </c>
      <c r="AA337" s="43">
        <v>1</v>
      </c>
      <c r="AB337" s="19"/>
      <c r="AC337" s="19"/>
      <c r="AD337" s="19"/>
    </row>
    <row r="338" spans="2:30" x14ac:dyDescent="0.15">
      <c r="B338" s="4"/>
      <c r="C338" s="30" t="s">
        <v>552</v>
      </c>
      <c r="D338" s="31">
        <v>41486.458333333336</v>
      </c>
      <c r="E338" s="2"/>
      <c r="G338" s="3"/>
      <c r="H338" s="19"/>
      <c r="I338" s="19"/>
      <c r="J338" s="21"/>
      <c r="K338" s="86"/>
      <c r="L338" s="22"/>
      <c r="M338" s="22"/>
      <c r="N338" s="22"/>
      <c r="O338" s="22"/>
      <c r="P338" s="86"/>
      <c r="Q338" s="22"/>
      <c r="R338" s="22"/>
      <c r="S338" s="22"/>
      <c r="T338" s="22"/>
      <c r="Y338" t="s">
        <v>553</v>
      </c>
      <c r="Z338" s="21"/>
      <c r="AA338" s="21"/>
      <c r="AB338" s="19"/>
      <c r="AC338" s="19"/>
      <c r="AD338" s="19"/>
    </row>
    <row r="339" spans="2:30" x14ac:dyDescent="0.15">
      <c r="B339" s="4"/>
      <c r="C339" s="1" t="s">
        <v>40</v>
      </c>
      <c r="D339" s="1" t="s">
        <v>40</v>
      </c>
      <c r="E339" s="1" t="s">
        <v>40</v>
      </c>
      <c r="F339" s="1" t="s">
        <v>40</v>
      </c>
      <c r="G339" s="3" t="s">
        <v>39</v>
      </c>
      <c r="H339" s="3" t="s">
        <v>39</v>
      </c>
      <c r="I339" s="3" t="s">
        <v>39</v>
      </c>
      <c r="J339" s="4" t="s">
        <v>554</v>
      </c>
      <c r="K339" s="88"/>
      <c r="L339" s="32"/>
      <c r="M339" s="32"/>
      <c r="N339" s="32"/>
      <c r="O339" s="32"/>
      <c r="P339" s="88"/>
      <c r="Q339" s="32"/>
      <c r="R339" s="32"/>
      <c r="S339" s="32"/>
      <c r="T339" s="32"/>
      <c r="Y339"/>
      <c r="Z339" s="4" t="s">
        <v>555</v>
      </c>
      <c r="AA339" s="3">
        <v>1</v>
      </c>
    </row>
    <row r="340" spans="2:30" x14ac:dyDescent="0.15">
      <c r="B340" s="4"/>
      <c r="C340" s="1" t="s">
        <v>40</v>
      </c>
      <c r="D340" s="1" t="s">
        <v>40</v>
      </c>
      <c r="E340" s="1" t="s">
        <v>40</v>
      </c>
      <c r="F340" s="1" t="s">
        <v>40</v>
      </c>
      <c r="G340" s="3" t="s">
        <v>39</v>
      </c>
      <c r="H340" s="3" t="s">
        <v>39</v>
      </c>
      <c r="I340" s="3" t="s">
        <v>39</v>
      </c>
      <c r="J340" s="4" t="s">
        <v>556</v>
      </c>
      <c r="K340" s="88"/>
      <c r="L340" s="32"/>
      <c r="M340" s="32"/>
      <c r="N340" s="32"/>
      <c r="O340" s="32"/>
      <c r="P340" s="88"/>
      <c r="Q340" s="32"/>
      <c r="R340" s="32"/>
      <c r="S340" s="32"/>
      <c r="T340" s="32"/>
      <c r="Y340"/>
      <c r="Z340" s="4" t="s">
        <v>557</v>
      </c>
      <c r="AA340" s="3">
        <v>1</v>
      </c>
    </row>
    <row r="341" spans="2:30" x14ac:dyDescent="0.15">
      <c r="B341" s="4"/>
      <c r="C341" s="1" t="s">
        <v>40</v>
      </c>
      <c r="D341" s="1" t="s">
        <v>40</v>
      </c>
      <c r="E341" s="1" t="s">
        <v>40</v>
      </c>
      <c r="F341" s="1" t="s">
        <v>40</v>
      </c>
      <c r="G341" s="3" t="s">
        <v>39</v>
      </c>
      <c r="H341" s="3" t="s">
        <v>39</v>
      </c>
      <c r="I341" s="3" t="s">
        <v>39</v>
      </c>
      <c r="J341" s="4" t="s">
        <v>558</v>
      </c>
      <c r="K341" s="88"/>
      <c r="L341" s="32"/>
      <c r="M341" s="32"/>
      <c r="N341" s="32"/>
      <c r="O341" s="32"/>
      <c r="P341" s="88"/>
      <c r="Q341" s="32"/>
      <c r="R341" s="32"/>
      <c r="S341" s="32"/>
      <c r="T341" s="32"/>
      <c r="Y341"/>
      <c r="Z341" s="4" t="s">
        <v>559</v>
      </c>
      <c r="AA341" s="3">
        <v>1</v>
      </c>
    </row>
    <row r="342" spans="2:30" x14ac:dyDescent="0.15">
      <c r="B342" s="4"/>
      <c r="C342" s="30" t="s">
        <v>111</v>
      </c>
      <c r="D342" s="31">
        <v>41487</v>
      </c>
      <c r="E342"/>
      <c r="F342" s="4"/>
      <c r="G342"/>
      <c r="H342"/>
      <c r="Y342" s="33" t="s">
        <v>560</v>
      </c>
      <c r="AB342"/>
      <c r="AC342"/>
      <c r="AD342"/>
    </row>
    <row r="343" spans="2:30" s="62" customFormat="1" x14ac:dyDescent="0.15">
      <c r="B343" s="4"/>
      <c r="C343" s="32">
        <v>0</v>
      </c>
      <c r="D343" s="32">
        <v>2</v>
      </c>
      <c r="E343" s="2">
        <f t="shared" ref="E343:E356" si="10">C343+(D343-C343)/2</f>
        <v>1</v>
      </c>
      <c r="F343" s="63" t="s">
        <v>77</v>
      </c>
      <c r="G343" s="32">
        <v>3.15E-2</v>
      </c>
      <c r="H343" s="22">
        <v>0</v>
      </c>
      <c r="I343" s="22">
        <v>20.3</v>
      </c>
      <c r="J343" s="1" t="s">
        <v>561</v>
      </c>
      <c r="K343" s="86" t="s">
        <v>39</v>
      </c>
      <c r="L343" s="80">
        <v>41993.310000000005</v>
      </c>
      <c r="M343" s="80">
        <v>122</v>
      </c>
      <c r="N343" s="80">
        <v>4967</v>
      </c>
      <c r="O343" s="78">
        <v>100</v>
      </c>
      <c r="P343" s="88"/>
      <c r="Q343" s="32"/>
      <c r="R343" s="32"/>
      <c r="S343" s="32"/>
      <c r="T343" s="32"/>
      <c r="U343" s="89"/>
      <c r="V343" s="35"/>
      <c r="W343" s="35"/>
      <c r="X343" s="35"/>
      <c r="Y343" s="63" t="s">
        <v>562</v>
      </c>
      <c r="Z343" s="1" t="s">
        <v>563</v>
      </c>
      <c r="AA343" s="3">
        <v>1</v>
      </c>
      <c r="AB343" s="22"/>
      <c r="AC343" s="22"/>
      <c r="AD343" s="22"/>
    </row>
    <row r="344" spans="2:30" s="62" customFormat="1" x14ac:dyDescent="0.15">
      <c r="B344" s="4"/>
      <c r="C344" s="32">
        <v>0</v>
      </c>
      <c r="D344" s="32">
        <v>2.5</v>
      </c>
      <c r="E344" s="2">
        <f t="shared" si="10"/>
        <v>1.25</v>
      </c>
      <c r="F344" s="63" t="s">
        <v>263</v>
      </c>
      <c r="G344" s="32">
        <v>0.161</v>
      </c>
      <c r="H344" s="22">
        <v>0.1</v>
      </c>
      <c r="I344" s="22">
        <v>20.6</v>
      </c>
      <c r="J344" s="1" t="s">
        <v>564</v>
      </c>
      <c r="K344" s="86" t="s">
        <v>39</v>
      </c>
      <c r="L344" s="80">
        <v>11681.019999999999</v>
      </c>
      <c r="M344" s="80">
        <v>23</v>
      </c>
      <c r="N344" s="80">
        <v>1029</v>
      </c>
      <c r="O344" s="78">
        <v>100</v>
      </c>
      <c r="P344" s="88"/>
      <c r="Q344" s="32"/>
      <c r="R344" s="32"/>
      <c r="S344" s="32"/>
      <c r="T344" s="32"/>
      <c r="U344" s="89"/>
      <c r="V344" s="35"/>
      <c r="W344" s="35"/>
      <c r="X344" s="35"/>
      <c r="Y344" s="63" t="s">
        <v>565</v>
      </c>
      <c r="Z344" s="1" t="s">
        <v>566</v>
      </c>
      <c r="AA344" s="3">
        <v>1</v>
      </c>
      <c r="AB344" s="22"/>
      <c r="AC344" s="22"/>
      <c r="AD344" s="22"/>
    </row>
    <row r="345" spans="2:30" s="62" customFormat="1" x14ac:dyDescent="0.15">
      <c r="B345" s="4"/>
      <c r="C345" s="32">
        <v>2</v>
      </c>
      <c r="D345" s="32">
        <v>4</v>
      </c>
      <c r="E345" s="2">
        <f t="shared" si="10"/>
        <v>3</v>
      </c>
      <c r="F345" s="63" t="s">
        <v>102</v>
      </c>
      <c r="G345" s="32">
        <v>1.3340000000000001E-2</v>
      </c>
      <c r="H345" s="22">
        <v>0</v>
      </c>
      <c r="I345" s="22">
        <v>20.6</v>
      </c>
      <c r="J345" s="1" t="s">
        <v>567</v>
      </c>
      <c r="K345" s="86" t="s">
        <v>39</v>
      </c>
      <c r="L345" s="80">
        <v>27649.119999999999</v>
      </c>
      <c r="M345" s="80">
        <v>85</v>
      </c>
      <c r="N345" s="80">
        <v>3201</v>
      </c>
      <c r="O345" s="78">
        <v>100</v>
      </c>
      <c r="P345" s="88"/>
      <c r="Q345" s="32"/>
      <c r="R345" s="32"/>
      <c r="S345" s="32"/>
      <c r="T345" s="32"/>
      <c r="U345" s="89"/>
      <c r="V345" s="35"/>
      <c r="W345" s="35"/>
      <c r="X345" s="35"/>
      <c r="Y345" t="s">
        <v>568</v>
      </c>
      <c r="Z345" s="1" t="s">
        <v>569</v>
      </c>
      <c r="AA345" s="3">
        <v>1</v>
      </c>
      <c r="AB345" s="22"/>
      <c r="AC345" s="22"/>
      <c r="AD345" s="22"/>
    </row>
    <row r="346" spans="2:30" s="62" customFormat="1" x14ac:dyDescent="0.15">
      <c r="B346" s="4"/>
      <c r="C346" s="32">
        <v>4</v>
      </c>
      <c r="D346" s="32">
        <v>6</v>
      </c>
      <c r="E346" s="2">
        <f t="shared" si="10"/>
        <v>5</v>
      </c>
      <c r="F346" s="63" t="s">
        <v>58</v>
      </c>
      <c r="G346" s="32">
        <v>1.3090000000000001E-2</v>
      </c>
      <c r="H346" s="22">
        <v>0</v>
      </c>
      <c r="I346" s="22">
        <v>20.3</v>
      </c>
      <c r="J346" s="1" t="s">
        <v>570</v>
      </c>
      <c r="K346" s="86" t="s">
        <v>39</v>
      </c>
      <c r="L346" s="80">
        <v>9463.01</v>
      </c>
      <c r="M346" s="80">
        <v>28.000000000000004</v>
      </c>
      <c r="N346" s="80">
        <v>953.99999999999989</v>
      </c>
      <c r="O346" s="78">
        <v>100</v>
      </c>
      <c r="P346" s="88"/>
      <c r="Q346" s="32"/>
      <c r="R346" s="32"/>
      <c r="S346" s="32"/>
      <c r="T346" s="32"/>
      <c r="U346" s="89"/>
      <c r="V346" s="35"/>
      <c r="W346" s="35"/>
      <c r="X346" s="35"/>
      <c r="Y346" s="63"/>
      <c r="Z346" s="1" t="s">
        <v>571</v>
      </c>
      <c r="AA346" s="3">
        <v>1</v>
      </c>
      <c r="AB346" s="22"/>
      <c r="AC346" s="22"/>
      <c r="AD346" s="22"/>
    </row>
    <row r="347" spans="2:30" s="62" customFormat="1" x14ac:dyDescent="0.15">
      <c r="B347" s="4"/>
      <c r="C347" s="32">
        <v>6</v>
      </c>
      <c r="D347" s="32">
        <v>8</v>
      </c>
      <c r="E347" s="2">
        <f t="shared" si="10"/>
        <v>7</v>
      </c>
      <c r="F347" s="63" t="s">
        <v>572</v>
      </c>
      <c r="G347" s="32">
        <v>1.5220000000000001E-2</v>
      </c>
      <c r="H347" s="22">
        <v>0</v>
      </c>
      <c r="I347" s="22">
        <v>20.5</v>
      </c>
      <c r="J347" s="1" t="s">
        <v>573</v>
      </c>
      <c r="K347" s="86" t="s">
        <v>39</v>
      </c>
      <c r="L347" s="80">
        <v>3710.72</v>
      </c>
      <c r="M347" s="80" t="s">
        <v>79</v>
      </c>
      <c r="N347" s="80">
        <v>391</v>
      </c>
      <c r="O347" s="78">
        <v>100</v>
      </c>
      <c r="P347" s="88"/>
      <c r="Q347" s="32"/>
      <c r="R347" s="32"/>
      <c r="S347" s="32"/>
      <c r="T347" s="32"/>
      <c r="U347" s="89"/>
      <c r="V347" s="35"/>
      <c r="W347" s="35"/>
      <c r="X347" s="35"/>
      <c r="Y347" s="63"/>
      <c r="Z347" s="1" t="s">
        <v>574</v>
      </c>
      <c r="AA347" s="3">
        <v>1</v>
      </c>
      <c r="AB347" s="22"/>
      <c r="AC347" s="22"/>
      <c r="AD347" s="22"/>
    </row>
    <row r="348" spans="2:30" s="62" customFormat="1" ht="15" x14ac:dyDescent="0.2">
      <c r="B348" s="4"/>
      <c r="C348" s="32">
        <v>8</v>
      </c>
      <c r="D348" s="32">
        <v>10</v>
      </c>
      <c r="E348" s="2">
        <f t="shared" si="10"/>
        <v>9</v>
      </c>
      <c r="F348" s="63" t="s">
        <v>575</v>
      </c>
      <c r="G348" s="32">
        <v>1.1710000000000002E-2</v>
      </c>
      <c r="H348" s="22">
        <v>0</v>
      </c>
      <c r="I348" s="22">
        <v>20.2</v>
      </c>
      <c r="J348" s="1" t="s">
        <v>576</v>
      </c>
      <c r="K348" s="86" t="s">
        <v>39</v>
      </c>
      <c r="L348" s="81">
        <v>2407.9373000000001</v>
      </c>
      <c r="M348" s="81">
        <v>3.35</v>
      </c>
      <c r="N348" s="81">
        <v>211.69</v>
      </c>
      <c r="O348" s="79">
        <v>1</v>
      </c>
      <c r="P348" s="88"/>
      <c r="Q348" s="32"/>
      <c r="R348" s="32"/>
      <c r="S348" s="32"/>
      <c r="T348" s="32"/>
      <c r="U348" s="89"/>
      <c r="V348" s="35"/>
      <c r="W348" s="35"/>
      <c r="X348" s="35"/>
      <c r="Y348" s="63"/>
      <c r="Z348" s="1" t="s">
        <v>577</v>
      </c>
      <c r="AA348" s="3">
        <v>1</v>
      </c>
      <c r="AB348" s="22"/>
      <c r="AC348" s="22"/>
      <c r="AD348" s="22"/>
    </row>
    <row r="349" spans="2:30" s="62" customFormat="1" x14ac:dyDescent="0.15">
      <c r="B349" s="4"/>
      <c r="C349" s="32">
        <v>10</v>
      </c>
      <c r="D349" s="32">
        <v>12</v>
      </c>
      <c r="E349" s="2">
        <f t="shared" si="10"/>
        <v>11</v>
      </c>
      <c r="F349" s="63" t="s">
        <v>122</v>
      </c>
      <c r="G349" s="32">
        <v>2.9600000000000001E-2</v>
      </c>
      <c r="H349" s="22">
        <v>0</v>
      </c>
      <c r="I349" s="22">
        <v>20.3</v>
      </c>
      <c r="J349" s="1" t="s">
        <v>578</v>
      </c>
      <c r="K349" s="86" t="s">
        <v>39</v>
      </c>
      <c r="L349" s="80">
        <v>3695.14</v>
      </c>
      <c r="M349" s="80">
        <v>20</v>
      </c>
      <c r="N349" s="80">
        <v>363</v>
      </c>
      <c r="O349" s="78">
        <v>100</v>
      </c>
      <c r="P349" s="88"/>
      <c r="Q349" s="32"/>
      <c r="R349" s="32"/>
      <c r="S349" s="32"/>
      <c r="T349" s="32"/>
      <c r="U349" s="89"/>
      <c r="V349" s="35"/>
      <c r="W349" s="35"/>
      <c r="X349" s="35"/>
      <c r="Y349" s="63"/>
      <c r="Z349" s="1" t="s">
        <v>579</v>
      </c>
      <c r="AA349" s="3">
        <v>1</v>
      </c>
      <c r="AB349" s="22"/>
      <c r="AC349" s="22"/>
      <c r="AD349" s="22"/>
    </row>
    <row r="350" spans="2:30" s="62" customFormat="1" x14ac:dyDescent="0.15">
      <c r="B350" s="4"/>
      <c r="C350" s="32">
        <v>12</v>
      </c>
      <c r="D350" s="32">
        <v>14</v>
      </c>
      <c r="E350" s="2">
        <f t="shared" si="10"/>
        <v>13</v>
      </c>
      <c r="F350" s="63" t="s">
        <v>329</v>
      </c>
      <c r="G350" s="32">
        <v>1.9360000000000002E-2</v>
      </c>
      <c r="H350" s="22">
        <v>0</v>
      </c>
      <c r="I350" s="22">
        <v>20.2</v>
      </c>
      <c r="J350" s="1" t="s">
        <v>580</v>
      </c>
      <c r="K350" s="86" t="s">
        <v>39</v>
      </c>
      <c r="L350" s="80">
        <v>10503.789999999999</v>
      </c>
      <c r="M350" s="80">
        <v>40</v>
      </c>
      <c r="N350" s="80">
        <v>1011</v>
      </c>
      <c r="O350" s="78">
        <v>100</v>
      </c>
      <c r="P350" s="88"/>
      <c r="Q350" s="32"/>
      <c r="R350" s="32"/>
      <c r="S350" s="32"/>
      <c r="T350" s="32"/>
      <c r="U350" s="89"/>
      <c r="V350" s="35"/>
      <c r="W350" s="35"/>
      <c r="X350" s="35"/>
      <c r="Y350" s="63"/>
      <c r="Z350" s="1" t="s">
        <v>581</v>
      </c>
      <c r="AA350" s="3">
        <v>1</v>
      </c>
      <c r="AB350" s="22"/>
      <c r="AC350" s="22"/>
      <c r="AD350" s="22"/>
    </row>
    <row r="351" spans="2:30" s="62" customFormat="1" x14ac:dyDescent="0.15">
      <c r="B351" s="4"/>
      <c r="C351" s="32">
        <v>14</v>
      </c>
      <c r="D351" s="32">
        <v>16</v>
      </c>
      <c r="E351" s="2">
        <f t="shared" si="10"/>
        <v>15</v>
      </c>
      <c r="F351" s="63" t="s">
        <v>47</v>
      </c>
      <c r="G351" s="32">
        <v>4.8300000000000003E-2</v>
      </c>
      <c r="H351" s="22">
        <v>0</v>
      </c>
      <c r="I351" s="22">
        <v>20</v>
      </c>
      <c r="J351" s="1" t="s">
        <v>582</v>
      </c>
      <c r="K351" s="86" t="s">
        <v>39</v>
      </c>
      <c r="L351" s="80">
        <v>6984.68</v>
      </c>
      <c r="M351" s="80">
        <v>28.000000000000004</v>
      </c>
      <c r="N351" s="80">
        <v>602</v>
      </c>
      <c r="O351" s="78">
        <v>100</v>
      </c>
      <c r="P351" s="88"/>
      <c r="Q351" s="32"/>
      <c r="R351" s="32"/>
      <c r="S351" s="32"/>
      <c r="T351" s="32"/>
      <c r="U351" s="89"/>
      <c r="V351" s="35"/>
      <c r="W351" s="35"/>
      <c r="X351" s="35"/>
      <c r="Y351" s="63"/>
      <c r="Z351" s="1" t="s">
        <v>583</v>
      </c>
      <c r="AA351" s="3">
        <v>1</v>
      </c>
      <c r="AB351" s="22"/>
      <c r="AC351" s="22"/>
      <c r="AD351" s="22"/>
    </row>
    <row r="352" spans="2:30" s="62" customFormat="1" x14ac:dyDescent="0.15">
      <c r="B352" s="4"/>
      <c r="C352" s="32">
        <v>16</v>
      </c>
      <c r="D352" s="32">
        <v>18</v>
      </c>
      <c r="E352" s="2">
        <f t="shared" si="10"/>
        <v>17</v>
      </c>
      <c r="F352" s="63" t="s">
        <v>118</v>
      </c>
      <c r="G352" s="32">
        <v>1.0360000000000001E-2</v>
      </c>
      <c r="H352" s="22">
        <v>0</v>
      </c>
      <c r="I352" s="22">
        <v>19.5</v>
      </c>
      <c r="J352" s="1" t="s">
        <v>584</v>
      </c>
      <c r="K352" s="86" t="s">
        <v>39</v>
      </c>
      <c r="L352" s="80">
        <v>5095.63</v>
      </c>
      <c r="M352" s="80">
        <v>21</v>
      </c>
      <c r="N352" s="80">
        <v>396</v>
      </c>
      <c r="O352" s="78">
        <v>100</v>
      </c>
      <c r="P352" s="88"/>
      <c r="Q352" s="32"/>
      <c r="R352" s="32"/>
      <c r="S352" s="32"/>
      <c r="T352" s="32"/>
      <c r="U352" s="89"/>
      <c r="V352" s="35"/>
      <c r="W352" s="35"/>
      <c r="X352" s="35"/>
      <c r="Y352" s="63"/>
      <c r="Z352" s="1" t="s">
        <v>585</v>
      </c>
      <c r="AA352" s="3">
        <v>1</v>
      </c>
      <c r="AB352" s="22"/>
      <c r="AC352" s="22"/>
      <c r="AD352" s="22"/>
    </row>
    <row r="353" spans="1:33" s="62" customFormat="1" x14ac:dyDescent="0.15">
      <c r="B353" s="4"/>
      <c r="C353" s="32">
        <v>18</v>
      </c>
      <c r="D353" s="32">
        <v>20</v>
      </c>
      <c r="E353" s="2">
        <f t="shared" si="10"/>
        <v>19</v>
      </c>
      <c r="F353" s="63" t="s">
        <v>62</v>
      </c>
      <c r="G353" s="32">
        <v>4.3400000000000001E-2</v>
      </c>
      <c r="H353" s="22">
        <v>0</v>
      </c>
      <c r="I353" s="22">
        <v>20.2</v>
      </c>
      <c r="J353" s="1" t="s">
        <v>586</v>
      </c>
      <c r="K353" s="86" t="s">
        <v>39</v>
      </c>
      <c r="L353" s="80" t="s">
        <v>39</v>
      </c>
      <c r="M353" s="80" t="s">
        <v>39</v>
      </c>
      <c r="N353" s="80" t="s">
        <v>39</v>
      </c>
      <c r="O353" s="80" t="s">
        <v>39</v>
      </c>
      <c r="P353" s="88"/>
      <c r="Q353" s="32"/>
      <c r="R353" s="32"/>
      <c r="S353" s="32"/>
      <c r="T353" s="32"/>
      <c r="U353" s="89"/>
      <c r="V353" s="35"/>
      <c r="W353" s="35"/>
      <c r="X353" s="35"/>
      <c r="Y353" s="63"/>
      <c r="Z353" s="1" t="s">
        <v>587</v>
      </c>
      <c r="AA353" s="3">
        <v>1</v>
      </c>
      <c r="AB353" s="22"/>
      <c r="AC353" s="22"/>
      <c r="AD353" s="22"/>
    </row>
    <row r="354" spans="1:33" s="62" customFormat="1" x14ac:dyDescent="0.15">
      <c r="B354" s="4"/>
      <c r="C354" s="32">
        <v>20</v>
      </c>
      <c r="D354" s="32">
        <v>25</v>
      </c>
      <c r="E354" s="2">
        <f t="shared" si="10"/>
        <v>22.5</v>
      </c>
      <c r="F354" s="63" t="s">
        <v>59</v>
      </c>
      <c r="G354" s="32">
        <v>4.3600000000000003</v>
      </c>
      <c r="H354" s="36">
        <v>2.2999999999999998</v>
      </c>
      <c r="I354" s="22">
        <v>20.5</v>
      </c>
      <c r="J354" s="37" t="s">
        <v>588</v>
      </c>
      <c r="K354" s="86" t="s">
        <v>39</v>
      </c>
      <c r="L354" s="80">
        <v>477217</v>
      </c>
      <c r="M354" s="80">
        <v>15100</v>
      </c>
      <c r="N354" s="80">
        <v>108900</v>
      </c>
      <c r="O354" s="2">
        <v>10000</v>
      </c>
      <c r="P354" s="88"/>
      <c r="Q354" s="32"/>
      <c r="R354" s="32"/>
      <c r="S354" s="32"/>
      <c r="T354" s="32"/>
      <c r="U354" s="89"/>
      <c r="V354" s="35"/>
      <c r="W354" s="35"/>
      <c r="X354" s="35"/>
      <c r="Y354" s="63"/>
      <c r="Z354" s="37" t="s">
        <v>589</v>
      </c>
      <c r="AA354" s="45">
        <v>1</v>
      </c>
      <c r="AB354" s="22"/>
      <c r="AC354" s="22"/>
      <c r="AD354" s="22"/>
    </row>
    <row r="355" spans="1:33" s="62" customFormat="1" x14ac:dyDescent="0.15">
      <c r="B355" s="4"/>
      <c r="C355" s="32">
        <v>26</v>
      </c>
      <c r="D355" s="32">
        <v>29</v>
      </c>
      <c r="E355" s="2">
        <f t="shared" si="10"/>
        <v>27.5</v>
      </c>
      <c r="F355" s="63" t="s">
        <v>108</v>
      </c>
      <c r="G355" s="32">
        <v>3.29</v>
      </c>
      <c r="H355" s="36">
        <v>1.7000000000000002</v>
      </c>
      <c r="I355" s="22">
        <v>20.7</v>
      </c>
      <c r="J355" s="37" t="s">
        <v>590</v>
      </c>
      <c r="K355" s="86" t="s">
        <v>39</v>
      </c>
      <c r="L355" s="80">
        <v>370135</v>
      </c>
      <c r="M355" s="80">
        <v>14300</v>
      </c>
      <c r="N355" s="80">
        <v>85700</v>
      </c>
      <c r="O355" s="2">
        <v>10000</v>
      </c>
      <c r="P355" s="88"/>
      <c r="Q355" s="32"/>
      <c r="R355" s="32"/>
      <c r="S355" s="32"/>
      <c r="T355" s="32"/>
      <c r="U355" s="89"/>
      <c r="V355" s="35"/>
      <c r="W355" s="35"/>
      <c r="X355" s="35"/>
      <c r="Y355" t="s">
        <v>591</v>
      </c>
      <c r="Z355" s="37" t="s">
        <v>592</v>
      </c>
      <c r="AA355" s="45">
        <v>1</v>
      </c>
      <c r="AB355" s="22"/>
      <c r="AC355" s="22"/>
      <c r="AD355" s="22"/>
    </row>
    <row r="356" spans="1:33" s="62" customFormat="1" x14ac:dyDescent="0.15">
      <c r="B356" s="4"/>
      <c r="C356" s="32">
        <v>29</v>
      </c>
      <c r="D356" s="32">
        <v>29</v>
      </c>
      <c r="E356" s="2">
        <f t="shared" si="10"/>
        <v>29</v>
      </c>
      <c r="F356" s="63" t="s">
        <v>96</v>
      </c>
      <c r="G356" s="32">
        <v>33.799999999999997</v>
      </c>
      <c r="H356" s="20">
        <v>21.2</v>
      </c>
      <c r="I356" s="22">
        <v>20.7</v>
      </c>
      <c r="J356" s="38" t="s">
        <v>593</v>
      </c>
      <c r="K356" s="86" t="s">
        <v>39</v>
      </c>
      <c r="L356" s="80" t="s">
        <v>39</v>
      </c>
      <c r="M356" s="80" t="s">
        <v>39</v>
      </c>
      <c r="N356" s="80" t="s">
        <v>39</v>
      </c>
      <c r="O356" s="80" t="s">
        <v>39</v>
      </c>
      <c r="P356" s="88"/>
      <c r="Q356" s="32"/>
      <c r="R356" s="32"/>
      <c r="S356" s="32"/>
      <c r="T356" s="32"/>
      <c r="U356" s="89"/>
      <c r="V356" s="35"/>
      <c r="W356" s="35"/>
      <c r="X356" s="35"/>
      <c r="Y356" t="s">
        <v>594</v>
      </c>
      <c r="Z356" s="38" t="s">
        <v>595</v>
      </c>
      <c r="AA356" s="43">
        <v>1</v>
      </c>
      <c r="AB356" s="22"/>
      <c r="AC356" s="22"/>
      <c r="AD356" s="22"/>
    </row>
    <row r="357" spans="1:33" s="62" customFormat="1" x14ac:dyDescent="0.15">
      <c r="B357" s="4"/>
      <c r="C357" s="30" t="s">
        <v>204</v>
      </c>
      <c r="D357" s="32"/>
      <c r="E357" s="2"/>
      <c r="F357" s="4"/>
      <c r="G357" s="32"/>
      <c r="H357" s="22"/>
      <c r="I357" s="22"/>
      <c r="J357" s="52"/>
      <c r="K357" s="86"/>
      <c r="L357" s="22"/>
      <c r="M357" s="22"/>
      <c r="N357" s="22"/>
      <c r="O357" s="22"/>
      <c r="P357" s="86"/>
      <c r="Q357" s="22"/>
      <c r="R357" s="22"/>
      <c r="S357" s="22"/>
      <c r="T357" s="22"/>
      <c r="U357" s="100"/>
      <c r="V357" s="35"/>
      <c r="W357" s="35"/>
      <c r="X357" s="35"/>
      <c r="Y357" s="63"/>
      <c r="Z357" s="52"/>
      <c r="AA357" s="52"/>
      <c r="AB357" s="22"/>
      <c r="AC357" s="22"/>
      <c r="AD357" s="22"/>
    </row>
    <row r="358" spans="1:33" s="62" customFormat="1" x14ac:dyDescent="0.15">
      <c r="B358" s="4"/>
      <c r="C358" s="30" t="s">
        <v>596</v>
      </c>
      <c r="D358" s="46">
        <v>41485.71056712963</v>
      </c>
      <c r="E358" s="32"/>
      <c r="F358" s="63"/>
      <c r="G358" s="32"/>
      <c r="H358" s="22"/>
      <c r="I358" s="22"/>
      <c r="J358" s="52"/>
      <c r="K358" s="86"/>
      <c r="L358" s="22"/>
      <c r="M358" s="22"/>
      <c r="N358" s="22"/>
      <c r="O358" s="22"/>
      <c r="P358" s="86"/>
      <c r="Q358" s="22"/>
      <c r="R358" s="22"/>
      <c r="S358" s="22"/>
      <c r="T358" s="22"/>
      <c r="U358" s="100"/>
      <c r="V358" s="35"/>
      <c r="W358" s="35"/>
      <c r="X358" s="35"/>
      <c r="Y358"/>
      <c r="Z358" s="52"/>
      <c r="AA358" s="52"/>
      <c r="AB358" s="22"/>
      <c r="AC358" s="22"/>
      <c r="AD358" s="22"/>
    </row>
    <row r="359" spans="1:33" s="62" customFormat="1" x14ac:dyDescent="0.15">
      <c r="B359" s="4"/>
      <c r="C359" s="32">
        <v>0</v>
      </c>
      <c r="D359" s="32">
        <v>1</v>
      </c>
      <c r="F359" s="63" t="s">
        <v>130</v>
      </c>
      <c r="G359" s="32">
        <v>7.1099999999999997E-2</v>
      </c>
      <c r="H359" s="22">
        <v>0</v>
      </c>
      <c r="I359" s="22">
        <v>20.399999999999999</v>
      </c>
      <c r="J359" s="1" t="s">
        <v>597</v>
      </c>
      <c r="K359" s="86" t="s">
        <v>39</v>
      </c>
      <c r="L359" s="80">
        <v>41495.919999999998</v>
      </c>
      <c r="M359" s="80">
        <v>118</v>
      </c>
      <c r="N359" s="80">
        <v>2368</v>
      </c>
      <c r="O359" s="78">
        <v>100</v>
      </c>
      <c r="P359" s="94"/>
      <c r="Q359" s="32"/>
      <c r="R359" s="32"/>
      <c r="S359" s="32"/>
      <c r="T359" s="32"/>
      <c r="U359" s="89"/>
      <c r="V359" s="35"/>
      <c r="W359" s="35"/>
      <c r="X359" s="35"/>
      <c r="Y359" t="s">
        <v>598</v>
      </c>
      <c r="Z359" s="1" t="s">
        <v>599</v>
      </c>
      <c r="AA359" s="3">
        <v>1</v>
      </c>
      <c r="AB359" s="22"/>
      <c r="AC359" s="22"/>
      <c r="AD359" s="22"/>
    </row>
    <row r="360" spans="1:33" s="62" customFormat="1" x14ac:dyDescent="0.15">
      <c r="B360" s="4"/>
      <c r="C360" s="32">
        <v>2</v>
      </c>
      <c r="D360" s="32">
        <v>2.5</v>
      </c>
      <c r="F360" s="63" t="s">
        <v>43</v>
      </c>
      <c r="G360" s="32">
        <v>46.8</v>
      </c>
      <c r="H360" s="20">
        <v>30.4</v>
      </c>
      <c r="I360" s="22">
        <v>19.7</v>
      </c>
      <c r="J360" s="38" t="s">
        <v>600</v>
      </c>
      <c r="K360" s="90" t="s">
        <v>39</v>
      </c>
      <c r="L360" s="19" t="s">
        <v>39</v>
      </c>
      <c r="M360" s="19" t="s">
        <v>39</v>
      </c>
      <c r="N360" s="19" t="s">
        <v>39</v>
      </c>
      <c r="O360" s="19" t="s">
        <v>39</v>
      </c>
      <c r="P360" s="88"/>
      <c r="Q360" s="32"/>
      <c r="R360" s="32"/>
      <c r="S360" s="32"/>
      <c r="T360" s="32"/>
      <c r="U360" s="89"/>
      <c r="V360" s="35"/>
      <c r="W360" s="35"/>
      <c r="X360" s="35"/>
      <c r="Y360" t="s">
        <v>601</v>
      </c>
      <c r="Z360" s="38" t="s">
        <v>602</v>
      </c>
      <c r="AA360" s="43">
        <v>1</v>
      </c>
      <c r="AB360" s="22"/>
      <c r="AC360" s="22"/>
      <c r="AD360" s="22"/>
    </row>
    <row r="361" spans="1:33" s="62" customFormat="1" x14ac:dyDescent="0.15">
      <c r="B361" s="4"/>
      <c r="C361" s="30" t="s">
        <v>603</v>
      </c>
      <c r="D361" s="46">
        <v>41486.848645833335</v>
      </c>
      <c r="E361" s="32"/>
      <c r="F361" s="63"/>
      <c r="G361" s="32"/>
      <c r="H361" s="22"/>
      <c r="I361" s="22"/>
      <c r="J361" s="52"/>
      <c r="K361" s="86"/>
      <c r="L361" s="22"/>
      <c r="M361" s="22"/>
      <c r="N361" s="22"/>
      <c r="O361" s="22"/>
      <c r="P361" s="86"/>
      <c r="Q361" s="22"/>
      <c r="R361" s="22"/>
      <c r="S361" s="22"/>
      <c r="T361" s="22"/>
      <c r="U361" s="100"/>
      <c r="V361" s="35"/>
      <c r="W361" s="35"/>
      <c r="X361" s="35"/>
      <c r="Y361" s="63"/>
      <c r="Z361" s="52"/>
      <c r="AA361" s="52"/>
      <c r="AB361" s="22"/>
      <c r="AC361" s="22"/>
      <c r="AD361" s="22"/>
    </row>
    <row r="362" spans="1:33" s="62" customFormat="1" x14ac:dyDescent="0.15">
      <c r="B362" s="4"/>
      <c r="C362" s="32">
        <v>0</v>
      </c>
      <c r="D362" s="32">
        <v>1</v>
      </c>
      <c r="F362" s="63" t="s">
        <v>124</v>
      </c>
      <c r="G362" s="32">
        <v>0.11890000000000001</v>
      </c>
      <c r="H362" s="22">
        <v>0.1</v>
      </c>
      <c r="I362" s="22">
        <v>19.7</v>
      </c>
      <c r="J362" s="1" t="s">
        <v>604</v>
      </c>
      <c r="K362" s="86" t="s">
        <v>39</v>
      </c>
      <c r="L362" s="80">
        <v>26791.51</v>
      </c>
      <c r="M362" s="80">
        <v>80</v>
      </c>
      <c r="N362" s="80">
        <v>1384</v>
      </c>
      <c r="O362" s="78">
        <v>100</v>
      </c>
      <c r="P362" s="88"/>
      <c r="Q362" s="32"/>
      <c r="R362" s="32"/>
      <c r="S362" s="32"/>
      <c r="T362" s="32"/>
      <c r="U362" s="89"/>
      <c r="V362" s="35"/>
      <c r="W362" s="35"/>
      <c r="X362" s="35"/>
      <c r="Y362" t="s">
        <v>598</v>
      </c>
      <c r="Z362" s="1" t="s">
        <v>605</v>
      </c>
      <c r="AA362" s="3">
        <v>1</v>
      </c>
      <c r="AB362" s="22"/>
      <c r="AC362" s="22"/>
      <c r="AD362" s="22"/>
    </row>
    <row r="363" spans="1:33" s="62" customFormat="1" x14ac:dyDescent="0.15">
      <c r="B363" s="4"/>
      <c r="C363" s="32">
        <v>28</v>
      </c>
      <c r="D363" s="32">
        <v>33</v>
      </c>
      <c r="F363" s="63" t="s">
        <v>113</v>
      </c>
      <c r="G363" s="32">
        <v>0.24199999999999999</v>
      </c>
      <c r="H363" s="22">
        <v>0.1</v>
      </c>
      <c r="I363" s="22">
        <v>20.3</v>
      </c>
      <c r="J363" s="1" t="s">
        <v>606</v>
      </c>
      <c r="K363" s="86" t="s">
        <v>39</v>
      </c>
      <c r="L363" s="80">
        <v>79910.69</v>
      </c>
      <c r="M363" s="80">
        <v>334</v>
      </c>
      <c r="N363" s="80">
        <v>12179</v>
      </c>
      <c r="O363" s="78">
        <v>100</v>
      </c>
      <c r="P363" s="88"/>
      <c r="Q363" s="32"/>
      <c r="R363" s="32"/>
      <c r="S363" s="32"/>
      <c r="T363" s="32"/>
      <c r="U363" s="89"/>
      <c r="V363" s="35"/>
      <c r="W363" s="35"/>
      <c r="X363" s="35"/>
      <c r="Y363" t="s">
        <v>601</v>
      </c>
      <c r="Z363" s="1" t="s">
        <v>607</v>
      </c>
      <c r="AA363" s="3">
        <v>1</v>
      </c>
      <c r="AB363" t="s">
        <v>608</v>
      </c>
      <c r="AC363">
        <v>21420.67</v>
      </c>
      <c r="AD363" s="64">
        <v>20487.57</v>
      </c>
      <c r="AE363" s="65" t="e">
        <f>NA()</f>
        <v>#N/A</v>
      </c>
      <c r="AF363">
        <v>14926</v>
      </c>
      <c r="AG363" s="2">
        <v>100</v>
      </c>
    </row>
    <row r="364" spans="1:33" s="60" customFormat="1" x14ac:dyDescent="0.15">
      <c r="A364" s="53"/>
      <c r="B364" s="54"/>
      <c r="C364" s="56" t="s">
        <v>609</v>
      </c>
      <c r="D364" s="56" t="s">
        <v>609</v>
      </c>
      <c r="F364" s="57" t="s">
        <v>116</v>
      </c>
      <c r="G364" s="55">
        <v>67.099999999999994</v>
      </c>
      <c r="H364" s="58" t="s">
        <v>39</v>
      </c>
      <c r="I364" s="58">
        <v>20.100000000000001</v>
      </c>
      <c r="J364" s="61"/>
      <c r="K364" s="105"/>
      <c r="P364" s="86"/>
      <c r="Q364" s="22"/>
      <c r="R364" s="22"/>
      <c r="S364" s="22"/>
      <c r="T364" s="22"/>
      <c r="U364" s="101"/>
      <c r="V364" s="59"/>
      <c r="W364" s="59"/>
      <c r="X364" s="59"/>
      <c r="Y364" s="57"/>
      <c r="Z364" s="61"/>
      <c r="AA364" s="61"/>
      <c r="AB364" s="58"/>
      <c r="AC364" s="58"/>
      <c r="AD364" s="58"/>
    </row>
    <row r="365" spans="1:33" s="60" customFormat="1" x14ac:dyDescent="0.15">
      <c r="A365" s="53"/>
      <c r="B365" s="54"/>
      <c r="C365" s="56" t="s">
        <v>609</v>
      </c>
      <c r="D365" s="56" t="s">
        <v>609</v>
      </c>
      <c r="F365" s="57" t="s">
        <v>610</v>
      </c>
      <c r="G365" s="55">
        <f>2*37.8</f>
        <v>75.599999999999994</v>
      </c>
      <c r="H365" s="20">
        <f>24*2</f>
        <v>48</v>
      </c>
      <c r="I365" s="58">
        <v>22.2</v>
      </c>
      <c r="J365" s="61"/>
      <c r="K365" s="86"/>
      <c r="L365" s="22"/>
      <c r="M365" s="22"/>
      <c r="N365" s="22"/>
      <c r="O365" s="22"/>
      <c r="P365" s="86"/>
      <c r="Q365" s="22"/>
      <c r="R365" s="22"/>
      <c r="S365" s="22"/>
      <c r="T365" s="22"/>
      <c r="U365" s="101"/>
      <c r="V365" s="59"/>
      <c r="W365" s="59"/>
      <c r="X365" s="59"/>
      <c r="Y365" s="57" t="s">
        <v>611</v>
      </c>
      <c r="Z365" s="61"/>
      <c r="AA365" s="61"/>
      <c r="AB365" s="58"/>
      <c r="AC365" s="58"/>
      <c r="AD365" s="58"/>
    </row>
    <row r="366" spans="1:33" x14ac:dyDescent="0.15">
      <c r="A366" s="29" t="s">
        <v>612</v>
      </c>
      <c r="B366" s="41" t="s">
        <v>613</v>
      </c>
      <c r="C366" s="30" t="s">
        <v>35</v>
      </c>
      <c r="D366" s="46">
        <v>41490.625</v>
      </c>
      <c r="E366"/>
      <c r="F366" s="4"/>
      <c r="Y366" s="33" t="s">
        <v>614</v>
      </c>
    </row>
    <row r="367" spans="1:33" ht="15" x14ac:dyDescent="0.2">
      <c r="B367" s="4"/>
      <c r="C367" s="3">
        <v>0</v>
      </c>
      <c r="D367" s="3">
        <v>2</v>
      </c>
      <c r="E367" s="2">
        <f t="shared" ref="E367:E385" si="11">C367+(D367-C367)/2</f>
        <v>1</v>
      </c>
      <c r="F367" s="1" t="s">
        <v>90</v>
      </c>
      <c r="G367" s="3">
        <v>1.0410000000000001E-2</v>
      </c>
      <c r="H367" s="19">
        <v>0</v>
      </c>
      <c r="I367" s="19">
        <v>22.3</v>
      </c>
      <c r="J367" s="1" t="s">
        <v>615</v>
      </c>
      <c r="K367" s="86" t="s">
        <v>39</v>
      </c>
      <c r="L367" s="81">
        <v>1393.7944</v>
      </c>
      <c r="M367" s="81">
        <v>3.93</v>
      </c>
      <c r="N367" s="81">
        <v>129.88999999999999</v>
      </c>
      <c r="O367" s="79">
        <v>1</v>
      </c>
      <c r="P367" s="88"/>
      <c r="Q367" s="32"/>
      <c r="R367" s="32"/>
      <c r="S367" s="32"/>
      <c r="T367" s="32"/>
      <c r="Y367" t="s">
        <v>616</v>
      </c>
      <c r="Z367" s="1" t="s">
        <v>617</v>
      </c>
      <c r="AA367" s="3">
        <v>1</v>
      </c>
      <c r="AB367" s="19"/>
      <c r="AC367" s="19"/>
      <c r="AD367" s="19"/>
    </row>
    <row r="368" spans="1:33" x14ac:dyDescent="0.15">
      <c r="B368" s="4"/>
      <c r="C368" s="3">
        <v>2</v>
      </c>
      <c r="D368" s="3">
        <v>4</v>
      </c>
      <c r="E368" s="2">
        <f t="shared" si="11"/>
        <v>3</v>
      </c>
      <c r="F368" s="1" t="s">
        <v>80</v>
      </c>
      <c r="G368" s="3">
        <v>2.7100000000000003E-2</v>
      </c>
      <c r="H368" s="19">
        <v>0</v>
      </c>
      <c r="I368" s="19">
        <v>22.1</v>
      </c>
      <c r="J368" s="1" t="s">
        <v>618</v>
      </c>
      <c r="K368" s="86" t="s">
        <v>39</v>
      </c>
      <c r="L368" s="80" t="s">
        <v>39</v>
      </c>
      <c r="M368" s="80" t="s">
        <v>39</v>
      </c>
      <c r="N368" s="80" t="s">
        <v>39</v>
      </c>
      <c r="O368" s="80" t="s">
        <v>39</v>
      </c>
      <c r="P368" s="88"/>
      <c r="Q368" s="32"/>
      <c r="R368" s="32"/>
      <c r="S368" s="32"/>
      <c r="T368" s="32"/>
      <c r="Y368"/>
      <c r="Z368" s="1" t="s">
        <v>619</v>
      </c>
      <c r="AA368" s="3">
        <v>1</v>
      </c>
      <c r="AB368" s="19"/>
      <c r="AC368" s="19"/>
      <c r="AD368" s="19"/>
    </row>
    <row r="369" spans="2:30" x14ac:dyDescent="0.15">
      <c r="B369" s="4"/>
      <c r="C369" s="3">
        <v>4</v>
      </c>
      <c r="D369" s="3">
        <v>6</v>
      </c>
      <c r="E369" s="2">
        <f t="shared" si="11"/>
        <v>5</v>
      </c>
      <c r="F369" s="1" t="s">
        <v>620</v>
      </c>
      <c r="G369" s="3">
        <v>4.6100000000000002E-2</v>
      </c>
      <c r="H369" s="19">
        <v>0</v>
      </c>
      <c r="I369" s="19">
        <v>22.5</v>
      </c>
      <c r="J369" s="1" t="s">
        <v>621</v>
      </c>
      <c r="K369" s="86" t="s">
        <v>39</v>
      </c>
      <c r="L369" s="80">
        <v>11905.09</v>
      </c>
      <c r="M369" s="80">
        <v>183</v>
      </c>
      <c r="N369" s="80">
        <v>409.99999999999994</v>
      </c>
      <c r="O369" s="78">
        <v>100</v>
      </c>
      <c r="P369" s="88"/>
      <c r="Q369" s="32"/>
      <c r="R369" s="32"/>
      <c r="S369" s="32"/>
      <c r="T369" s="32"/>
      <c r="Y369"/>
      <c r="Z369" s="1" t="s">
        <v>622</v>
      </c>
      <c r="AA369" s="3">
        <v>1</v>
      </c>
      <c r="AB369" s="19"/>
      <c r="AC369" s="19"/>
      <c r="AD369" s="19"/>
    </row>
    <row r="370" spans="2:30" x14ac:dyDescent="0.15">
      <c r="B370" s="4"/>
      <c r="C370" s="3">
        <v>6</v>
      </c>
      <c r="D370" s="3">
        <v>8</v>
      </c>
      <c r="E370" s="2">
        <f t="shared" si="11"/>
        <v>7</v>
      </c>
      <c r="F370" s="1" t="s">
        <v>623</v>
      </c>
      <c r="G370" s="3">
        <v>5.0500000000000003E-2</v>
      </c>
      <c r="H370" s="19">
        <v>0</v>
      </c>
      <c r="I370" s="19">
        <v>22.3</v>
      </c>
      <c r="J370" s="1" t="s">
        <v>624</v>
      </c>
      <c r="K370" s="86" t="s">
        <v>39</v>
      </c>
      <c r="L370" s="80">
        <v>12726.57</v>
      </c>
      <c r="M370" s="80">
        <v>55.000000000000007</v>
      </c>
      <c r="N370" s="80">
        <v>400</v>
      </c>
      <c r="O370" s="78">
        <v>100</v>
      </c>
      <c r="P370" s="88"/>
      <c r="Q370" s="32"/>
      <c r="R370" s="32"/>
      <c r="S370" s="32"/>
      <c r="T370" s="32"/>
      <c r="Y370"/>
      <c r="Z370" s="1" t="s">
        <v>625</v>
      </c>
      <c r="AA370" s="3">
        <v>1</v>
      </c>
      <c r="AB370" s="19"/>
      <c r="AC370" s="19"/>
      <c r="AD370" s="19"/>
    </row>
    <row r="371" spans="2:30" x14ac:dyDescent="0.15">
      <c r="B371" s="4"/>
      <c r="C371" s="3">
        <v>8</v>
      </c>
      <c r="D371" s="3">
        <v>10</v>
      </c>
      <c r="E371" s="2">
        <f t="shared" si="11"/>
        <v>9</v>
      </c>
      <c r="F371" s="1" t="s">
        <v>73</v>
      </c>
      <c r="G371" s="3">
        <v>4.8400000000000006E-2</v>
      </c>
      <c r="H371" s="19">
        <v>0</v>
      </c>
      <c r="I371" s="19">
        <v>21.9</v>
      </c>
      <c r="J371" s="1" t="s">
        <v>626</v>
      </c>
      <c r="K371" s="86" t="s">
        <v>39</v>
      </c>
      <c r="L371" s="80" t="s">
        <v>39</v>
      </c>
      <c r="M371" s="80" t="s">
        <v>39</v>
      </c>
      <c r="N371" s="80" t="s">
        <v>39</v>
      </c>
      <c r="O371" s="80" t="s">
        <v>39</v>
      </c>
      <c r="P371" s="88"/>
      <c r="Q371" s="32"/>
      <c r="R371" s="32"/>
      <c r="S371" s="32"/>
      <c r="T371" s="32"/>
      <c r="Y371"/>
      <c r="Z371" s="1" t="s">
        <v>627</v>
      </c>
      <c r="AA371" s="3">
        <v>1</v>
      </c>
      <c r="AB371" s="19"/>
      <c r="AC371" s="19"/>
      <c r="AD371" s="19"/>
    </row>
    <row r="372" spans="2:30" x14ac:dyDescent="0.15">
      <c r="B372" s="4"/>
      <c r="C372" s="3">
        <v>10</v>
      </c>
      <c r="D372" s="3">
        <v>12</v>
      </c>
      <c r="E372" s="2">
        <f t="shared" si="11"/>
        <v>11</v>
      </c>
      <c r="F372" s="1" t="s">
        <v>45</v>
      </c>
      <c r="G372" s="3">
        <v>5.3600000000000002E-2</v>
      </c>
      <c r="H372" s="19">
        <v>0</v>
      </c>
      <c r="I372" s="19">
        <v>22.4</v>
      </c>
      <c r="J372" s="1" t="s">
        <v>628</v>
      </c>
      <c r="K372" s="86" t="s">
        <v>39</v>
      </c>
      <c r="L372" s="80">
        <v>12674.34</v>
      </c>
      <c r="M372" s="80">
        <v>36</v>
      </c>
      <c r="N372" s="80">
        <v>436.00000000000006</v>
      </c>
      <c r="O372" s="78">
        <v>100</v>
      </c>
      <c r="P372" s="88"/>
      <c r="Q372" s="32"/>
      <c r="R372" s="32"/>
      <c r="S372" s="32"/>
      <c r="T372" s="32"/>
      <c r="Y372"/>
      <c r="Z372" s="1" t="s">
        <v>629</v>
      </c>
      <c r="AA372" s="3">
        <v>1</v>
      </c>
      <c r="AB372" s="19"/>
      <c r="AC372" s="19"/>
      <c r="AD372" s="19"/>
    </row>
    <row r="373" spans="2:30" x14ac:dyDescent="0.15">
      <c r="B373" s="4"/>
      <c r="C373" s="3">
        <v>12</v>
      </c>
      <c r="D373" s="3">
        <v>14</v>
      </c>
      <c r="E373" s="2">
        <f t="shared" si="11"/>
        <v>13</v>
      </c>
      <c r="F373" s="1" t="s">
        <v>630</v>
      </c>
      <c r="G373" s="3">
        <v>9.1400000000000009E-2</v>
      </c>
      <c r="H373" s="19">
        <v>0</v>
      </c>
      <c r="I373" s="19">
        <v>22.3</v>
      </c>
      <c r="J373" s="1" t="s">
        <v>631</v>
      </c>
      <c r="K373" s="86" t="s">
        <v>39</v>
      </c>
      <c r="L373" s="80" t="s">
        <v>39</v>
      </c>
      <c r="M373" s="80" t="s">
        <v>39</v>
      </c>
      <c r="N373" s="80" t="s">
        <v>39</v>
      </c>
      <c r="O373" s="80" t="s">
        <v>39</v>
      </c>
      <c r="P373" s="88"/>
      <c r="Q373" s="32"/>
      <c r="R373" s="32"/>
      <c r="S373" s="32"/>
      <c r="T373" s="32"/>
      <c r="Y373"/>
      <c r="Z373" s="1" t="s">
        <v>632</v>
      </c>
      <c r="AA373" s="3">
        <v>1</v>
      </c>
      <c r="AB373" s="19"/>
      <c r="AC373" s="19"/>
      <c r="AD373" s="19"/>
    </row>
    <row r="374" spans="2:30" x14ac:dyDescent="0.15">
      <c r="B374" s="4"/>
      <c r="C374" s="3">
        <v>14</v>
      </c>
      <c r="D374" s="3">
        <v>16</v>
      </c>
      <c r="E374" s="2">
        <f t="shared" si="11"/>
        <v>15</v>
      </c>
      <c r="F374" s="1" t="s">
        <v>633</v>
      </c>
      <c r="G374" s="3">
        <v>4.5100000000000001E-2</v>
      </c>
      <c r="H374" s="19">
        <v>0</v>
      </c>
      <c r="I374" s="19">
        <v>22</v>
      </c>
      <c r="J374" s="1" t="s">
        <v>634</v>
      </c>
      <c r="K374" s="86" t="s">
        <v>39</v>
      </c>
      <c r="L374" s="80" t="s">
        <v>39</v>
      </c>
      <c r="M374" s="80" t="s">
        <v>39</v>
      </c>
      <c r="N374" s="80" t="s">
        <v>39</v>
      </c>
      <c r="O374" s="80" t="s">
        <v>39</v>
      </c>
      <c r="P374" s="88"/>
      <c r="Q374" s="32"/>
      <c r="R374" s="32"/>
      <c r="S374" s="32"/>
      <c r="T374" s="32"/>
      <c r="Y374"/>
      <c r="Z374" s="1" t="s">
        <v>635</v>
      </c>
      <c r="AA374" s="3">
        <v>1</v>
      </c>
      <c r="AB374" s="19"/>
      <c r="AC374" s="19"/>
      <c r="AD374" s="19"/>
    </row>
    <row r="375" spans="2:30" x14ac:dyDescent="0.15">
      <c r="B375" s="4"/>
      <c r="C375" s="3">
        <v>16</v>
      </c>
      <c r="D375" s="3">
        <v>18</v>
      </c>
      <c r="E375" s="2">
        <f t="shared" si="11"/>
        <v>17</v>
      </c>
      <c r="F375" s="1" t="s">
        <v>43</v>
      </c>
      <c r="G375" s="3">
        <v>4.5700000000000005E-2</v>
      </c>
      <c r="H375" s="19">
        <v>0</v>
      </c>
      <c r="I375" s="19">
        <v>22.1</v>
      </c>
      <c r="J375" s="1" t="s">
        <v>636</v>
      </c>
      <c r="K375" s="86" t="s">
        <v>39</v>
      </c>
      <c r="L375" s="80" t="s">
        <v>39</v>
      </c>
      <c r="M375" s="80" t="s">
        <v>39</v>
      </c>
      <c r="N375" s="80" t="s">
        <v>39</v>
      </c>
      <c r="O375" s="80" t="s">
        <v>39</v>
      </c>
      <c r="P375" s="88"/>
      <c r="Q375" s="32"/>
      <c r="R375" s="32"/>
      <c r="S375" s="32"/>
      <c r="T375" s="32"/>
      <c r="Y375"/>
      <c r="Z375" s="1" t="s">
        <v>637</v>
      </c>
      <c r="AA375" s="3">
        <v>1</v>
      </c>
      <c r="AB375" s="19"/>
      <c r="AC375" s="19"/>
      <c r="AD375" s="19"/>
    </row>
    <row r="376" spans="2:30" x14ac:dyDescent="0.15">
      <c r="B376" s="4"/>
      <c r="C376" s="3">
        <v>18</v>
      </c>
      <c r="D376" s="3">
        <v>20</v>
      </c>
      <c r="E376" s="2">
        <f t="shared" si="11"/>
        <v>19</v>
      </c>
      <c r="F376" s="1" t="s">
        <v>116</v>
      </c>
      <c r="G376" s="3">
        <v>4.0300000000000002E-2</v>
      </c>
      <c r="H376" s="19">
        <v>0</v>
      </c>
      <c r="I376" s="19">
        <v>22.3</v>
      </c>
      <c r="J376" s="1" t="s">
        <v>638</v>
      </c>
      <c r="K376" s="86" t="s">
        <v>39</v>
      </c>
      <c r="L376" s="80" t="s">
        <v>39</v>
      </c>
      <c r="M376" s="80" t="s">
        <v>39</v>
      </c>
      <c r="N376" s="80" t="s">
        <v>39</v>
      </c>
      <c r="O376" s="80" t="s">
        <v>39</v>
      </c>
      <c r="P376" s="88"/>
      <c r="Q376" s="32"/>
      <c r="R376" s="32"/>
      <c r="S376" s="32"/>
      <c r="T376" s="32"/>
      <c r="Y376"/>
      <c r="Z376" s="1" t="s">
        <v>639</v>
      </c>
      <c r="AA376" s="3">
        <v>1</v>
      </c>
      <c r="AB376" s="19"/>
      <c r="AC376" s="19"/>
      <c r="AD376" s="19"/>
    </row>
    <row r="377" spans="2:30" x14ac:dyDescent="0.15">
      <c r="B377" s="4"/>
      <c r="C377" s="3">
        <v>20</v>
      </c>
      <c r="D377" s="3">
        <v>25</v>
      </c>
      <c r="E377" s="2">
        <f t="shared" si="11"/>
        <v>22.5</v>
      </c>
      <c r="F377" s="1" t="s">
        <v>640</v>
      </c>
      <c r="G377" s="3">
        <v>3.3399999999999999E-2</v>
      </c>
      <c r="H377" s="19">
        <v>0</v>
      </c>
      <c r="I377" s="19">
        <v>22.2</v>
      </c>
      <c r="J377" s="1" t="s">
        <v>641</v>
      </c>
      <c r="K377" s="86" t="s">
        <v>39</v>
      </c>
      <c r="L377" s="80">
        <v>8667.0400000000009</v>
      </c>
      <c r="M377" s="80">
        <v>153</v>
      </c>
      <c r="N377" s="80">
        <v>471</v>
      </c>
      <c r="O377" s="78">
        <v>100</v>
      </c>
      <c r="P377" s="88"/>
      <c r="Q377" s="32"/>
      <c r="R377" s="32"/>
      <c r="S377" s="32"/>
      <c r="T377" s="32"/>
      <c r="Y377"/>
      <c r="Z377" s="1" t="s">
        <v>642</v>
      </c>
      <c r="AA377" s="3">
        <v>1</v>
      </c>
      <c r="AB377" s="19"/>
      <c r="AC377" s="19"/>
      <c r="AD377" s="19"/>
    </row>
    <row r="378" spans="2:30" x14ac:dyDescent="0.15">
      <c r="B378" s="4"/>
      <c r="C378" s="3">
        <v>23</v>
      </c>
      <c r="D378" s="3">
        <v>25</v>
      </c>
      <c r="E378" s="2">
        <f t="shared" si="11"/>
        <v>24</v>
      </c>
      <c r="F378" s="1" t="s">
        <v>40</v>
      </c>
      <c r="G378" s="3" t="s">
        <v>39</v>
      </c>
      <c r="H378" s="3" t="s">
        <v>39</v>
      </c>
      <c r="I378" s="3" t="s">
        <v>39</v>
      </c>
      <c r="J378" s="1" t="s">
        <v>40</v>
      </c>
      <c r="P378" s="88"/>
      <c r="Q378" s="32"/>
      <c r="R378" s="32"/>
      <c r="S378" s="32"/>
      <c r="T378" s="32"/>
      <c r="Y378" t="s">
        <v>643</v>
      </c>
      <c r="Z378" s="1" t="s">
        <v>644</v>
      </c>
      <c r="AA378" s="3">
        <v>1</v>
      </c>
      <c r="AB378" s="19"/>
      <c r="AC378" s="19"/>
      <c r="AD378" s="19"/>
    </row>
    <row r="379" spans="2:30" x14ac:dyDescent="0.15">
      <c r="B379" s="4"/>
      <c r="C379" s="3">
        <v>25</v>
      </c>
      <c r="D379" s="3">
        <v>27</v>
      </c>
      <c r="E379" s="2">
        <f t="shared" si="11"/>
        <v>26</v>
      </c>
      <c r="F379" s="1" t="s">
        <v>59</v>
      </c>
      <c r="G379" s="3">
        <v>2.9100000000000001E-2</v>
      </c>
      <c r="H379" s="19">
        <v>0</v>
      </c>
      <c r="I379" s="19">
        <v>22.4</v>
      </c>
      <c r="J379" s="1" t="s">
        <v>645</v>
      </c>
      <c r="K379" s="86" t="s">
        <v>39</v>
      </c>
      <c r="L379" s="80">
        <v>7063.630000000001</v>
      </c>
      <c r="M379" s="80">
        <v>148</v>
      </c>
      <c r="N379" s="80">
        <v>634</v>
      </c>
      <c r="O379" s="78">
        <v>100</v>
      </c>
      <c r="P379" s="88"/>
      <c r="Q379" s="32"/>
      <c r="R379" s="32"/>
      <c r="S379" s="32"/>
      <c r="T379" s="32"/>
      <c r="Y379"/>
      <c r="Z379" s="1" t="s">
        <v>646</v>
      </c>
      <c r="AA379" s="3">
        <v>1</v>
      </c>
      <c r="AB379" s="19"/>
      <c r="AC379" s="19"/>
      <c r="AD379" s="19"/>
    </row>
    <row r="380" spans="2:30" x14ac:dyDescent="0.15">
      <c r="B380" s="4"/>
      <c r="C380" s="3">
        <v>27</v>
      </c>
      <c r="D380" s="3">
        <v>29</v>
      </c>
      <c r="E380" s="2">
        <f t="shared" si="11"/>
        <v>28</v>
      </c>
      <c r="F380" s="1" t="s">
        <v>96</v>
      </c>
      <c r="G380" s="3">
        <v>7.5600000000000007E-3</v>
      </c>
      <c r="H380" s="19">
        <v>0</v>
      </c>
      <c r="I380" s="19">
        <v>22.4</v>
      </c>
      <c r="J380" s="1" t="s">
        <v>647</v>
      </c>
      <c r="K380" s="86" t="s">
        <v>39</v>
      </c>
      <c r="L380" s="80">
        <v>3226.39</v>
      </c>
      <c r="M380" s="80" t="s">
        <v>39</v>
      </c>
      <c r="N380" s="80">
        <v>396</v>
      </c>
      <c r="O380" s="78">
        <v>100</v>
      </c>
      <c r="P380" s="88"/>
      <c r="Q380" s="32"/>
      <c r="R380" s="32"/>
      <c r="S380" s="32"/>
      <c r="T380" s="32"/>
      <c r="Y380"/>
      <c r="Z380" s="1" t="s">
        <v>648</v>
      </c>
      <c r="AA380" s="3">
        <v>1</v>
      </c>
      <c r="AB380" s="19"/>
      <c r="AC380" s="19"/>
      <c r="AD380" s="19"/>
    </row>
    <row r="381" spans="2:30" ht="15" x14ac:dyDescent="0.2">
      <c r="B381" s="4"/>
      <c r="C381" s="3">
        <v>29</v>
      </c>
      <c r="D381" s="3">
        <v>31</v>
      </c>
      <c r="E381" s="2">
        <f t="shared" si="11"/>
        <v>30</v>
      </c>
      <c r="F381" s="1" t="s">
        <v>329</v>
      </c>
      <c r="G381" s="3">
        <v>3.0100000000000001E-3</v>
      </c>
      <c r="H381" s="19">
        <v>0</v>
      </c>
      <c r="I381" s="19">
        <v>22.2</v>
      </c>
      <c r="J381" s="1" t="s">
        <v>649</v>
      </c>
      <c r="K381" s="86" t="s">
        <v>39</v>
      </c>
      <c r="L381" s="81">
        <v>320.16410000000002</v>
      </c>
      <c r="M381" s="81">
        <v>1.62</v>
      </c>
      <c r="N381" s="81">
        <v>49.85</v>
      </c>
      <c r="O381" s="79">
        <v>1</v>
      </c>
      <c r="P381" s="88"/>
      <c r="Q381" s="32"/>
      <c r="R381" s="32"/>
      <c r="S381" s="32"/>
      <c r="T381" s="32"/>
      <c r="Y381"/>
      <c r="Z381" s="1" t="s">
        <v>650</v>
      </c>
      <c r="AA381" s="3">
        <v>1</v>
      </c>
      <c r="AB381" s="19"/>
      <c r="AC381" s="19"/>
      <c r="AD381" s="19"/>
    </row>
    <row r="382" spans="2:30" ht="15" x14ac:dyDescent="0.2">
      <c r="B382" s="4"/>
      <c r="C382" s="3">
        <v>31</v>
      </c>
      <c r="D382" s="3">
        <v>33</v>
      </c>
      <c r="E382" s="2">
        <f t="shared" si="11"/>
        <v>32</v>
      </c>
      <c r="F382" s="1" t="s">
        <v>62</v>
      </c>
      <c r="G382" s="3">
        <v>5.6800000000000003E-2</v>
      </c>
      <c r="H382" s="19">
        <v>0</v>
      </c>
      <c r="I382" s="19">
        <v>22.3</v>
      </c>
      <c r="J382" s="1" t="s">
        <v>651</v>
      </c>
      <c r="K382" s="86" t="s">
        <v>39</v>
      </c>
      <c r="L382" s="81">
        <v>388.72570000000002</v>
      </c>
      <c r="M382" s="81">
        <v>1.95</v>
      </c>
      <c r="N382" s="81">
        <v>69.5</v>
      </c>
      <c r="O382" s="79">
        <v>1</v>
      </c>
      <c r="P382" s="88"/>
      <c r="Q382" s="32"/>
      <c r="R382" s="32"/>
      <c r="S382" s="32"/>
      <c r="T382" s="32"/>
      <c r="Y382"/>
      <c r="Z382" s="1" t="s">
        <v>652</v>
      </c>
      <c r="AA382" s="3">
        <v>1</v>
      </c>
      <c r="AB382" s="19"/>
      <c r="AC382" s="19"/>
      <c r="AD382" s="19"/>
    </row>
    <row r="383" spans="2:30" x14ac:dyDescent="0.15">
      <c r="B383" s="4"/>
      <c r="C383" s="3">
        <v>33</v>
      </c>
      <c r="D383" s="3">
        <v>35</v>
      </c>
      <c r="E383" s="2">
        <f t="shared" si="11"/>
        <v>34</v>
      </c>
      <c r="F383" s="1" t="s">
        <v>575</v>
      </c>
      <c r="G383" s="3">
        <v>3.98E-3</v>
      </c>
      <c r="H383" s="19">
        <v>0</v>
      </c>
      <c r="I383" s="19">
        <v>22.1</v>
      </c>
      <c r="J383" s="1" t="s">
        <v>653</v>
      </c>
      <c r="K383" s="86" t="s">
        <v>39</v>
      </c>
      <c r="L383" s="80">
        <v>408454</v>
      </c>
      <c r="M383" s="80">
        <v>13700.000000000002</v>
      </c>
      <c r="N383" s="80">
        <v>12900</v>
      </c>
      <c r="O383" s="78">
        <v>100</v>
      </c>
      <c r="P383" s="88"/>
      <c r="Q383" s="32"/>
      <c r="R383" s="32"/>
      <c r="S383" s="32"/>
      <c r="T383" s="32"/>
      <c r="Y383"/>
      <c r="Z383" s="1" t="s">
        <v>654</v>
      </c>
      <c r="AA383" s="3">
        <v>1</v>
      </c>
      <c r="AB383" s="19"/>
      <c r="AC383" s="19"/>
      <c r="AD383" s="19"/>
    </row>
    <row r="384" spans="2:30" ht="15" x14ac:dyDescent="0.2">
      <c r="B384" s="4"/>
      <c r="C384" s="3">
        <v>35</v>
      </c>
      <c r="D384" s="3">
        <v>40</v>
      </c>
      <c r="E384" s="2">
        <f t="shared" si="11"/>
        <v>37.5</v>
      </c>
      <c r="F384" s="1" t="s">
        <v>77</v>
      </c>
      <c r="G384" s="3">
        <v>6.2900000000000005E-3</v>
      </c>
      <c r="H384" s="19">
        <v>0</v>
      </c>
      <c r="I384" s="19">
        <v>22.1</v>
      </c>
      <c r="J384" s="1" t="s">
        <v>655</v>
      </c>
      <c r="K384" s="86" t="s">
        <v>39</v>
      </c>
      <c r="L384" s="81">
        <v>700.92669999999998</v>
      </c>
      <c r="M384" s="81">
        <v>1.25</v>
      </c>
      <c r="N384" s="81">
        <v>125.07</v>
      </c>
      <c r="O384" s="79">
        <v>1</v>
      </c>
      <c r="P384" s="88"/>
      <c r="Q384" s="32"/>
      <c r="R384" s="32"/>
      <c r="S384" s="32"/>
      <c r="T384" s="32"/>
      <c r="Y384"/>
      <c r="Z384" s="1" t="s">
        <v>656</v>
      </c>
      <c r="AA384" s="3">
        <v>1</v>
      </c>
      <c r="AB384" s="19"/>
      <c r="AC384" s="19"/>
      <c r="AD384" s="19"/>
    </row>
    <row r="385" spans="1:30" ht="15" x14ac:dyDescent="0.2">
      <c r="B385" s="4"/>
      <c r="C385" s="3">
        <v>40</v>
      </c>
      <c r="D385" s="3">
        <v>42</v>
      </c>
      <c r="E385" s="2">
        <f t="shared" si="11"/>
        <v>41</v>
      </c>
      <c r="F385" s="1" t="s">
        <v>47</v>
      </c>
      <c r="G385" s="3">
        <v>7.4100000000000008E-3</v>
      </c>
      <c r="H385" s="19">
        <v>0</v>
      </c>
      <c r="I385" s="19">
        <v>22.1</v>
      </c>
      <c r="J385" s="1" t="s">
        <v>657</v>
      </c>
      <c r="K385" s="86" t="s">
        <v>39</v>
      </c>
      <c r="L385" s="81">
        <v>1345.7904000000001</v>
      </c>
      <c r="M385" s="81">
        <v>1.88</v>
      </c>
      <c r="N385" s="81">
        <v>133.47999999999999</v>
      </c>
      <c r="O385" s="79">
        <v>1</v>
      </c>
      <c r="P385" s="88"/>
      <c r="Q385" s="32"/>
      <c r="R385" s="32"/>
      <c r="S385" s="32"/>
      <c r="T385" s="32"/>
      <c r="Y385" t="s">
        <v>658</v>
      </c>
      <c r="Z385" s="1" t="s">
        <v>659</v>
      </c>
      <c r="AA385" s="3">
        <v>1</v>
      </c>
      <c r="AB385" s="19"/>
      <c r="AC385" s="19"/>
      <c r="AD385" s="19"/>
    </row>
    <row r="386" spans="1:30" x14ac:dyDescent="0.15">
      <c r="B386" s="4"/>
      <c r="C386" s="3"/>
      <c r="D386" s="3"/>
      <c r="E386" s="2"/>
      <c r="G386" s="3"/>
      <c r="H386" s="19"/>
      <c r="I386" s="19"/>
      <c r="J386" s="1"/>
      <c r="K386" s="88"/>
      <c r="L386" s="32"/>
      <c r="M386" s="32"/>
      <c r="N386" s="32"/>
      <c r="O386" s="32"/>
      <c r="P386" s="88"/>
      <c r="Q386" s="32"/>
      <c r="R386" s="32"/>
      <c r="S386" s="32"/>
      <c r="T386" s="32"/>
      <c r="Y386"/>
      <c r="Z386" s="1"/>
      <c r="AA386" s="3"/>
      <c r="AB386" s="19"/>
      <c r="AC386" s="19"/>
      <c r="AD386" s="19"/>
    </row>
    <row r="387" spans="1:30" x14ac:dyDescent="0.15">
      <c r="B387" s="4"/>
      <c r="C387" s="3"/>
      <c r="D387" s="3"/>
      <c r="E387" s="2"/>
      <c r="G387" s="3"/>
      <c r="H387" s="19"/>
      <c r="I387" s="19"/>
      <c r="J387" s="1"/>
      <c r="K387" s="88"/>
      <c r="L387" s="32"/>
      <c r="M387" s="32"/>
      <c r="N387" s="32"/>
      <c r="O387" s="32"/>
      <c r="P387" s="88"/>
      <c r="Q387" s="32"/>
      <c r="R387" s="32"/>
      <c r="S387" s="32"/>
      <c r="T387" s="32"/>
      <c r="Y387"/>
      <c r="Z387" s="1"/>
      <c r="AA387" s="3"/>
      <c r="AB387" s="19"/>
      <c r="AC387" s="19"/>
      <c r="AD387" s="19"/>
    </row>
    <row r="388" spans="1:30" x14ac:dyDescent="0.15">
      <c r="H388" s="30" t="s">
        <v>660</v>
      </c>
      <c r="I388" s="66">
        <v>219</v>
      </c>
      <c r="P388" s="95"/>
      <c r="Q388" s="41"/>
      <c r="R388" s="41"/>
      <c r="S388" s="41"/>
      <c r="T388" s="41"/>
      <c r="AA388" s="66">
        <f>SUM(AA3:AA385)</f>
        <v>180</v>
      </c>
    </row>
    <row r="389" spans="1:30" x14ac:dyDescent="0.15">
      <c r="G389" s="30" t="s">
        <v>661</v>
      </c>
      <c r="H389" s="2" t="s">
        <v>662</v>
      </c>
      <c r="I389" s="2">
        <v>183</v>
      </c>
      <c r="AA389" s="2">
        <v>153</v>
      </c>
    </row>
    <row r="390" spans="1:30" x14ac:dyDescent="0.15">
      <c r="G390" s="30" t="s">
        <v>663</v>
      </c>
      <c r="H390" s="67" t="s">
        <v>664</v>
      </c>
      <c r="I390" s="2">
        <v>15</v>
      </c>
      <c r="AA390" s="2">
        <v>10</v>
      </c>
    </row>
    <row r="391" spans="1:30" x14ac:dyDescent="0.15">
      <c r="G391" s="30" t="s">
        <v>665</v>
      </c>
      <c r="H391" s="68" t="s">
        <v>666</v>
      </c>
      <c r="I391" s="2">
        <v>21</v>
      </c>
      <c r="AA391" s="2">
        <v>17</v>
      </c>
    </row>
    <row r="392" spans="1:30" x14ac:dyDescent="0.15">
      <c r="AA392" s="2"/>
    </row>
    <row r="393" spans="1:30" x14ac:dyDescent="0.15">
      <c r="K393" s="86"/>
      <c r="L393" s="80"/>
      <c r="M393" s="80"/>
      <c r="N393" s="80"/>
      <c r="O393" s="78"/>
    </row>
    <row r="396" spans="1:30" x14ac:dyDescent="0.15">
      <c r="A396" s="47" t="s">
        <v>667</v>
      </c>
      <c r="B396"/>
      <c r="C396" s="3" t="s">
        <v>668</v>
      </c>
      <c r="D396"/>
      <c r="E396" s="3" t="s">
        <v>669</v>
      </c>
      <c r="F396" s="3" t="s">
        <v>670</v>
      </c>
      <c r="G396" s="3" t="s">
        <v>671</v>
      </c>
      <c r="H396" s="2" t="s">
        <v>672</v>
      </c>
      <c r="W396" s="34"/>
    </row>
    <row r="397" spans="1:30" x14ac:dyDescent="0.15">
      <c r="A397" s="47" t="s">
        <v>673</v>
      </c>
      <c r="B397"/>
      <c r="C397"/>
      <c r="D397" s="46">
        <v>41465.794444444444</v>
      </c>
      <c r="E397" s="3">
        <v>-67.2</v>
      </c>
      <c r="F397" s="3">
        <v>-20</v>
      </c>
      <c r="G397" s="3">
        <v>-1.3</v>
      </c>
      <c r="H397" s="2">
        <v>7.99</v>
      </c>
      <c r="V397" s="6" t="s">
        <v>674</v>
      </c>
      <c r="W397" s="34"/>
    </row>
    <row r="398" spans="1:30" x14ac:dyDescent="0.15">
      <c r="A398" s="47" t="s">
        <v>675</v>
      </c>
      <c r="B398"/>
      <c r="C398"/>
      <c r="D398" s="46">
        <v>41479.898611111108</v>
      </c>
      <c r="E398" s="3">
        <v>-63.33</v>
      </c>
      <c r="F398" s="3">
        <v>-53.06</v>
      </c>
      <c r="G398" s="3">
        <v>-1.7000000000000002</v>
      </c>
      <c r="H398" s="2">
        <v>7.97</v>
      </c>
      <c r="V398" s="6" t="s">
        <v>674</v>
      </c>
      <c r="W398" s="34"/>
    </row>
    <row r="399" spans="1:30" x14ac:dyDescent="0.15">
      <c r="B399" s="4"/>
      <c r="E399"/>
      <c r="F399" s="4"/>
    </row>
    <row r="400" spans="1:30" x14ac:dyDescent="0.15">
      <c r="B400" s="4"/>
      <c r="E400"/>
      <c r="F400" s="4"/>
    </row>
    <row r="401" spans="2:16" customFormat="1" x14ac:dyDescent="0.15">
      <c r="B401" s="4"/>
      <c r="C401" s="2"/>
      <c r="D401" s="2"/>
      <c r="F401" s="4"/>
      <c r="K401" s="106"/>
      <c r="P401" s="106"/>
    </row>
    <row r="402" spans="2:16" customFormat="1" x14ac:dyDescent="0.15">
      <c r="B402" s="4"/>
      <c r="C402" s="2"/>
      <c r="D402" s="2"/>
      <c r="F402" s="4"/>
      <c r="K402" s="106"/>
      <c r="P402" s="106"/>
    </row>
    <row r="403" spans="2:16" customFormat="1" x14ac:dyDescent="0.15">
      <c r="B403" s="4"/>
      <c r="C403" s="2"/>
      <c r="D403" s="2"/>
      <c r="F403" s="4"/>
      <c r="K403" s="106"/>
      <c r="P403" s="106"/>
    </row>
    <row r="404" spans="2:16" customFormat="1" x14ac:dyDescent="0.15">
      <c r="B404" s="4"/>
      <c r="C404" s="2"/>
      <c r="D404" s="2"/>
      <c r="F404" s="4"/>
      <c r="K404" s="106"/>
      <c r="P404" s="106"/>
    </row>
    <row r="405" spans="2:16" customFormat="1" x14ac:dyDescent="0.15">
      <c r="B405" s="4"/>
      <c r="C405" s="2"/>
      <c r="D405" s="2"/>
      <c r="F405" s="4"/>
      <c r="K405" s="106"/>
      <c r="P405" s="106"/>
    </row>
    <row r="406" spans="2:16" customFormat="1" x14ac:dyDescent="0.15">
      <c r="B406" s="4"/>
      <c r="C406" s="2"/>
      <c r="D406" s="2"/>
      <c r="F406" s="4"/>
      <c r="K406" s="106"/>
      <c r="P406" s="106"/>
    </row>
    <row r="407" spans="2:16" customFormat="1" x14ac:dyDescent="0.15">
      <c r="B407" s="4"/>
      <c r="C407" s="2"/>
      <c r="D407" s="2"/>
      <c r="F407" s="4"/>
      <c r="K407" s="106"/>
      <c r="P407" s="106"/>
    </row>
    <row r="408" spans="2:16" customFormat="1" x14ac:dyDescent="0.15">
      <c r="B408" s="4"/>
      <c r="C408" s="2"/>
      <c r="D408" s="2"/>
      <c r="F408" s="4"/>
      <c r="K408" s="106"/>
      <c r="P408" s="106"/>
    </row>
    <row r="409" spans="2:16" customFormat="1" x14ac:dyDescent="0.15">
      <c r="B409" s="4"/>
      <c r="C409" s="2"/>
      <c r="D409" s="2"/>
      <c r="F409" s="4"/>
      <c r="K409" s="106"/>
      <c r="P409" s="106"/>
    </row>
    <row r="410" spans="2:16" customFormat="1" x14ac:dyDescent="0.15">
      <c r="B410" s="4"/>
      <c r="C410" s="2"/>
      <c r="D410" s="2"/>
      <c r="F410" s="4"/>
      <c r="K410" s="106"/>
      <c r="P410" s="106"/>
    </row>
    <row r="411" spans="2:16" customFormat="1" x14ac:dyDescent="0.15">
      <c r="B411" s="4"/>
      <c r="C411" s="2"/>
      <c r="D411" s="2"/>
      <c r="F411" s="4"/>
      <c r="K411" s="106"/>
      <c r="P411" s="106"/>
    </row>
    <row r="412" spans="2:16" customFormat="1" x14ac:dyDescent="0.15">
      <c r="B412" s="4"/>
      <c r="C412" s="2"/>
      <c r="D412" s="2"/>
      <c r="F412" s="4"/>
      <c r="K412" s="106"/>
      <c r="P412" s="106"/>
    </row>
    <row r="413" spans="2:16" customFormat="1" x14ac:dyDescent="0.15">
      <c r="B413" s="4"/>
      <c r="C413" s="2"/>
      <c r="D413" s="2"/>
      <c r="F413" s="4"/>
      <c r="K413" s="106"/>
      <c r="P413" s="106"/>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71"/>
  <sheetViews>
    <sheetView zoomScale="125" zoomScaleNormal="125" workbookViewId="0">
      <selection activeCell="A25" sqref="A25:IV25"/>
    </sheetView>
  </sheetViews>
  <sheetFormatPr baseColWidth="10" defaultRowHeight="13" x14ac:dyDescent="0.15"/>
  <cols>
    <col min="1" max="1" width="47.33203125" bestFit="1" customWidth="1"/>
    <col min="2" max="2" width="12" bestFit="1" customWidth="1"/>
    <col min="3" max="3" width="18" bestFit="1" customWidth="1"/>
    <col min="4" max="4" width="4.83203125" bestFit="1" customWidth="1"/>
    <col min="5" max="5" width="42.6640625" bestFit="1" customWidth="1"/>
    <col min="6" max="6" width="45.5" bestFit="1" customWidth="1"/>
    <col min="7" max="7" width="11.5" bestFit="1" customWidth="1"/>
  </cols>
  <sheetData>
    <row r="1" spans="1:7" x14ac:dyDescent="0.15">
      <c r="A1" s="243" t="s">
        <v>868</v>
      </c>
      <c r="B1" s="9" t="s">
        <v>677</v>
      </c>
      <c r="C1" s="11" t="s">
        <v>1410</v>
      </c>
      <c r="D1" s="11" t="s">
        <v>7</v>
      </c>
      <c r="E1" s="243" t="s">
        <v>15</v>
      </c>
      <c r="F1" s="9"/>
      <c r="G1" s="9"/>
    </row>
    <row r="2" spans="1:7" ht="14" thickBot="1" x14ac:dyDescent="0.2">
      <c r="A2" t="s">
        <v>1411</v>
      </c>
      <c r="B2" s="3"/>
      <c r="C2" s="19"/>
      <c r="D2" s="19"/>
      <c r="F2" s="3" t="s">
        <v>1412</v>
      </c>
      <c r="G2" s="3"/>
    </row>
    <row r="3" spans="1:7" x14ac:dyDescent="0.15">
      <c r="A3" s="244">
        <v>41448.576388888891</v>
      </c>
      <c r="B3" s="245" t="s">
        <v>34</v>
      </c>
      <c r="C3" s="245" t="s">
        <v>1413</v>
      </c>
      <c r="D3" s="246"/>
      <c r="E3" s="247"/>
      <c r="F3" s="248"/>
      <c r="G3" s="248"/>
    </row>
    <row r="4" spans="1:7" x14ac:dyDescent="0.15">
      <c r="A4" t="s">
        <v>1414</v>
      </c>
      <c r="B4" s="249">
        <v>49.9</v>
      </c>
      <c r="C4" s="19">
        <v>32.700000000000003</v>
      </c>
      <c r="D4" s="19">
        <v>23</v>
      </c>
      <c r="F4" s="3" t="s">
        <v>7</v>
      </c>
      <c r="G4" s="3" t="s">
        <v>677</v>
      </c>
    </row>
    <row r="5" spans="1:7" x14ac:dyDescent="0.15">
      <c r="A5" t="s">
        <v>1415</v>
      </c>
      <c r="B5" s="3">
        <v>5.9000000000000003E-4</v>
      </c>
      <c r="C5" s="19">
        <v>0</v>
      </c>
      <c r="D5" s="19">
        <v>23.1</v>
      </c>
      <c r="F5" s="3">
        <v>5</v>
      </c>
      <c r="G5" s="3">
        <v>8.2159999999999993</v>
      </c>
    </row>
    <row r="6" spans="1:7" x14ac:dyDescent="0.15">
      <c r="A6" t="s">
        <v>49</v>
      </c>
      <c r="B6" s="3">
        <v>34.6</v>
      </c>
      <c r="C6" s="19">
        <v>21.7</v>
      </c>
      <c r="D6" s="19">
        <v>23.1</v>
      </c>
      <c r="F6" s="3">
        <v>10</v>
      </c>
      <c r="G6" s="3">
        <v>9.3260000000000005</v>
      </c>
    </row>
    <row r="7" spans="1:7" x14ac:dyDescent="0.15">
      <c r="A7" t="s">
        <v>43</v>
      </c>
      <c r="B7" s="3">
        <v>0.246</v>
      </c>
      <c r="C7" s="19">
        <v>0.1</v>
      </c>
      <c r="D7" s="19">
        <v>23</v>
      </c>
      <c r="F7" s="3">
        <v>15</v>
      </c>
      <c r="G7" s="3">
        <v>10.439</v>
      </c>
    </row>
    <row r="8" spans="1:7" x14ac:dyDescent="0.15">
      <c r="A8" t="s">
        <v>41</v>
      </c>
      <c r="B8" s="3">
        <v>0.35399999999999998</v>
      </c>
      <c r="C8" s="19">
        <v>0.2</v>
      </c>
      <c r="D8" s="19">
        <v>22.8</v>
      </c>
      <c r="F8" s="3">
        <v>16</v>
      </c>
      <c r="G8" s="3">
        <v>10.683999999999999</v>
      </c>
    </row>
    <row r="9" spans="1:7" x14ac:dyDescent="0.15">
      <c r="A9" t="s">
        <v>60</v>
      </c>
      <c r="B9" s="3">
        <v>1.4060000000000001</v>
      </c>
      <c r="C9" s="19">
        <v>0.7</v>
      </c>
      <c r="D9" s="19">
        <v>22.9</v>
      </c>
      <c r="F9" s="3">
        <v>17</v>
      </c>
      <c r="G9" s="3">
        <v>10.929</v>
      </c>
    </row>
    <row r="10" spans="1:7" x14ac:dyDescent="0.15">
      <c r="A10" t="s">
        <v>45</v>
      </c>
      <c r="B10" s="3">
        <v>0.59199999999999997</v>
      </c>
      <c r="C10" s="19">
        <v>0.30000000000000004</v>
      </c>
      <c r="D10" s="19">
        <v>22.6</v>
      </c>
      <c r="F10" s="3">
        <v>18</v>
      </c>
      <c r="G10" s="3">
        <v>11.173999999999999</v>
      </c>
    </row>
    <row r="11" spans="1:7" x14ac:dyDescent="0.15">
      <c r="A11" t="s">
        <v>63</v>
      </c>
      <c r="B11" s="3">
        <v>24.3</v>
      </c>
      <c r="C11" s="19">
        <v>14.8</v>
      </c>
      <c r="D11" s="19">
        <v>22.8</v>
      </c>
      <c r="F11" s="3">
        <v>19</v>
      </c>
      <c r="G11" s="3">
        <v>11.419</v>
      </c>
    </row>
    <row r="12" spans="1:7" x14ac:dyDescent="0.15">
      <c r="A12" t="s">
        <v>37</v>
      </c>
      <c r="B12" s="3">
        <v>0.626</v>
      </c>
      <c r="C12" s="19">
        <v>0.30000000000000004</v>
      </c>
      <c r="D12" s="19">
        <v>22.6</v>
      </c>
      <c r="F12" s="3">
        <v>20</v>
      </c>
      <c r="G12" s="3">
        <v>11.664</v>
      </c>
    </row>
    <row r="13" spans="1:7" x14ac:dyDescent="0.15">
      <c r="A13" t="s">
        <v>59</v>
      </c>
      <c r="B13" s="3">
        <v>0.40300000000000002</v>
      </c>
      <c r="C13" s="19">
        <v>0.2</v>
      </c>
      <c r="D13" s="19">
        <v>22.8</v>
      </c>
      <c r="F13" s="3">
        <v>21</v>
      </c>
      <c r="G13" s="3">
        <v>11.909000000000001</v>
      </c>
    </row>
    <row r="14" spans="1:7" x14ac:dyDescent="0.15">
      <c r="A14" t="s">
        <v>52</v>
      </c>
      <c r="B14" s="3">
        <v>44.4</v>
      </c>
      <c r="C14" s="19">
        <v>28.6</v>
      </c>
      <c r="D14" s="19">
        <v>22.7</v>
      </c>
      <c r="F14" s="3">
        <v>22</v>
      </c>
      <c r="G14" s="3">
        <v>12.153</v>
      </c>
    </row>
    <row r="15" spans="1:7" x14ac:dyDescent="0.15">
      <c r="A15" t="s">
        <v>47</v>
      </c>
      <c r="B15" s="3">
        <v>6.99</v>
      </c>
      <c r="C15" s="19">
        <v>3.8</v>
      </c>
      <c r="D15" s="19">
        <v>23.1</v>
      </c>
      <c r="F15" s="3">
        <v>23</v>
      </c>
      <c r="G15" s="3">
        <v>12.398</v>
      </c>
    </row>
    <row r="16" spans="1:7" x14ac:dyDescent="0.15">
      <c r="A16" t="s">
        <v>62</v>
      </c>
      <c r="B16" s="3">
        <v>8.32</v>
      </c>
      <c r="C16" s="19">
        <v>4.5999999999999996</v>
      </c>
      <c r="D16" s="19">
        <v>22.7</v>
      </c>
      <c r="F16" s="3">
        <v>24</v>
      </c>
      <c r="G16" s="3">
        <v>12.643000000000001</v>
      </c>
    </row>
    <row r="17" spans="1:7" x14ac:dyDescent="0.15">
      <c r="A17" t="s">
        <v>29</v>
      </c>
      <c r="B17" s="3">
        <v>23.2</v>
      </c>
      <c r="C17" s="19">
        <v>14</v>
      </c>
      <c r="D17" s="19">
        <v>22.6</v>
      </c>
      <c r="F17" s="3">
        <v>25</v>
      </c>
      <c r="G17" s="3">
        <v>12.88</v>
      </c>
    </row>
    <row r="18" spans="1:7" x14ac:dyDescent="0.15">
      <c r="A18" t="s">
        <v>58</v>
      </c>
      <c r="B18" s="3">
        <v>0.224</v>
      </c>
      <c r="C18" s="19">
        <v>0.1</v>
      </c>
      <c r="D18" s="19">
        <v>23</v>
      </c>
      <c r="F18" s="3">
        <v>30</v>
      </c>
      <c r="G18" s="3">
        <v>14.112</v>
      </c>
    </row>
    <row r="19" spans="1:7" x14ac:dyDescent="0.15">
      <c r="A19" t="s">
        <v>22</v>
      </c>
      <c r="B19" s="3">
        <v>25.5</v>
      </c>
      <c r="C19" s="19">
        <v>15.5</v>
      </c>
      <c r="D19" s="19">
        <v>23</v>
      </c>
      <c r="F19" s="3">
        <v>35</v>
      </c>
      <c r="G19" s="3">
        <v>15.391999999999999</v>
      </c>
    </row>
    <row r="20" spans="1:7" x14ac:dyDescent="0.15">
      <c r="A20" t="s">
        <v>61</v>
      </c>
      <c r="B20" s="3">
        <v>1.891</v>
      </c>
      <c r="C20" s="19">
        <v>1</v>
      </c>
      <c r="D20" s="19">
        <v>22.8</v>
      </c>
      <c r="F20" s="3">
        <v>40</v>
      </c>
      <c r="G20" s="3">
        <v>16.678000000000001</v>
      </c>
    </row>
    <row r="21" spans="1:7" x14ac:dyDescent="0.15">
      <c r="A21" t="s">
        <v>25</v>
      </c>
      <c r="B21" s="3">
        <v>105.2</v>
      </c>
      <c r="C21" s="19" t="s">
        <v>39</v>
      </c>
      <c r="D21" s="19">
        <v>24</v>
      </c>
      <c r="F21" s="3">
        <v>45</v>
      </c>
      <c r="G21" s="3">
        <v>18.024000000000001</v>
      </c>
    </row>
    <row r="22" spans="1:7" x14ac:dyDescent="0.15">
      <c r="A22" t="s">
        <v>31</v>
      </c>
      <c r="B22" s="3">
        <v>55.8</v>
      </c>
      <c r="C22" s="19">
        <v>37</v>
      </c>
      <c r="D22" s="19">
        <v>23</v>
      </c>
      <c r="F22" s="3">
        <v>50</v>
      </c>
      <c r="G22" s="3">
        <v>19.338000000000001</v>
      </c>
    </row>
    <row r="23" spans="1:7" x14ac:dyDescent="0.15">
      <c r="A23" t="s">
        <v>57</v>
      </c>
      <c r="B23" s="3">
        <v>0.52600000000000002</v>
      </c>
      <c r="C23" s="19">
        <v>0.30000000000000004</v>
      </c>
      <c r="D23" s="19">
        <v>23</v>
      </c>
      <c r="F23" s="3"/>
      <c r="G23" s="3"/>
    </row>
    <row r="24" spans="1:7" x14ac:dyDescent="0.15">
      <c r="A24" t="s">
        <v>60</v>
      </c>
      <c r="B24" s="3">
        <v>1.407</v>
      </c>
      <c r="C24" s="19">
        <v>0.7</v>
      </c>
      <c r="D24" s="19">
        <v>23.3</v>
      </c>
      <c r="F24" s="3"/>
      <c r="G24" s="3"/>
    </row>
    <row r="25" spans="1:7" x14ac:dyDescent="0.15">
      <c r="A25" t="s">
        <v>1383</v>
      </c>
      <c r="B25" s="3">
        <v>12.87</v>
      </c>
      <c r="C25" s="19">
        <v>7.4</v>
      </c>
      <c r="D25" s="19">
        <v>23.2</v>
      </c>
      <c r="F25" s="3"/>
      <c r="G25" s="3"/>
    </row>
    <row r="26" spans="1:7" ht="14" thickBot="1" x14ac:dyDescent="0.2">
      <c r="A26" t="s">
        <v>1383</v>
      </c>
      <c r="B26" s="3">
        <v>12.89</v>
      </c>
      <c r="C26" s="19">
        <v>7.4</v>
      </c>
      <c r="D26" s="19">
        <v>23.2</v>
      </c>
      <c r="F26" s="3"/>
      <c r="G26" s="3"/>
    </row>
    <row r="27" spans="1:7" x14ac:dyDescent="0.15">
      <c r="A27" s="244">
        <v>41450.708333333336</v>
      </c>
      <c r="B27" s="245" t="s">
        <v>66</v>
      </c>
      <c r="C27" s="245" t="s">
        <v>1416</v>
      </c>
      <c r="D27" s="246"/>
      <c r="E27" s="247"/>
      <c r="F27" s="248"/>
      <c r="G27" s="248"/>
    </row>
    <row r="28" spans="1:7" x14ac:dyDescent="0.15">
      <c r="A28" t="s">
        <v>1414</v>
      </c>
      <c r="B28" s="3">
        <v>50</v>
      </c>
      <c r="C28" s="19">
        <v>32.700000000000003</v>
      </c>
      <c r="D28" s="19">
        <v>22.5</v>
      </c>
      <c r="F28" s="3"/>
      <c r="G28" s="3"/>
    </row>
    <row r="29" spans="1:7" x14ac:dyDescent="0.15">
      <c r="A29" t="s">
        <v>1383</v>
      </c>
      <c r="B29" s="3">
        <v>12.88</v>
      </c>
      <c r="C29" s="19">
        <v>7.4</v>
      </c>
      <c r="D29" s="19">
        <v>22.8</v>
      </c>
      <c r="F29" s="3"/>
      <c r="G29" s="3"/>
    </row>
    <row r="30" spans="1:7" x14ac:dyDescent="0.15">
      <c r="A30" t="s">
        <v>88</v>
      </c>
      <c r="B30" s="3">
        <v>0.33800000000000002</v>
      </c>
      <c r="C30" s="19">
        <v>0.2</v>
      </c>
      <c r="D30" s="19">
        <v>22.7</v>
      </c>
      <c r="F30" s="3"/>
      <c r="G30" s="3"/>
    </row>
    <row r="31" spans="1:7" x14ac:dyDescent="0.15">
      <c r="A31" t="s">
        <v>73</v>
      </c>
      <c r="B31" s="3">
        <v>5.6600000000000004E-2</v>
      </c>
      <c r="C31" s="19">
        <v>0</v>
      </c>
      <c r="D31" s="19">
        <v>22.6</v>
      </c>
      <c r="F31" s="3"/>
      <c r="G31" s="3"/>
    </row>
    <row r="32" spans="1:7" x14ac:dyDescent="0.15">
      <c r="A32" t="s">
        <v>130</v>
      </c>
      <c r="B32" s="3">
        <v>0.16400000000000001</v>
      </c>
      <c r="C32" s="19">
        <v>0.1</v>
      </c>
      <c r="D32" s="19">
        <v>22.4</v>
      </c>
      <c r="F32" s="3"/>
      <c r="G32" s="3"/>
    </row>
    <row r="33" spans="1:7" x14ac:dyDescent="0.15">
      <c r="A33" t="s">
        <v>84</v>
      </c>
      <c r="B33" s="3">
        <v>0.30499999999999999</v>
      </c>
      <c r="C33" s="19">
        <v>0.1</v>
      </c>
      <c r="D33" s="19">
        <v>22.1</v>
      </c>
      <c r="F33" s="3"/>
      <c r="G33" s="3"/>
    </row>
    <row r="34" spans="1:7" x14ac:dyDescent="0.15">
      <c r="A34" t="s">
        <v>71</v>
      </c>
      <c r="B34" s="3">
        <v>7.8300000000000008E-2</v>
      </c>
      <c r="C34" s="19">
        <v>0</v>
      </c>
      <c r="D34" s="19">
        <v>22.1</v>
      </c>
      <c r="F34" s="3"/>
      <c r="G34" s="3"/>
    </row>
    <row r="35" spans="1:7" x14ac:dyDescent="0.15">
      <c r="A35" t="s">
        <v>126</v>
      </c>
      <c r="B35" s="3">
        <v>0.15790000000000001</v>
      </c>
      <c r="C35" s="19">
        <v>0.1</v>
      </c>
      <c r="D35" s="19">
        <v>22.4</v>
      </c>
      <c r="F35" s="3"/>
      <c r="G35" s="3"/>
    </row>
    <row r="36" spans="1:7" x14ac:dyDescent="0.15">
      <c r="A36" t="s">
        <v>132</v>
      </c>
      <c r="B36" s="3">
        <v>0.16830000000000001</v>
      </c>
      <c r="C36" s="19">
        <v>0.1</v>
      </c>
      <c r="D36" s="19">
        <v>22.6</v>
      </c>
      <c r="F36" s="3"/>
      <c r="G36" s="3"/>
    </row>
    <row r="37" spans="1:7" x14ac:dyDescent="0.15">
      <c r="A37" t="s">
        <v>69</v>
      </c>
      <c r="B37" s="3">
        <v>0.12959999999999999</v>
      </c>
      <c r="C37" s="19">
        <v>0.1</v>
      </c>
      <c r="D37" s="19">
        <v>22.5</v>
      </c>
      <c r="F37" s="3"/>
      <c r="G37" s="3"/>
    </row>
    <row r="38" spans="1:7" x14ac:dyDescent="0.15">
      <c r="A38" t="s">
        <v>86</v>
      </c>
      <c r="B38" s="3">
        <v>0.27800000000000002</v>
      </c>
      <c r="C38" s="19">
        <v>0.1</v>
      </c>
      <c r="D38" s="19">
        <v>22.2</v>
      </c>
      <c r="F38" s="3"/>
      <c r="G38" s="3"/>
    </row>
    <row r="39" spans="1:7" x14ac:dyDescent="0.15">
      <c r="A39" t="s">
        <v>82</v>
      </c>
      <c r="B39" s="3">
        <v>0.27900000000000003</v>
      </c>
      <c r="C39" s="19">
        <v>0.1</v>
      </c>
      <c r="D39" s="19">
        <v>22.4</v>
      </c>
      <c r="F39" s="3"/>
      <c r="G39" s="3"/>
    </row>
    <row r="40" spans="1:7" x14ac:dyDescent="0.15">
      <c r="A40" t="s">
        <v>118</v>
      </c>
      <c r="B40" s="3">
        <v>0.15770000000000001</v>
      </c>
      <c r="C40" s="19">
        <v>0.1</v>
      </c>
      <c r="D40" s="19">
        <v>22.2</v>
      </c>
      <c r="F40" s="3"/>
      <c r="G40" s="3"/>
    </row>
    <row r="41" spans="1:7" x14ac:dyDescent="0.15">
      <c r="A41" t="s">
        <v>77</v>
      </c>
      <c r="B41" s="3">
        <v>0.1643</v>
      </c>
      <c r="C41" s="19">
        <v>0.1</v>
      </c>
      <c r="D41" s="19">
        <v>22.2</v>
      </c>
      <c r="F41" s="3"/>
      <c r="G41" s="3"/>
    </row>
    <row r="42" spans="1:7" x14ac:dyDescent="0.15">
      <c r="A42" t="s">
        <v>96</v>
      </c>
      <c r="B42" s="3">
        <v>2.7900000000000001E-2</v>
      </c>
      <c r="C42" s="19">
        <v>0</v>
      </c>
      <c r="D42" s="19">
        <v>22.2</v>
      </c>
      <c r="F42" s="3"/>
      <c r="G42" s="3"/>
    </row>
    <row r="43" spans="1:7" x14ac:dyDescent="0.15">
      <c r="A43" t="s">
        <v>104</v>
      </c>
      <c r="B43" s="3">
        <v>6.430000000000001E-2</v>
      </c>
      <c r="C43" s="19">
        <v>0</v>
      </c>
      <c r="D43" s="19">
        <v>22.2</v>
      </c>
      <c r="F43" s="3"/>
      <c r="G43" s="3"/>
    </row>
    <row r="44" spans="1:7" x14ac:dyDescent="0.15">
      <c r="A44" t="s">
        <v>124</v>
      </c>
      <c r="B44" s="3">
        <v>0.15620000000000001</v>
      </c>
      <c r="C44" s="19">
        <v>0.1</v>
      </c>
      <c r="D44" s="19">
        <v>22.5</v>
      </c>
      <c r="F44" s="3"/>
      <c r="G44" s="3"/>
    </row>
    <row r="45" spans="1:7" x14ac:dyDescent="0.15">
      <c r="A45" t="s">
        <v>80</v>
      </c>
      <c r="B45" s="3">
        <v>0.26800000000000002</v>
      </c>
      <c r="C45" s="19">
        <v>0.1</v>
      </c>
      <c r="D45" s="19">
        <v>22.4</v>
      </c>
      <c r="F45" s="3"/>
      <c r="G45" s="3"/>
    </row>
    <row r="46" spans="1:7" x14ac:dyDescent="0.15">
      <c r="A46" t="s">
        <v>120</v>
      </c>
      <c r="B46" s="3">
        <v>0.1651</v>
      </c>
      <c r="C46" s="19">
        <v>0.1</v>
      </c>
      <c r="D46" s="19">
        <v>22.2</v>
      </c>
      <c r="F46" s="3"/>
      <c r="G46" s="3"/>
    </row>
    <row r="47" spans="1:7" x14ac:dyDescent="0.15">
      <c r="A47" t="s">
        <v>49</v>
      </c>
      <c r="B47" s="3">
        <v>3.56E-2</v>
      </c>
      <c r="C47" s="19">
        <v>0</v>
      </c>
      <c r="D47" s="19">
        <v>22.3</v>
      </c>
      <c r="E47" t="s">
        <v>1417</v>
      </c>
      <c r="F47" s="3"/>
      <c r="G47" s="3"/>
    </row>
    <row r="48" spans="1:7" x14ac:dyDescent="0.15">
      <c r="A48" t="s">
        <v>94</v>
      </c>
      <c r="B48" s="3">
        <v>2.81E-2</v>
      </c>
      <c r="C48" s="19">
        <v>0</v>
      </c>
      <c r="D48" s="19">
        <v>22</v>
      </c>
      <c r="F48" s="3"/>
      <c r="G48" s="3"/>
    </row>
    <row r="49" spans="1:7" x14ac:dyDescent="0.15">
      <c r="A49" t="s">
        <v>90</v>
      </c>
      <c r="B49" s="3">
        <v>2.29E-2</v>
      </c>
      <c r="C49" s="19">
        <v>13.9</v>
      </c>
      <c r="D49" s="19">
        <v>22.3</v>
      </c>
      <c r="F49" s="3"/>
      <c r="G49" s="3"/>
    </row>
    <row r="50" spans="1:7" x14ac:dyDescent="0.15">
      <c r="A50" t="s">
        <v>128</v>
      </c>
      <c r="B50" s="3">
        <v>0.16140000000000002</v>
      </c>
      <c r="C50" s="19">
        <v>0.1</v>
      </c>
      <c r="D50" s="19">
        <v>22.4</v>
      </c>
      <c r="F50" s="3"/>
      <c r="G50" s="3"/>
    </row>
    <row r="51" spans="1:7" x14ac:dyDescent="0.15">
      <c r="A51" t="s">
        <v>75</v>
      </c>
      <c r="B51" s="3">
        <v>2.9600000000000001E-2</v>
      </c>
      <c r="C51" s="19">
        <v>0</v>
      </c>
      <c r="D51" s="19">
        <v>22.2</v>
      </c>
      <c r="F51" s="3"/>
      <c r="G51" s="3"/>
    </row>
    <row r="52" spans="1:7" x14ac:dyDescent="0.15">
      <c r="A52" t="s">
        <v>116</v>
      </c>
      <c r="B52" s="3">
        <v>0.10830000000000001</v>
      </c>
      <c r="C52" s="19">
        <v>0</v>
      </c>
      <c r="D52" s="19">
        <v>22.3</v>
      </c>
      <c r="F52" s="3"/>
      <c r="G52" s="3"/>
    </row>
    <row r="53" spans="1:7" x14ac:dyDescent="0.15">
      <c r="A53" t="s">
        <v>108</v>
      </c>
      <c r="B53" s="3">
        <v>15.57</v>
      </c>
      <c r="C53" s="19">
        <v>9.6999999999999993</v>
      </c>
      <c r="D53" s="19">
        <v>22.4</v>
      </c>
      <c r="F53" s="3"/>
      <c r="G53" s="3"/>
    </row>
    <row r="54" spans="1:7" x14ac:dyDescent="0.15">
      <c r="A54" t="s">
        <v>134</v>
      </c>
      <c r="B54" s="3">
        <v>7.32</v>
      </c>
      <c r="C54" s="19">
        <v>4</v>
      </c>
      <c r="D54" s="19">
        <v>22.4</v>
      </c>
      <c r="F54" s="3"/>
      <c r="G54" s="3"/>
    </row>
    <row r="55" spans="1:7" x14ac:dyDescent="0.15">
      <c r="A55" t="s">
        <v>460</v>
      </c>
      <c r="B55" s="3">
        <v>0.03</v>
      </c>
      <c r="C55" s="19">
        <v>0</v>
      </c>
      <c r="D55" s="19">
        <v>22.2</v>
      </c>
      <c r="F55" s="3"/>
      <c r="G55" s="3"/>
    </row>
    <row r="56" spans="1:7" x14ac:dyDescent="0.15">
      <c r="A56" t="s">
        <v>100</v>
      </c>
      <c r="B56" s="3">
        <v>1.5070000000000002E-2</v>
      </c>
      <c r="C56" s="19">
        <v>0</v>
      </c>
      <c r="D56" s="19">
        <v>22.2</v>
      </c>
      <c r="F56" s="3"/>
      <c r="G56" s="3"/>
    </row>
    <row r="57" spans="1:7" x14ac:dyDescent="0.15">
      <c r="A57" t="s">
        <v>106</v>
      </c>
      <c r="B57" s="3">
        <v>0.18820000000000001</v>
      </c>
      <c r="C57" s="19">
        <v>0.1</v>
      </c>
      <c r="D57" s="19">
        <v>22.2</v>
      </c>
      <c r="F57" s="3"/>
      <c r="G57" s="3"/>
    </row>
    <row r="58" spans="1:7" x14ac:dyDescent="0.15">
      <c r="A58" t="s">
        <v>113</v>
      </c>
      <c r="B58" s="3">
        <v>2.4800000000000003E-2</v>
      </c>
      <c r="C58" s="19">
        <v>0</v>
      </c>
      <c r="D58" s="19">
        <v>22.3</v>
      </c>
      <c r="F58" s="3"/>
      <c r="G58" s="3"/>
    </row>
    <row r="59" spans="1:7" x14ac:dyDescent="0.15">
      <c r="A59" t="s">
        <v>122</v>
      </c>
      <c r="B59" s="3">
        <v>0.16440000000000002</v>
      </c>
      <c r="C59" s="19">
        <v>0.1</v>
      </c>
      <c r="D59" s="19">
        <v>22.2</v>
      </c>
      <c r="F59" s="3"/>
      <c r="G59" s="3"/>
    </row>
    <row r="60" spans="1:7" x14ac:dyDescent="0.15">
      <c r="A60" t="s">
        <v>98</v>
      </c>
      <c r="B60" s="3">
        <v>2.81E-2</v>
      </c>
      <c r="C60" s="19">
        <v>0</v>
      </c>
      <c r="D60" s="19">
        <v>22.3</v>
      </c>
      <c r="F60" s="3"/>
      <c r="G60" s="3"/>
    </row>
    <row r="61" spans="1:7" ht="14" thickBot="1" x14ac:dyDescent="0.2">
      <c r="A61" t="s">
        <v>1383</v>
      </c>
      <c r="B61" s="3">
        <v>12.87</v>
      </c>
      <c r="C61" s="19">
        <v>7.4</v>
      </c>
      <c r="D61" s="19">
        <v>22.6</v>
      </c>
      <c r="F61" s="3"/>
      <c r="G61" s="3"/>
    </row>
    <row r="62" spans="1:7" x14ac:dyDescent="0.15">
      <c r="A62" s="244">
        <v>41452.708333333336</v>
      </c>
      <c r="B62" s="245" t="s">
        <v>138</v>
      </c>
      <c r="C62" s="245" t="s">
        <v>1418</v>
      </c>
      <c r="D62" s="246"/>
      <c r="E62" s="247"/>
      <c r="F62" s="248"/>
      <c r="G62" s="248"/>
    </row>
    <row r="63" spans="1:7" x14ac:dyDescent="0.15">
      <c r="A63" t="s">
        <v>1414</v>
      </c>
      <c r="B63" s="3">
        <v>49.8</v>
      </c>
      <c r="C63" s="19">
        <v>32.6</v>
      </c>
      <c r="D63" s="19">
        <v>21.9</v>
      </c>
      <c r="F63" s="3"/>
      <c r="G63" s="3"/>
    </row>
    <row r="64" spans="1:7" x14ac:dyDescent="0.15">
      <c r="A64" t="s">
        <v>1383</v>
      </c>
      <c r="B64" s="3">
        <v>12.85</v>
      </c>
      <c r="C64" s="19">
        <v>7.4</v>
      </c>
      <c r="D64" s="19">
        <v>21.8</v>
      </c>
      <c r="F64" s="3"/>
      <c r="G64" s="3"/>
    </row>
    <row r="65" spans="1:7" x14ac:dyDescent="0.15">
      <c r="A65" t="s">
        <v>124</v>
      </c>
      <c r="B65" s="3">
        <v>1.7410000000000001</v>
      </c>
      <c r="C65" s="19">
        <v>0.9</v>
      </c>
      <c r="D65" s="19">
        <v>21.9</v>
      </c>
      <c r="F65" s="3"/>
      <c r="G65" s="3"/>
    </row>
    <row r="66" spans="1:7" x14ac:dyDescent="0.15">
      <c r="A66" t="s">
        <v>80</v>
      </c>
      <c r="B66" s="3">
        <v>7.95</v>
      </c>
      <c r="C66" s="19">
        <v>4.4000000000000004</v>
      </c>
      <c r="D66" s="19">
        <v>22</v>
      </c>
      <c r="F66" s="3"/>
      <c r="G66" s="3"/>
    </row>
    <row r="67" spans="1:7" x14ac:dyDescent="0.15">
      <c r="A67" t="s">
        <v>113</v>
      </c>
      <c r="B67" s="3">
        <v>19.05</v>
      </c>
      <c r="C67" s="19">
        <v>11.3</v>
      </c>
      <c r="D67" s="19">
        <v>22</v>
      </c>
      <c r="F67" s="3"/>
      <c r="G67" s="3"/>
    </row>
    <row r="68" spans="1:7" x14ac:dyDescent="0.15">
      <c r="A68" t="s">
        <v>69</v>
      </c>
      <c r="B68" s="3">
        <v>1.6960000000000002</v>
      </c>
      <c r="C68" s="19">
        <v>0.9</v>
      </c>
      <c r="D68" s="19">
        <v>21.7</v>
      </c>
      <c r="F68" s="3"/>
      <c r="G68" s="3"/>
    </row>
    <row r="69" spans="1:7" x14ac:dyDescent="0.15">
      <c r="A69" t="s">
        <v>49</v>
      </c>
      <c r="B69" s="3">
        <v>1.718</v>
      </c>
      <c r="C69" s="19">
        <v>0.9</v>
      </c>
      <c r="D69" s="19">
        <v>21.7</v>
      </c>
      <c r="F69" s="3"/>
      <c r="G69" s="3"/>
    </row>
    <row r="70" spans="1:7" x14ac:dyDescent="0.15">
      <c r="A70" t="s">
        <v>134</v>
      </c>
      <c r="B70" s="3">
        <v>1.827</v>
      </c>
      <c r="C70" s="19">
        <v>0.9</v>
      </c>
      <c r="D70" s="19">
        <v>21.6</v>
      </c>
      <c r="F70" s="3"/>
      <c r="G70" s="3"/>
    </row>
    <row r="71" spans="1:7" x14ac:dyDescent="0.15">
      <c r="A71" t="s">
        <v>132</v>
      </c>
      <c r="B71" s="3">
        <v>3.238</v>
      </c>
      <c r="C71" s="19">
        <v>1.6</v>
      </c>
      <c r="D71" s="19">
        <v>23.1</v>
      </c>
      <c r="E71" t="s">
        <v>1419</v>
      </c>
      <c r="F71" s="3"/>
      <c r="G71" s="3"/>
    </row>
    <row r="72" spans="1:7" x14ac:dyDescent="0.15">
      <c r="A72" t="s">
        <v>77</v>
      </c>
      <c r="B72" s="3">
        <v>1.591</v>
      </c>
      <c r="C72" s="19">
        <v>0.8</v>
      </c>
      <c r="D72" s="19">
        <v>21.8</v>
      </c>
      <c r="F72" s="3"/>
      <c r="G72" s="3"/>
    </row>
    <row r="73" spans="1:7" x14ac:dyDescent="0.15">
      <c r="A73" t="s">
        <v>116</v>
      </c>
      <c r="B73" s="3">
        <v>0.315</v>
      </c>
      <c r="C73" s="19">
        <v>0.1</v>
      </c>
      <c r="D73" s="19">
        <v>21.8</v>
      </c>
      <c r="F73" s="3"/>
      <c r="G73" s="3"/>
    </row>
    <row r="74" spans="1:7" x14ac:dyDescent="0.15">
      <c r="A74" t="s">
        <v>73</v>
      </c>
      <c r="B74" s="3">
        <v>1.629</v>
      </c>
      <c r="C74" s="19">
        <v>0.8</v>
      </c>
      <c r="D74" s="19">
        <v>21.7</v>
      </c>
      <c r="F74" s="3"/>
      <c r="G74" s="3"/>
    </row>
    <row r="75" spans="1:7" x14ac:dyDescent="0.15">
      <c r="A75" t="s">
        <v>84</v>
      </c>
      <c r="B75" s="3">
        <v>23.3</v>
      </c>
      <c r="C75" s="19">
        <v>14.1</v>
      </c>
      <c r="D75" s="19">
        <v>21.8</v>
      </c>
      <c r="F75" s="3"/>
      <c r="G75" s="3"/>
    </row>
    <row r="76" spans="1:7" x14ac:dyDescent="0.15">
      <c r="A76" t="s">
        <v>71</v>
      </c>
      <c r="B76" s="3">
        <v>2.23</v>
      </c>
      <c r="C76" s="19">
        <v>1.1000000000000001</v>
      </c>
      <c r="D76" s="19">
        <v>21.6</v>
      </c>
      <c r="F76" s="3"/>
      <c r="G76" s="3"/>
    </row>
    <row r="77" spans="1:7" x14ac:dyDescent="0.15">
      <c r="A77" t="s">
        <v>118</v>
      </c>
      <c r="B77" s="3">
        <v>9.94</v>
      </c>
      <c r="C77" s="19">
        <v>5.6</v>
      </c>
      <c r="D77" s="19">
        <v>21.6</v>
      </c>
      <c r="F77" s="3"/>
      <c r="G77" s="3"/>
    </row>
    <row r="78" spans="1:7" x14ac:dyDescent="0.15">
      <c r="A78" t="s">
        <v>94</v>
      </c>
      <c r="B78" s="3">
        <v>22.1</v>
      </c>
      <c r="C78" s="19">
        <v>13.3</v>
      </c>
      <c r="D78" s="19">
        <v>21.8</v>
      </c>
      <c r="F78" s="3"/>
      <c r="G78" s="3"/>
    </row>
    <row r="79" spans="1:7" x14ac:dyDescent="0.15">
      <c r="A79" t="s">
        <v>102</v>
      </c>
      <c r="B79" s="3">
        <v>30.3</v>
      </c>
      <c r="C79" s="19">
        <v>18.8</v>
      </c>
      <c r="D79" s="19">
        <v>21.6</v>
      </c>
      <c r="F79" s="3"/>
      <c r="G79" s="3"/>
    </row>
    <row r="80" spans="1:7" x14ac:dyDescent="0.15">
      <c r="A80" t="s">
        <v>90</v>
      </c>
      <c r="B80" s="3">
        <v>1.351</v>
      </c>
      <c r="C80" s="19">
        <v>0.7</v>
      </c>
      <c r="D80" s="19">
        <v>21.8</v>
      </c>
      <c r="F80" s="3"/>
      <c r="G80" s="3"/>
    </row>
    <row r="81" spans="1:7" x14ac:dyDescent="0.15">
      <c r="A81" t="s">
        <v>128</v>
      </c>
      <c r="B81" s="3">
        <v>1.298</v>
      </c>
      <c r="C81" s="19">
        <v>0.60000000000000009</v>
      </c>
      <c r="D81" s="19">
        <v>21.8</v>
      </c>
      <c r="F81" s="3"/>
      <c r="G81" s="3"/>
    </row>
    <row r="82" spans="1:7" x14ac:dyDescent="0.15">
      <c r="A82" t="s">
        <v>1383</v>
      </c>
      <c r="B82" s="3">
        <v>12.86</v>
      </c>
      <c r="C82" s="19">
        <v>7.4</v>
      </c>
      <c r="D82" s="19">
        <v>21.8</v>
      </c>
      <c r="F82" s="3"/>
      <c r="G82" s="3"/>
    </row>
    <row r="83" spans="1:7" ht="14" thickBot="1" x14ac:dyDescent="0.2">
      <c r="A83" t="s">
        <v>80</v>
      </c>
      <c r="B83" s="3">
        <v>7.94</v>
      </c>
      <c r="C83" s="19">
        <v>4.4000000000000004</v>
      </c>
      <c r="D83" s="19">
        <v>21.8</v>
      </c>
      <c r="F83" s="3"/>
      <c r="G83" s="3"/>
    </row>
    <row r="84" spans="1:7" x14ac:dyDescent="0.15">
      <c r="A84" s="244">
        <v>41460.78125</v>
      </c>
      <c r="B84" s="245" t="s">
        <v>156</v>
      </c>
      <c r="C84" s="245" t="s">
        <v>1420</v>
      </c>
      <c r="D84" s="246"/>
      <c r="E84" s="247"/>
      <c r="F84" s="248"/>
      <c r="G84" s="248"/>
    </row>
    <row r="85" spans="1:7" x14ac:dyDescent="0.15">
      <c r="A85" t="s">
        <v>1414</v>
      </c>
      <c r="B85" s="3">
        <v>49.8</v>
      </c>
      <c r="C85" s="19">
        <v>32.6</v>
      </c>
      <c r="D85" s="19">
        <v>21.1</v>
      </c>
      <c r="F85" s="3"/>
      <c r="G85" s="3"/>
    </row>
    <row r="86" spans="1:7" x14ac:dyDescent="0.15">
      <c r="A86" t="s">
        <v>1383</v>
      </c>
      <c r="B86" s="3">
        <v>12.87</v>
      </c>
      <c r="C86" s="19">
        <v>7.4</v>
      </c>
      <c r="D86" s="19">
        <v>21.1</v>
      </c>
      <c r="F86" s="3"/>
      <c r="G86" s="3"/>
    </row>
    <row r="87" spans="1:7" x14ac:dyDescent="0.15">
      <c r="A87" t="s">
        <v>47</v>
      </c>
      <c r="B87" s="3">
        <v>0.22500000000000001</v>
      </c>
      <c r="C87" s="19">
        <v>0.1</v>
      </c>
      <c r="D87" s="19">
        <v>21.1</v>
      </c>
      <c r="F87" s="3"/>
      <c r="G87" s="3"/>
    </row>
    <row r="88" spans="1:7" x14ac:dyDescent="0.15">
      <c r="A88" t="s">
        <v>62</v>
      </c>
      <c r="B88" s="3">
        <v>61.7</v>
      </c>
      <c r="C88" s="19">
        <v>41.5</v>
      </c>
      <c r="D88" s="19">
        <v>21.2</v>
      </c>
      <c r="F88" s="3"/>
      <c r="G88" s="3"/>
    </row>
    <row r="89" spans="1:7" x14ac:dyDescent="0.15">
      <c r="A89" t="s">
        <v>124</v>
      </c>
      <c r="B89" s="3">
        <v>0.1298</v>
      </c>
      <c r="C89" s="19">
        <v>0.1</v>
      </c>
      <c r="D89" s="19">
        <v>21.6</v>
      </c>
      <c r="F89" s="3"/>
      <c r="G89" s="3"/>
    </row>
    <row r="90" spans="1:7" x14ac:dyDescent="0.15">
      <c r="A90" t="s">
        <v>69</v>
      </c>
      <c r="B90" s="3">
        <v>0.29599999999999999</v>
      </c>
      <c r="C90" s="19">
        <v>0.1</v>
      </c>
      <c r="D90" s="19">
        <v>21.1</v>
      </c>
      <c r="F90" s="3"/>
      <c r="G90" s="3"/>
    </row>
    <row r="91" spans="1:7" x14ac:dyDescent="0.15">
      <c r="A91" t="s">
        <v>37</v>
      </c>
      <c r="B91" s="3">
        <v>0.33300000000000002</v>
      </c>
      <c r="C91" s="19">
        <v>0.2</v>
      </c>
      <c r="D91" s="19">
        <v>21.2</v>
      </c>
      <c r="F91" s="3"/>
      <c r="G91" s="3"/>
    </row>
    <row r="92" spans="1:7" x14ac:dyDescent="0.15">
      <c r="A92" t="s">
        <v>58</v>
      </c>
      <c r="B92" s="3">
        <v>0.33300000000000002</v>
      </c>
      <c r="C92" s="19">
        <v>0.2</v>
      </c>
      <c r="D92" s="19">
        <v>21.4</v>
      </c>
      <c r="F92" s="3"/>
      <c r="G92" s="3"/>
    </row>
    <row r="93" spans="1:7" x14ac:dyDescent="0.15">
      <c r="A93" t="s">
        <v>134</v>
      </c>
      <c r="B93" s="3">
        <v>0.1827</v>
      </c>
      <c r="C93" s="19">
        <v>0.1</v>
      </c>
      <c r="D93" s="19">
        <v>21.4</v>
      </c>
      <c r="F93" s="3"/>
      <c r="G93" s="3"/>
    </row>
    <row r="94" spans="1:7" x14ac:dyDescent="0.15">
      <c r="A94" t="s">
        <v>77</v>
      </c>
      <c r="B94" s="3">
        <v>0.25900000000000001</v>
      </c>
      <c r="C94" s="19">
        <v>0.1</v>
      </c>
      <c r="D94" s="19">
        <v>21.4</v>
      </c>
      <c r="F94" s="3"/>
      <c r="G94" s="3"/>
    </row>
    <row r="95" spans="1:7" x14ac:dyDescent="0.15">
      <c r="A95" t="s">
        <v>118</v>
      </c>
      <c r="B95" s="3">
        <v>0.63100000000000001</v>
      </c>
      <c r="C95" s="19">
        <v>0.30000000000000004</v>
      </c>
      <c r="D95" s="19">
        <v>21.3</v>
      </c>
      <c r="F95" s="3"/>
      <c r="G95" s="3"/>
    </row>
    <row r="96" spans="1:7" x14ac:dyDescent="0.15">
      <c r="A96" t="s">
        <v>168</v>
      </c>
      <c r="B96" s="3">
        <v>0.19980000000000001</v>
      </c>
      <c r="C96" s="19">
        <v>0.1</v>
      </c>
      <c r="D96" s="19">
        <v>21.3</v>
      </c>
      <c r="F96" s="3"/>
      <c r="G96" s="3"/>
    </row>
    <row r="97" spans="1:7" x14ac:dyDescent="0.15">
      <c r="A97" t="s">
        <v>158</v>
      </c>
      <c r="B97" s="3">
        <v>0.39500000000000002</v>
      </c>
      <c r="C97" s="19">
        <v>0.2</v>
      </c>
      <c r="D97" s="19">
        <v>21.4</v>
      </c>
      <c r="F97" s="3"/>
      <c r="G97" s="3"/>
    </row>
    <row r="98" spans="1:7" ht="14" thickBot="1" x14ac:dyDescent="0.2">
      <c r="A98" t="s">
        <v>1383</v>
      </c>
      <c r="B98" s="3">
        <v>12.87</v>
      </c>
      <c r="C98" s="19">
        <v>7.4</v>
      </c>
      <c r="D98" s="19">
        <v>21.2</v>
      </c>
      <c r="F98" s="3"/>
      <c r="G98" s="3"/>
    </row>
    <row r="99" spans="1:7" x14ac:dyDescent="0.15">
      <c r="A99" s="244">
        <v>41464.708333333336</v>
      </c>
      <c r="B99" s="245" t="s">
        <v>185</v>
      </c>
      <c r="C99" s="245" t="s">
        <v>1421</v>
      </c>
      <c r="D99" s="246"/>
      <c r="E99" s="247"/>
      <c r="F99" s="248"/>
      <c r="G99" s="248"/>
    </row>
    <row r="100" spans="1:7" x14ac:dyDescent="0.15">
      <c r="A100" t="s">
        <v>1414</v>
      </c>
      <c r="B100" s="3">
        <v>50</v>
      </c>
      <c r="C100" s="19">
        <v>32.799999999999997</v>
      </c>
      <c r="D100" s="19">
        <v>22.1</v>
      </c>
      <c r="F100" s="3"/>
      <c r="G100" s="3"/>
    </row>
    <row r="101" spans="1:7" x14ac:dyDescent="0.15">
      <c r="A101" t="s">
        <v>1383</v>
      </c>
      <c r="B101" s="3">
        <v>12.89</v>
      </c>
      <c r="C101" s="19">
        <v>7.4</v>
      </c>
      <c r="D101" s="19">
        <v>22.2</v>
      </c>
      <c r="F101" s="3"/>
      <c r="G101" s="3"/>
    </row>
    <row r="102" spans="1:7" x14ac:dyDescent="0.15">
      <c r="A102" t="s">
        <v>90</v>
      </c>
      <c r="B102" s="3">
        <v>33.5</v>
      </c>
      <c r="C102" s="19">
        <v>20.9</v>
      </c>
      <c r="D102" s="19">
        <v>22.2</v>
      </c>
      <c r="F102" s="3"/>
      <c r="G102" s="3"/>
    </row>
    <row r="103" spans="1:7" x14ac:dyDescent="0.15">
      <c r="A103" t="s">
        <v>80</v>
      </c>
      <c r="B103" s="3">
        <v>9.1300000000000006E-2</v>
      </c>
      <c r="C103" s="19">
        <v>0</v>
      </c>
      <c r="D103" s="19">
        <v>22.2</v>
      </c>
      <c r="F103" s="3"/>
      <c r="G103" s="3"/>
    </row>
    <row r="104" spans="1:7" x14ac:dyDescent="0.15">
      <c r="A104" t="s">
        <v>84</v>
      </c>
      <c r="B104" s="3">
        <v>0.1489</v>
      </c>
      <c r="C104" s="19">
        <v>0.1</v>
      </c>
      <c r="D104" s="19">
        <v>22.2</v>
      </c>
      <c r="F104" s="3"/>
      <c r="G104" s="3"/>
    </row>
    <row r="105" spans="1:7" x14ac:dyDescent="0.15">
      <c r="A105" t="s">
        <v>132</v>
      </c>
      <c r="B105" s="3">
        <v>0.28200000000000003</v>
      </c>
      <c r="C105" s="19">
        <v>0.1</v>
      </c>
      <c r="D105" s="19">
        <v>21.7</v>
      </c>
      <c r="F105" s="3"/>
      <c r="G105" s="3"/>
    </row>
    <row r="106" spans="1:7" x14ac:dyDescent="0.15">
      <c r="A106" t="s">
        <v>71</v>
      </c>
      <c r="B106" s="3">
        <v>0.24399999999999999</v>
      </c>
      <c r="C106" s="19">
        <v>0.1</v>
      </c>
      <c r="D106" s="19">
        <v>22.1</v>
      </c>
      <c r="F106" s="3"/>
      <c r="G106" s="3"/>
    </row>
    <row r="107" spans="1:7" x14ac:dyDescent="0.15">
      <c r="A107" t="s">
        <v>116</v>
      </c>
      <c r="B107" s="3">
        <v>23.4</v>
      </c>
      <c r="C107" s="19">
        <v>14.2</v>
      </c>
      <c r="D107" s="19">
        <v>22.2</v>
      </c>
      <c r="F107" s="3"/>
      <c r="G107" s="3"/>
    </row>
    <row r="108" spans="1:7" x14ac:dyDescent="0.15">
      <c r="A108" t="s">
        <v>102</v>
      </c>
      <c r="B108" s="3">
        <v>1.5780000000000002E-2</v>
      </c>
      <c r="C108" s="19">
        <v>0</v>
      </c>
      <c r="D108" s="19">
        <v>23.2</v>
      </c>
      <c r="E108" t="s">
        <v>1422</v>
      </c>
      <c r="F108" s="3"/>
      <c r="G108" s="3"/>
    </row>
    <row r="109" spans="1:7" x14ac:dyDescent="0.15">
      <c r="A109" t="s">
        <v>73</v>
      </c>
      <c r="B109" s="3">
        <v>0.14850000000000002</v>
      </c>
      <c r="C109" s="19">
        <v>0.1</v>
      </c>
      <c r="D109" s="19">
        <v>22.7</v>
      </c>
      <c r="F109" s="3"/>
      <c r="G109" s="3"/>
    </row>
    <row r="110" spans="1:7" x14ac:dyDescent="0.15">
      <c r="A110" t="s">
        <v>94</v>
      </c>
      <c r="B110" s="3">
        <v>0.1532</v>
      </c>
      <c r="C110" s="19">
        <v>0.1</v>
      </c>
      <c r="D110" s="19">
        <v>22.9</v>
      </c>
      <c r="F110" s="3"/>
      <c r="G110" s="3"/>
    </row>
    <row r="111" spans="1:7" x14ac:dyDescent="0.15">
      <c r="A111" t="s">
        <v>1383</v>
      </c>
      <c r="B111" s="3">
        <v>12.85</v>
      </c>
      <c r="C111" s="19">
        <v>7.4</v>
      </c>
      <c r="D111" s="19">
        <v>22.2</v>
      </c>
      <c r="F111" s="3"/>
      <c r="G111" s="3"/>
    </row>
    <row r="112" spans="1:7" ht="14" thickBot="1" x14ac:dyDescent="0.2">
      <c r="A112" t="s">
        <v>84</v>
      </c>
      <c r="B112" s="3">
        <v>0.1502</v>
      </c>
      <c r="C112" s="19">
        <v>0.1</v>
      </c>
      <c r="D112" s="19">
        <v>22.7</v>
      </c>
      <c r="F112" s="3"/>
      <c r="G112" s="3"/>
    </row>
    <row r="113" spans="1:7" x14ac:dyDescent="0.15">
      <c r="A113" s="244">
        <v>41468.697916666664</v>
      </c>
      <c r="B113" s="245" t="s">
        <v>1423</v>
      </c>
      <c r="C113" s="245" t="s">
        <v>1424</v>
      </c>
      <c r="D113" s="246"/>
      <c r="E113" s="247" t="s">
        <v>1425</v>
      </c>
      <c r="F113" s="248"/>
      <c r="G113" s="248"/>
    </row>
    <row r="114" spans="1:7" x14ac:dyDescent="0.15">
      <c r="A114" t="s">
        <v>1414</v>
      </c>
      <c r="B114" s="3">
        <v>50</v>
      </c>
      <c r="C114" s="19">
        <v>32.700000000000003</v>
      </c>
      <c r="D114" s="19">
        <v>21.2</v>
      </c>
      <c r="F114" s="3"/>
      <c r="G114" s="3"/>
    </row>
    <row r="115" spans="1:7" x14ac:dyDescent="0.15">
      <c r="A115" t="s">
        <v>1383</v>
      </c>
      <c r="B115" s="3">
        <v>12.9</v>
      </c>
      <c r="C115" s="19">
        <v>7.4</v>
      </c>
      <c r="D115" s="19">
        <v>21.2</v>
      </c>
      <c r="F115" s="3"/>
      <c r="G115" s="3"/>
    </row>
    <row r="116" spans="1:7" x14ac:dyDescent="0.15">
      <c r="A116" t="s">
        <v>130</v>
      </c>
      <c r="B116" s="3">
        <v>0.12560000000000002</v>
      </c>
      <c r="C116" s="19">
        <v>0.1</v>
      </c>
      <c r="D116" s="19">
        <v>20.399999999999999</v>
      </c>
      <c r="F116" s="3"/>
      <c r="G116" s="3"/>
    </row>
    <row r="117" spans="1:7" x14ac:dyDescent="0.15">
      <c r="A117" t="s">
        <v>128</v>
      </c>
      <c r="B117" s="3">
        <v>2.1340000000000001E-2</v>
      </c>
      <c r="C117" s="19">
        <v>0</v>
      </c>
      <c r="D117" s="19">
        <v>22.1</v>
      </c>
      <c r="E117" t="s">
        <v>1426</v>
      </c>
      <c r="F117" s="3"/>
      <c r="G117" s="3"/>
    </row>
    <row r="118" spans="1:7" x14ac:dyDescent="0.15">
      <c r="A118" t="s">
        <v>43</v>
      </c>
      <c r="B118" s="3">
        <v>44.2</v>
      </c>
      <c r="C118" s="19">
        <v>28.6</v>
      </c>
      <c r="D118" s="19">
        <v>20.9</v>
      </c>
      <c r="F118" s="3"/>
      <c r="G118" s="3"/>
    </row>
    <row r="119" spans="1:7" x14ac:dyDescent="0.15">
      <c r="A119" t="s">
        <v>124</v>
      </c>
      <c r="B119" s="3">
        <v>0.17599999999999999</v>
      </c>
      <c r="C119" s="19">
        <v>0.1</v>
      </c>
      <c r="D119" s="19">
        <v>20.8</v>
      </c>
      <c r="F119" s="3"/>
      <c r="G119" s="3"/>
    </row>
    <row r="120" spans="1:7" x14ac:dyDescent="0.15">
      <c r="A120" t="s">
        <v>73</v>
      </c>
      <c r="B120" s="3">
        <v>0.35399999999999998</v>
      </c>
      <c r="C120" s="19">
        <v>0.2</v>
      </c>
      <c r="D120" s="19">
        <v>20.7</v>
      </c>
      <c r="F120" s="3"/>
      <c r="G120" s="3"/>
    </row>
    <row r="121" spans="1:7" x14ac:dyDescent="0.15">
      <c r="A121" t="s">
        <v>231</v>
      </c>
      <c r="B121" s="3">
        <v>0.124</v>
      </c>
      <c r="C121" s="19">
        <v>0.1</v>
      </c>
      <c r="D121" s="19">
        <v>20.8</v>
      </c>
      <c r="F121" s="3"/>
      <c r="G121" s="3"/>
    </row>
    <row r="122" spans="1:7" x14ac:dyDescent="0.15">
      <c r="A122" t="s">
        <v>116</v>
      </c>
      <c r="B122" s="3">
        <v>6.4500000000000002E-2</v>
      </c>
      <c r="C122" s="19">
        <v>0</v>
      </c>
      <c r="D122" s="19">
        <v>20.7</v>
      </c>
      <c r="F122" s="3"/>
      <c r="G122" s="3"/>
    </row>
    <row r="123" spans="1:7" x14ac:dyDescent="0.15">
      <c r="A123" t="s">
        <v>158</v>
      </c>
      <c r="B123" s="3">
        <v>9.5</v>
      </c>
      <c r="C123" s="19">
        <v>5.3</v>
      </c>
      <c r="D123" s="19">
        <v>20.7</v>
      </c>
      <c r="F123" s="3"/>
      <c r="G123" s="3"/>
    </row>
    <row r="124" spans="1:7" x14ac:dyDescent="0.15">
      <c r="A124" t="s">
        <v>168</v>
      </c>
      <c r="B124" s="3">
        <v>0.1124</v>
      </c>
      <c r="C124" s="19">
        <v>0.1</v>
      </c>
      <c r="D124" s="19">
        <v>22.2</v>
      </c>
      <c r="E124" t="s">
        <v>1426</v>
      </c>
      <c r="F124" s="3"/>
      <c r="G124" s="3"/>
    </row>
    <row r="125" spans="1:7" x14ac:dyDescent="0.15">
      <c r="A125" t="s">
        <v>132</v>
      </c>
      <c r="B125" s="3">
        <v>6.3</v>
      </c>
      <c r="C125" s="19">
        <v>3.4</v>
      </c>
      <c r="D125" s="19">
        <v>20.8</v>
      </c>
      <c r="F125" s="3"/>
      <c r="G125" s="3"/>
    </row>
    <row r="126" spans="1:7" x14ac:dyDescent="0.15">
      <c r="A126" t="s">
        <v>84</v>
      </c>
      <c r="B126" s="3">
        <v>33.6</v>
      </c>
      <c r="C126" s="19">
        <v>21.1</v>
      </c>
      <c r="D126" s="19">
        <v>20.8</v>
      </c>
      <c r="F126" s="3"/>
      <c r="G126" s="3"/>
    </row>
    <row r="127" spans="1:7" x14ac:dyDescent="0.15">
      <c r="A127" t="s">
        <v>113</v>
      </c>
      <c r="B127" s="3">
        <v>49.2</v>
      </c>
      <c r="C127" s="19">
        <v>32.200000000000003</v>
      </c>
      <c r="D127" s="19">
        <v>20.8</v>
      </c>
      <c r="F127" s="3"/>
      <c r="G127" s="3"/>
    </row>
    <row r="128" spans="1:7" x14ac:dyDescent="0.15">
      <c r="A128" t="s">
        <v>80</v>
      </c>
      <c r="B128" s="3">
        <v>3.14</v>
      </c>
      <c r="C128" s="19">
        <v>1.6</v>
      </c>
      <c r="D128" s="19">
        <v>20.8</v>
      </c>
      <c r="F128" s="3"/>
      <c r="G128" s="3"/>
    </row>
    <row r="129" spans="1:7" x14ac:dyDescent="0.15">
      <c r="A129" t="s">
        <v>90</v>
      </c>
      <c r="B129" s="3">
        <v>0.14599999999999999</v>
      </c>
      <c r="C129" s="19">
        <v>0.1</v>
      </c>
      <c r="D129" s="19">
        <v>20.8</v>
      </c>
      <c r="F129" s="3"/>
      <c r="G129" s="3"/>
    </row>
    <row r="130" spans="1:7" x14ac:dyDescent="0.15">
      <c r="A130" t="s">
        <v>69</v>
      </c>
      <c r="B130" s="3">
        <v>0.251</v>
      </c>
      <c r="C130" s="19">
        <v>0.1</v>
      </c>
      <c r="D130" s="19">
        <v>20.6</v>
      </c>
      <c r="F130" s="3"/>
      <c r="G130" s="3"/>
    </row>
    <row r="131" spans="1:7" x14ac:dyDescent="0.15">
      <c r="A131" t="s">
        <v>134</v>
      </c>
      <c r="B131" s="3">
        <v>0.1125</v>
      </c>
      <c r="C131" s="19">
        <v>0</v>
      </c>
      <c r="D131" s="19">
        <v>20.8</v>
      </c>
      <c r="F131" s="3"/>
      <c r="G131" s="3"/>
    </row>
    <row r="132" spans="1:7" x14ac:dyDescent="0.15">
      <c r="A132" t="s">
        <v>118</v>
      </c>
      <c r="B132" s="3">
        <v>2.78</v>
      </c>
      <c r="C132" s="19">
        <v>1.4</v>
      </c>
      <c r="D132" s="19">
        <v>20.6</v>
      </c>
      <c r="F132" s="3"/>
      <c r="G132" s="3"/>
    </row>
    <row r="133" spans="1:7" x14ac:dyDescent="0.15">
      <c r="A133" t="s">
        <v>47</v>
      </c>
      <c r="B133" s="3">
        <v>30.3</v>
      </c>
      <c r="C133" s="19">
        <v>18.8</v>
      </c>
      <c r="D133" s="19">
        <v>20.9</v>
      </c>
      <c r="F133" s="3"/>
      <c r="G133" s="3"/>
    </row>
    <row r="134" spans="1:7" x14ac:dyDescent="0.15">
      <c r="A134" t="s">
        <v>41</v>
      </c>
      <c r="B134" s="3">
        <v>0.1072</v>
      </c>
      <c r="C134" s="19">
        <v>0.1</v>
      </c>
      <c r="D134" s="19">
        <v>21.9</v>
      </c>
      <c r="E134" t="s">
        <v>1426</v>
      </c>
      <c r="F134" s="3"/>
      <c r="G134" s="3"/>
    </row>
    <row r="135" spans="1:7" x14ac:dyDescent="0.15">
      <c r="A135" t="s">
        <v>62</v>
      </c>
      <c r="B135" s="3">
        <v>1.12E-2</v>
      </c>
      <c r="C135" s="19">
        <v>0</v>
      </c>
      <c r="D135" s="19">
        <v>22.1</v>
      </c>
      <c r="E135" t="s">
        <v>1426</v>
      </c>
      <c r="F135" s="3"/>
      <c r="G135" s="3"/>
    </row>
    <row r="136" spans="1:7" x14ac:dyDescent="0.15">
      <c r="A136" t="s">
        <v>59</v>
      </c>
      <c r="B136" s="3">
        <v>0.14880000000000002</v>
      </c>
      <c r="C136" s="19">
        <v>0.1</v>
      </c>
      <c r="D136" s="19" t="s">
        <v>39</v>
      </c>
      <c r="F136" s="3"/>
      <c r="G136" s="3"/>
    </row>
    <row r="137" spans="1:7" x14ac:dyDescent="0.15">
      <c r="A137" t="s">
        <v>77</v>
      </c>
      <c r="B137" s="3">
        <v>0.57100000000000006</v>
      </c>
      <c r="C137" s="19">
        <v>0.30000000000000004</v>
      </c>
      <c r="D137" s="19">
        <v>20.7</v>
      </c>
      <c r="F137" s="3"/>
      <c r="G137" s="3"/>
    </row>
    <row r="138" spans="1:7" x14ac:dyDescent="0.15">
      <c r="A138" t="s">
        <v>71</v>
      </c>
      <c r="B138" s="3">
        <v>0.35199999999999998</v>
      </c>
      <c r="C138" s="19">
        <v>0.2</v>
      </c>
      <c r="D138" s="19">
        <v>20.7</v>
      </c>
      <c r="F138" s="3"/>
      <c r="G138" s="3"/>
    </row>
    <row r="139" spans="1:7" x14ac:dyDescent="0.15">
      <c r="A139" t="s">
        <v>37</v>
      </c>
      <c r="B139" s="3">
        <v>0.12740000000000001</v>
      </c>
      <c r="C139" s="19">
        <v>0.1</v>
      </c>
      <c r="D139" s="19">
        <v>20.7</v>
      </c>
      <c r="F139" s="3"/>
      <c r="G139" s="3"/>
    </row>
    <row r="140" spans="1:7" x14ac:dyDescent="0.15">
      <c r="A140" t="s">
        <v>58</v>
      </c>
      <c r="B140" s="3">
        <v>0.25900000000000001</v>
      </c>
      <c r="C140" s="19">
        <v>0.1</v>
      </c>
      <c r="D140" s="19">
        <v>20.7</v>
      </c>
      <c r="F140" s="3"/>
      <c r="G140" s="3"/>
    </row>
    <row r="141" spans="1:7" x14ac:dyDescent="0.15">
      <c r="A141" t="s">
        <v>102</v>
      </c>
      <c r="B141" s="3">
        <v>0.47900000000000004</v>
      </c>
      <c r="C141" s="19">
        <v>0.2</v>
      </c>
      <c r="D141" s="19">
        <v>20.5</v>
      </c>
      <c r="F141" s="3"/>
      <c r="G141" s="3"/>
    </row>
    <row r="142" spans="1:7" x14ac:dyDescent="0.15">
      <c r="A142" t="s">
        <v>106</v>
      </c>
      <c r="B142" s="3">
        <v>0.1042</v>
      </c>
      <c r="C142" s="19">
        <v>0</v>
      </c>
      <c r="D142" s="19">
        <v>20.3</v>
      </c>
      <c r="F142" s="3"/>
      <c r="G142" s="3"/>
    </row>
    <row r="143" spans="1:7" x14ac:dyDescent="0.15">
      <c r="A143" t="s">
        <v>263</v>
      </c>
      <c r="B143" s="3">
        <v>0.15080000000000002</v>
      </c>
      <c r="C143" s="19">
        <v>0.1</v>
      </c>
      <c r="D143" s="19">
        <v>20.399999999999999</v>
      </c>
      <c r="F143" s="3"/>
      <c r="G143" s="3"/>
    </row>
    <row r="144" spans="1:7" x14ac:dyDescent="0.15">
      <c r="A144" t="s">
        <v>49</v>
      </c>
      <c r="B144" s="3">
        <v>0.13059999999999999</v>
      </c>
      <c r="C144" s="19">
        <v>0.1</v>
      </c>
      <c r="D144" s="19">
        <v>20.6</v>
      </c>
      <c r="F144" s="3"/>
      <c r="G144" s="3"/>
    </row>
    <row r="145" spans="1:7" x14ac:dyDescent="0.15">
      <c r="A145" t="s">
        <v>1383</v>
      </c>
      <c r="B145" s="3">
        <v>12.9</v>
      </c>
      <c r="C145" s="19">
        <v>7.4</v>
      </c>
      <c r="D145" s="19">
        <v>20.7</v>
      </c>
      <c r="F145" s="3"/>
      <c r="G145" s="3"/>
    </row>
    <row r="146" spans="1:7" ht="14" thickBot="1" x14ac:dyDescent="0.2">
      <c r="A146" t="s">
        <v>113</v>
      </c>
      <c r="B146" s="3">
        <v>49.2</v>
      </c>
      <c r="C146" s="19">
        <v>32.200000000000003</v>
      </c>
      <c r="D146" s="19">
        <v>20.7</v>
      </c>
      <c r="F146" s="3"/>
      <c r="G146" s="3"/>
    </row>
    <row r="147" spans="1:7" x14ac:dyDescent="0.15">
      <c r="A147" s="244">
        <v>41471.504166666666</v>
      </c>
      <c r="B147" s="245" t="s">
        <v>1423</v>
      </c>
      <c r="C147" s="245" t="s">
        <v>1424</v>
      </c>
      <c r="D147" s="246"/>
      <c r="E147" s="247" t="s">
        <v>1427</v>
      </c>
      <c r="F147" s="248"/>
      <c r="G147" s="248"/>
    </row>
    <row r="148" spans="1:7" x14ac:dyDescent="0.15">
      <c r="A148" t="s">
        <v>1414</v>
      </c>
      <c r="B148" s="3">
        <v>50</v>
      </c>
      <c r="C148" s="19">
        <v>32.700000000000003</v>
      </c>
      <c r="D148" s="19">
        <v>22</v>
      </c>
      <c r="F148" s="3"/>
      <c r="G148" s="3"/>
    </row>
    <row r="149" spans="1:7" x14ac:dyDescent="0.15">
      <c r="A149" t="s">
        <v>1383</v>
      </c>
      <c r="B149" s="3">
        <v>12.88</v>
      </c>
      <c r="C149" s="19">
        <v>7.4</v>
      </c>
      <c r="D149" s="19">
        <v>22</v>
      </c>
      <c r="F149" s="3"/>
      <c r="G149" s="3"/>
    </row>
    <row r="150" spans="1:7" x14ac:dyDescent="0.15">
      <c r="A150" t="s">
        <v>75</v>
      </c>
      <c r="B150" s="3">
        <v>4.5499999999999999E-2</v>
      </c>
      <c r="C150" s="19">
        <v>0</v>
      </c>
      <c r="D150" s="19">
        <v>21.8</v>
      </c>
      <c r="F150" s="3"/>
      <c r="G150" s="3"/>
    </row>
    <row r="151" spans="1:7" x14ac:dyDescent="0.15">
      <c r="A151" t="s">
        <v>86</v>
      </c>
      <c r="B151" s="3">
        <v>4.3000000000000003E-2</v>
      </c>
      <c r="C151" s="19">
        <v>0</v>
      </c>
      <c r="D151" s="19">
        <v>23.2</v>
      </c>
      <c r="E151" t="s">
        <v>1426</v>
      </c>
      <c r="F151" s="3"/>
      <c r="G151" s="3"/>
    </row>
    <row r="152" spans="1:7" x14ac:dyDescent="0.15">
      <c r="A152" t="s">
        <v>113</v>
      </c>
      <c r="B152" s="3">
        <v>1.5450000000000002E-2</v>
      </c>
      <c r="C152" s="19">
        <v>0</v>
      </c>
      <c r="D152" s="19">
        <v>23.1</v>
      </c>
      <c r="F152" s="3"/>
      <c r="G152" s="3"/>
    </row>
    <row r="153" spans="1:7" x14ac:dyDescent="0.15">
      <c r="A153" t="s">
        <v>71</v>
      </c>
      <c r="B153" s="3">
        <v>1.1640000000000001E-2</v>
      </c>
      <c r="C153" s="19">
        <v>0</v>
      </c>
      <c r="D153" s="19">
        <v>23.5</v>
      </c>
      <c r="F153" s="3"/>
      <c r="G153" s="3"/>
    </row>
    <row r="154" spans="1:7" x14ac:dyDescent="0.15">
      <c r="A154" t="s">
        <v>45</v>
      </c>
      <c r="B154" s="3">
        <v>0.153</v>
      </c>
      <c r="C154" s="19">
        <v>0.1</v>
      </c>
      <c r="D154" s="19">
        <v>22</v>
      </c>
      <c r="F154" s="3"/>
      <c r="G154" s="3"/>
    </row>
    <row r="155" spans="1:7" x14ac:dyDescent="0.15">
      <c r="A155" t="s">
        <v>126</v>
      </c>
      <c r="B155" s="3">
        <v>1.1500000000000002E-2</v>
      </c>
      <c r="C155" s="19">
        <v>0</v>
      </c>
      <c r="D155" s="19">
        <v>23.6</v>
      </c>
      <c r="F155" s="3"/>
      <c r="G155" s="3"/>
    </row>
    <row r="156" spans="1:7" x14ac:dyDescent="0.15">
      <c r="A156" t="s">
        <v>82</v>
      </c>
      <c r="B156" s="3">
        <v>3.27E-2</v>
      </c>
      <c r="C156" s="19">
        <v>0</v>
      </c>
      <c r="D156" s="19">
        <v>21.7</v>
      </c>
      <c r="F156" s="3"/>
      <c r="G156" s="3"/>
    </row>
    <row r="157" spans="1:7" x14ac:dyDescent="0.15">
      <c r="A157" t="s">
        <v>1428</v>
      </c>
      <c r="B157" s="3">
        <v>3.5000000000000005E-4</v>
      </c>
      <c r="C157" s="19">
        <v>0</v>
      </c>
      <c r="D157" s="19">
        <v>25.2</v>
      </c>
      <c r="F157" s="3"/>
      <c r="G157" s="3"/>
    </row>
    <row r="158" spans="1:7" x14ac:dyDescent="0.15">
      <c r="A158" t="s">
        <v>1429</v>
      </c>
      <c r="B158" s="3">
        <v>50.5</v>
      </c>
      <c r="C158" s="19">
        <v>33</v>
      </c>
      <c r="D158" s="19">
        <v>11.6</v>
      </c>
      <c r="E158" t="s">
        <v>1430</v>
      </c>
      <c r="F158" s="3"/>
      <c r="G158" s="3"/>
    </row>
    <row r="159" spans="1:7" x14ac:dyDescent="0.15">
      <c r="A159" t="s">
        <v>158</v>
      </c>
      <c r="B159" s="3">
        <v>6.9500000000000006E-2</v>
      </c>
      <c r="C159" s="19">
        <v>0</v>
      </c>
      <c r="D159" s="19">
        <v>20.8</v>
      </c>
      <c r="F159" s="3"/>
      <c r="G159" s="3"/>
    </row>
    <row r="160" spans="1:7" x14ac:dyDescent="0.15">
      <c r="A160" t="s">
        <v>77</v>
      </c>
      <c r="B160" s="3">
        <v>4.3400000000000001E-2</v>
      </c>
      <c r="C160" s="19">
        <v>0</v>
      </c>
      <c r="D160" s="19">
        <v>21.4</v>
      </c>
      <c r="F160" s="3"/>
      <c r="G160" s="3"/>
    </row>
    <row r="161" spans="1:7" x14ac:dyDescent="0.15">
      <c r="A161" t="s">
        <v>128</v>
      </c>
      <c r="B161" s="3">
        <v>4.2700000000000002E-2</v>
      </c>
      <c r="C161" s="19">
        <v>0</v>
      </c>
      <c r="D161" s="19">
        <v>21.6</v>
      </c>
      <c r="F161" s="3"/>
      <c r="G161" s="3"/>
    </row>
    <row r="162" spans="1:7" x14ac:dyDescent="0.15">
      <c r="A162" t="s">
        <v>73</v>
      </c>
      <c r="B162" s="3">
        <v>3.5099999999999999E-2</v>
      </c>
      <c r="C162" s="19">
        <v>0</v>
      </c>
      <c r="D162" s="19">
        <v>21.7</v>
      </c>
      <c r="F162" s="3"/>
      <c r="G162" s="3"/>
    </row>
    <row r="163" spans="1:7" x14ac:dyDescent="0.15">
      <c r="A163" t="s">
        <v>59</v>
      </c>
      <c r="B163" s="3">
        <v>4.1700000000000001E-2</v>
      </c>
      <c r="C163" s="19">
        <v>0</v>
      </c>
      <c r="D163" s="19">
        <v>21.9</v>
      </c>
      <c r="F163" s="3"/>
      <c r="G163" s="3"/>
    </row>
    <row r="164" spans="1:7" x14ac:dyDescent="0.15">
      <c r="A164" t="s">
        <v>43</v>
      </c>
      <c r="B164" s="3">
        <v>9.530000000000001E-2</v>
      </c>
      <c r="C164" s="19">
        <v>0</v>
      </c>
      <c r="D164" s="19">
        <v>21.7</v>
      </c>
      <c r="F164" s="3"/>
      <c r="G164" s="3"/>
    </row>
    <row r="165" spans="1:7" x14ac:dyDescent="0.15">
      <c r="A165" t="s">
        <v>106</v>
      </c>
      <c r="B165" s="3">
        <v>11.27</v>
      </c>
      <c r="C165" s="19">
        <v>6.4</v>
      </c>
      <c r="D165" s="19">
        <v>21.7</v>
      </c>
      <c r="F165" s="3"/>
      <c r="G165" s="3"/>
    </row>
    <row r="166" spans="1:7" x14ac:dyDescent="0.15">
      <c r="A166" t="s">
        <v>118</v>
      </c>
      <c r="B166" s="3">
        <v>3.34</v>
      </c>
      <c r="C166" s="19">
        <v>1.7000000000000002</v>
      </c>
      <c r="D166" s="19">
        <v>21.7</v>
      </c>
      <c r="F166" s="3"/>
      <c r="G166" s="3"/>
    </row>
    <row r="167" spans="1:7" x14ac:dyDescent="0.15">
      <c r="A167" t="s">
        <v>124</v>
      </c>
      <c r="B167" s="3">
        <v>3.6500000000000005E-2</v>
      </c>
      <c r="C167" s="19">
        <v>0</v>
      </c>
      <c r="D167" s="19">
        <v>21.7</v>
      </c>
      <c r="F167" s="3"/>
      <c r="G167" s="3"/>
    </row>
    <row r="168" spans="1:7" x14ac:dyDescent="0.15">
      <c r="A168" t="s">
        <v>98</v>
      </c>
      <c r="B168" s="3">
        <v>1.0649999999999999</v>
      </c>
      <c r="C168" s="19">
        <v>0.5</v>
      </c>
      <c r="D168" s="19">
        <v>21.8</v>
      </c>
      <c r="F168" s="3"/>
      <c r="G168" s="3"/>
    </row>
    <row r="169" spans="1:7" x14ac:dyDescent="0.15">
      <c r="A169" t="s">
        <v>231</v>
      </c>
      <c r="B169" s="3">
        <v>7.4400000000000008E-2</v>
      </c>
      <c r="C169" s="19">
        <v>0</v>
      </c>
      <c r="D169" s="19">
        <v>22.7</v>
      </c>
      <c r="E169" t="s">
        <v>1426</v>
      </c>
      <c r="F169" s="3"/>
      <c r="G169" s="3"/>
    </row>
    <row r="170" spans="1:7" x14ac:dyDescent="0.15">
      <c r="A170" t="s">
        <v>329</v>
      </c>
      <c r="B170" s="3">
        <v>0.18840000000000001</v>
      </c>
      <c r="C170" s="19">
        <v>0.1</v>
      </c>
      <c r="D170" s="19">
        <v>24.6</v>
      </c>
      <c r="E170" t="s">
        <v>1431</v>
      </c>
      <c r="F170" s="3"/>
      <c r="G170" s="3"/>
    </row>
    <row r="171" spans="1:7" x14ac:dyDescent="0.15">
      <c r="A171" t="s">
        <v>69</v>
      </c>
      <c r="B171" s="3">
        <v>6.3899999999999998E-2</v>
      </c>
      <c r="C171" s="19">
        <v>0</v>
      </c>
      <c r="D171" s="19">
        <v>23.9</v>
      </c>
      <c r="F171" s="3"/>
      <c r="G171" s="3"/>
    </row>
    <row r="172" spans="1:7" x14ac:dyDescent="0.15">
      <c r="A172" t="s">
        <v>263</v>
      </c>
      <c r="B172" s="3">
        <v>9.3800000000000008E-2</v>
      </c>
      <c r="C172" s="19">
        <v>0</v>
      </c>
      <c r="D172" s="19">
        <v>22.8</v>
      </c>
      <c r="F172" s="3"/>
      <c r="G172" s="3"/>
    </row>
    <row r="173" spans="1:7" x14ac:dyDescent="0.15">
      <c r="A173" t="s">
        <v>62</v>
      </c>
      <c r="B173" s="3">
        <v>7.690000000000001E-2</v>
      </c>
      <c r="C173" s="19">
        <v>0</v>
      </c>
      <c r="D173" s="19">
        <v>21.7</v>
      </c>
      <c r="F173" s="3"/>
      <c r="G173" s="3"/>
    </row>
    <row r="174" spans="1:7" x14ac:dyDescent="0.15">
      <c r="A174" t="s">
        <v>132</v>
      </c>
      <c r="B174" s="3">
        <v>9.7500000000000003E-2</v>
      </c>
      <c r="C174" s="19">
        <v>0</v>
      </c>
      <c r="D174" s="19">
        <v>21.6</v>
      </c>
      <c r="F174" s="3"/>
      <c r="G174" s="3"/>
    </row>
    <row r="175" spans="1:7" x14ac:dyDescent="0.15">
      <c r="A175" t="s">
        <v>58</v>
      </c>
      <c r="B175" s="3">
        <v>9.8100000000000007E-2</v>
      </c>
      <c r="C175" s="19">
        <v>0</v>
      </c>
      <c r="D175" s="19">
        <v>21.5</v>
      </c>
      <c r="F175" s="3"/>
      <c r="G175" s="3"/>
    </row>
    <row r="176" spans="1:7" x14ac:dyDescent="0.15">
      <c r="A176" t="s">
        <v>130</v>
      </c>
      <c r="B176" s="3">
        <v>6.08E-2</v>
      </c>
      <c r="C176" s="19">
        <v>0</v>
      </c>
      <c r="D176" s="19">
        <v>21.7</v>
      </c>
      <c r="F176" s="3"/>
      <c r="G176" s="3"/>
    </row>
    <row r="177" spans="1:7" x14ac:dyDescent="0.15">
      <c r="A177" t="s">
        <v>80</v>
      </c>
      <c r="B177" s="3">
        <v>5.2999999999999999E-2</v>
      </c>
      <c r="C177" s="19">
        <v>0</v>
      </c>
      <c r="D177" s="19">
        <v>21.8</v>
      </c>
      <c r="F177" s="3"/>
      <c r="G177" s="3"/>
    </row>
    <row r="178" spans="1:7" x14ac:dyDescent="0.15">
      <c r="A178" t="s">
        <v>47</v>
      </c>
      <c r="B178" s="3">
        <v>6.3500000000000001E-2</v>
      </c>
      <c r="C178" s="19">
        <v>0</v>
      </c>
      <c r="D178" s="19">
        <v>21.8</v>
      </c>
      <c r="F178" s="3"/>
      <c r="G178" s="3"/>
    </row>
    <row r="179" spans="1:7" x14ac:dyDescent="0.15">
      <c r="A179" t="s">
        <v>1383</v>
      </c>
      <c r="B179" s="3">
        <v>12.89</v>
      </c>
      <c r="C179" s="19">
        <v>7.4</v>
      </c>
      <c r="D179" s="19">
        <v>21.8</v>
      </c>
      <c r="F179" s="3"/>
      <c r="G179" s="3"/>
    </row>
    <row r="180" spans="1:7" ht="14" thickBot="1" x14ac:dyDescent="0.2">
      <c r="A180" t="s">
        <v>98</v>
      </c>
      <c r="B180" s="3">
        <v>1.0649999999999999</v>
      </c>
      <c r="C180" s="19">
        <v>0.5</v>
      </c>
      <c r="D180" s="19">
        <v>22.1</v>
      </c>
      <c r="F180" s="3"/>
      <c r="G180" s="3"/>
    </row>
    <row r="181" spans="1:7" x14ac:dyDescent="0.15">
      <c r="A181" s="244">
        <v>41482.583333333336</v>
      </c>
      <c r="B181" s="245" t="s">
        <v>332</v>
      </c>
      <c r="C181" s="245" t="s">
        <v>1432</v>
      </c>
      <c r="D181" s="246"/>
      <c r="E181" s="247"/>
      <c r="F181" s="248"/>
      <c r="G181" s="248"/>
    </row>
    <row r="182" spans="1:7" x14ac:dyDescent="0.15">
      <c r="A182" t="s">
        <v>1414</v>
      </c>
      <c r="B182" s="3">
        <v>50</v>
      </c>
      <c r="C182" s="19">
        <v>32.700000000000003</v>
      </c>
      <c r="D182" s="19">
        <v>21.8</v>
      </c>
      <c r="F182" s="3"/>
      <c r="G182" s="3"/>
    </row>
    <row r="183" spans="1:7" x14ac:dyDescent="0.15">
      <c r="A183" t="s">
        <v>1383</v>
      </c>
      <c r="B183" s="3">
        <v>12.87</v>
      </c>
      <c r="C183" s="19">
        <v>7.4</v>
      </c>
      <c r="D183" s="19">
        <v>22.1</v>
      </c>
      <c r="F183" s="3"/>
      <c r="G183" s="3"/>
    </row>
    <row r="184" spans="1:7" x14ac:dyDescent="0.15">
      <c r="A184" t="s">
        <v>59</v>
      </c>
      <c r="B184" s="3">
        <v>1.6990000000000002E-2</v>
      </c>
      <c r="C184" s="19">
        <v>0</v>
      </c>
      <c r="D184" s="19">
        <v>20.6</v>
      </c>
      <c r="F184" s="3"/>
      <c r="G184" s="3"/>
    </row>
    <row r="185" spans="1:7" x14ac:dyDescent="0.15">
      <c r="A185" t="s">
        <v>329</v>
      </c>
      <c r="B185" s="3">
        <v>2.3599999999999999E-2</v>
      </c>
      <c r="C185" s="19">
        <v>0</v>
      </c>
      <c r="D185" s="19">
        <v>20.399999999999999</v>
      </c>
      <c r="F185" s="3"/>
      <c r="G185" s="3"/>
    </row>
    <row r="186" spans="1:7" x14ac:dyDescent="0.15">
      <c r="A186" t="s">
        <v>106</v>
      </c>
      <c r="B186" s="3">
        <v>4.4299999999999999E-2</v>
      </c>
      <c r="C186" s="19">
        <v>0</v>
      </c>
      <c r="D186" s="19">
        <v>20.5</v>
      </c>
      <c r="F186" s="3"/>
      <c r="G186" s="3"/>
    </row>
    <row r="187" spans="1:7" x14ac:dyDescent="0.15">
      <c r="A187" t="s">
        <v>80</v>
      </c>
      <c r="B187" s="3">
        <v>6.2300000000000001E-2</v>
      </c>
      <c r="C187" s="19">
        <v>0</v>
      </c>
      <c r="D187" s="19">
        <v>20.5</v>
      </c>
      <c r="F187" s="3"/>
      <c r="G187" s="3"/>
    </row>
    <row r="188" spans="1:7" x14ac:dyDescent="0.15">
      <c r="A188" s="42" t="s">
        <v>1433</v>
      </c>
      <c r="B188" s="3">
        <f>2*0.1319</f>
        <v>0.26379999999999998</v>
      </c>
      <c r="C188" s="19">
        <v>0.2</v>
      </c>
      <c r="D188" s="19">
        <v>21.7</v>
      </c>
      <c r="E188" t="s">
        <v>1426</v>
      </c>
      <c r="F188" s="3"/>
      <c r="G188" s="3"/>
    </row>
    <row r="189" spans="1:7" x14ac:dyDescent="0.15">
      <c r="A189" t="s">
        <v>45</v>
      </c>
      <c r="B189" s="3">
        <v>0.17519999999999999</v>
      </c>
      <c r="C189" s="19">
        <v>0.1</v>
      </c>
      <c r="D189" s="19">
        <v>20.7</v>
      </c>
      <c r="F189" s="3"/>
      <c r="G189" s="3"/>
    </row>
    <row r="190" spans="1:7" x14ac:dyDescent="0.15">
      <c r="A190" t="s">
        <v>41</v>
      </c>
      <c r="B190" s="3">
        <v>1.1440000000000001E-2</v>
      </c>
      <c r="C190" s="19">
        <v>0</v>
      </c>
      <c r="D190" s="19">
        <v>20.7</v>
      </c>
      <c r="F190" s="3"/>
      <c r="G190" s="3"/>
    </row>
    <row r="191" spans="1:7" x14ac:dyDescent="0.15">
      <c r="A191" t="s">
        <v>263</v>
      </c>
      <c r="B191" s="3">
        <v>3.3</v>
      </c>
      <c r="C191" s="19">
        <v>1.7000000000000002</v>
      </c>
      <c r="D191" s="19">
        <v>20.5</v>
      </c>
      <c r="F191" s="3"/>
      <c r="G191" s="3"/>
    </row>
    <row r="192" spans="1:7" x14ac:dyDescent="0.15">
      <c r="A192" t="s">
        <v>113</v>
      </c>
      <c r="B192" s="3">
        <v>0.17100000000000001</v>
      </c>
      <c r="C192" s="19">
        <v>0.1</v>
      </c>
      <c r="D192" s="19">
        <v>20.399999999999999</v>
      </c>
      <c r="F192" s="3"/>
      <c r="G192" s="3"/>
    </row>
    <row r="193" spans="1:7" x14ac:dyDescent="0.15">
      <c r="A193" t="s">
        <v>73</v>
      </c>
      <c r="B193" s="3">
        <v>2.0300000000000002E-2</v>
      </c>
      <c r="C193" s="19">
        <v>0</v>
      </c>
      <c r="D193" s="19">
        <v>20.399999999999999</v>
      </c>
      <c r="F193" s="3"/>
      <c r="G193" s="3"/>
    </row>
    <row r="194" spans="1:7" x14ac:dyDescent="0.15">
      <c r="A194" t="s">
        <v>118</v>
      </c>
      <c r="B194" s="3">
        <v>1.695E-2</v>
      </c>
      <c r="C194" s="19">
        <v>0</v>
      </c>
      <c r="D194" s="19">
        <v>20.5</v>
      </c>
      <c r="F194" s="3"/>
      <c r="G194" s="3"/>
    </row>
    <row r="195" spans="1:7" x14ac:dyDescent="0.15">
      <c r="A195" t="s">
        <v>435</v>
      </c>
      <c r="B195" s="3">
        <v>13.99</v>
      </c>
      <c r="C195" s="19">
        <v>8.1</v>
      </c>
      <c r="D195" s="19">
        <v>20.6</v>
      </c>
      <c r="F195" s="3"/>
      <c r="G195" s="3"/>
    </row>
    <row r="196" spans="1:7" x14ac:dyDescent="0.15">
      <c r="A196" t="s">
        <v>102</v>
      </c>
      <c r="B196" s="3">
        <v>1.7090000000000001E-2</v>
      </c>
      <c r="C196" s="19">
        <v>0</v>
      </c>
      <c r="D196" s="19">
        <v>20.5</v>
      </c>
      <c r="F196" s="3"/>
      <c r="G196" s="3"/>
    </row>
    <row r="197" spans="1:7" x14ac:dyDescent="0.15">
      <c r="A197" t="s">
        <v>128</v>
      </c>
      <c r="B197" s="3">
        <v>0.1855</v>
      </c>
      <c r="C197" s="19">
        <v>0.1</v>
      </c>
      <c r="D197" s="19">
        <v>20.6</v>
      </c>
      <c r="F197" s="3"/>
      <c r="G197" s="3"/>
    </row>
    <row r="198" spans="1:7" x14ac:dyDescent="0.15">
      <c r="A198" t="s">
        <v>124</v>
      </c>
      <c r="B198" s="3">
        <v>2.8400000000000002E-2</v>
      </c>
      <c r="C198" s="19">
        <v>0</v>
      </c>
      <c r="D198" s="19">
        <v>20.5</v>
      </c>
      <c r="F198" s="3"/>
      <c r="G198" s="3"/>
    </row>
    <row r="199" spans="1:7" x14ac:dyDescent="0.15">
      <c r="A199" t="s">
        <v>58</v>
      </c>
      <c r="B199" s="3">
        <v>5.2500000000000005E-2</v>
      </c>
      <c r="C199" s="19">
        <v>0</v>
      </c>
      <c r="D199" s="19">
        <v>20.5</v>
      </c>
      <c r="F199" s="3"/>
      <c r="G199" s="3"/>
    </row>
    <row r="200" spans="1:7" x14ac:dyDescent="0.15">
      <c r="A200" t="s">
        <v>122</v>
      </c>
      <c r="B200" s="3">
        <v>2.4500000000000001E-2</v>
      </c>
      <c r="C200" s="19">
        <v>0</v>
      </c>
      <c r="D200" s="19">
        <v>20.9</v>
      </c>
      <c r="F200" s="3"/>
      <c r="G200" s="3"/>
    </row>
    <row r="201" spans="1:7" x14ac:dyDescent="0.15">
      <c r="A201" t="s">
        <v>1434</v>
      </c>
      <c r="B201" s="3">
        <v>1.0400000000000001E-2</v>
      </c>
      <c r="C201" s="19">
        <v>0</v>
      </c>
      <c r="D201" s="19">
        <v>20.6</v>
      </c>
      <c r="F201" s="3"/>
      <c r="G201" s="3"/>
    </row>
    <row r="202" spans="1:7" x14ac:dyDescent="0.15">
      <c r="A202" t="s">
        <v>98</v>
      </c>
      <c r="B202" s="3">
        <v>6.1900000000000004E-2</v>
      </c>
      <c r="C202" s="19">
        <v>0</v>
      </c>
      <c r="D202" s="19">
        <v>20.6</v>
      </c>
      <c r="F202" s="3"/>
      <c r="G202" s="3"/>
    </row>
    <row r="203" spans="1:7" x14ac:dyDescent="0.15">
      <c r="A203" t="s">
        <v>231</v>
      </c>
      <c r="B203" s="3">
        <v>4.3700000000000003E-2</v>
      </c>
      <c r="C203" s="19">
        <v>0</v>
      </c>
      <c r="D203" s="19">
        <v>20.399999999999999</v>
      </c>
      <c r="F203" s="3"/>
      <c r="G203" s="3"/>
    </row>
    <row r="204" spans="1:7" x14ac:dyDescent="0.15">
      <c r="A204" t="s">
        <v>47</v>
      </c>
      <c r="B204" s="3">
        <v>2.7100000000000003E-2</v>
      </c>
      <c r="C204" s="19">
        <v>0</v>
      </c>
      <c r="D204" s="19">
        <v>20.399999999999999</v>
      </c>
      <c r="F204" s="3"/>
      <c r="G204" s="3"/>
    </row>
    <row r="205" spans="1:7" x14ac:dyDescent="0.15">
      <c r="A205" t="s">
        <v>84</v>
      </c>
      <c r="B205" s="3">
        <v>1.3810000000000001E-2</v>
      </c>
      <c r="C205" s="19">
        <v>0</v>
      </c>
      <c r="D205" s="19">
        <v>20.5</v>
      </c>
      <c r="F205" s="3"/>
      <c r="G205" s="3"/>
    </row>
    <row r="206" spans="1:7" x14ac:dyDescent="0.15">
      <c r="A206" t="s">
        <v>130</v>
      </c>
      <c r="B206" s="3">
        <v>5.1200000000000002E-2</v>
      </c>
      <c r="C206" s="19">
        <v>0</v>
      </c>
      <c r="D206" s="19">
        <v>20.6</v>
      </c>
      <c r="F206" s="3"/>
      <c r="G206" s="3"/>
    </row>
    <row r="207" spans="1:7" x14ac:dyDescent="0.15">
      <c r="A207" t="s">
        <v>82</v>
      </c>
      <c r="B207" s="3">
        <v>1.1770000000000001E-2</v>
      </c>
      <c r="C207" s="19">
        <v>0</v>
      </c>
      <c r="D207" s="19">
        <v>20.7</v>
      </c>
      <c r="F207" s="3"/>
      <c r="G207" s="3"/>
    </row>
    <row r="208" spans="1:7" x14ac:dyDescent="0.15">
      <c r="A208" t="s">
        <v>100</v>
      </c>
      <c r="B208" s="3">
        <v>2.5500000000000002E-2</v>
      </c>
      <c r="C208" s="19">
        <v>0</v>
      </c>
      <c r="D208" s="19">
        <v>20.7</v>
      </c>
      <c r="F208" s="3"/>
      <c r="G208" s="3"/>
    </row>
    <row r="209" spans="1:7" x14ac:dyDescent="0.15">
      <c r="A209" t="s">
        <v>86</v>
      </c>
      <c r="B209" s="3">
        <v>4.4299999999999999E-2</v>
      </c>
      <c r="C209" s="19">
        <v>0</v>
      </c>
      <c r="D209" s="19">
        <v>20.8</v>
      </c>
      <c r="F209" s="3"/>
      <c r="G209" s="3"/>
    </row>
    <row r="210" spans="1:7" x14ac:dyDescent="0.15">
      <c r="A210" t="s">
        <v>69</v>
      </c>
      <c r="B210" s="3">
        <v>2.5600000000000001E-2</v>
      </c>
      <c r="C210" s="19">
        <v>0</v>
      </c>
      <c r="D210" s="19">
        <v>20.7</v>
      </c>
      <c r="F210" s="3"/>
      <c r="G210" s="3"/>
    </row>
    <row r="211" spans="1:7" x14ac:dyDescent="0.15">
      <c r="A211" t="s">
        <v>75</v>
      </c>
      <c r="B211" s="3">
        <v>8.0700000000000008E-2</v>
      </c>
      <c r="C211" s="19">
        <v>0</v>
      </c>
      <c r="D211" s="19">
        <v>20.7</v>
      </c>
      <c r="F211" s="3"/>
      <c r="G211" s="3"/>
    </row>
    <row r="212" spans="1:7" x14ac:dyDescent="0.15">
      <c r="A212" t="s">
        <v>43</v>
      </c>
      <c r="B212" s="3">
        <v>2.1100000000000001E-2</v>
      </c>
      <c r="C212" s="19">
        <v>0</v>
      </c>
      <c r="D212" s="19">
        <v>20.8</v>
      </c>
      <c r="F212" s="3"/>
      <c r="G212" s="3"/>
    </row>
    <row r="213" spans="1:7" x14ac:dyDescent="0.15">
      <c r="A213" t="s">
        <v>77</v>
      </c>
      <c r="B213" s="3">
        <v>3.6000000000000004E-2</v>
      </c>
      <c r="C213" s="19">
        <v>0</v>
      </c>
      <c r="D213" s="19">
        <v>20.7</v>
      </c>
      <c r="F213" s="3"/>
      <c r="G213" s="3"/>
    </row>
    <row r="214" spans="1:7" x14ac:dyDescent="0.15">
      <c r="A214" t="s">
        <v>132</v>
      </c>
      <c r="B214" s="3">
        <v>0.17930000000000001</v>
      </c>
      <c r="C214" s="19">
        <v>0.1</v>
      </c>
      <c r="D214" s="19">
        <v>20.6</v>
      </c>
      <c r="F214" s="3"/>
      <c r="G214" s="3"/>
    </row>
    <row r="215" spans="1:7" x14ac:dyDescent="0.15">
      <c r="A215" t="s">
        <v>126</v>
      </c>
      <c r="B215" s="3">
        <v>0.10260000000000001</v>
      </c>
      <c r="C215" s="19">
        <v>0</v>
      </c>
      <c r="D215" s="19">
        <v>20.7</v>
      </c>
      <c r="F215" s="3"/>
      <c r="G215" s="3"/>
    </row>
    <row r="216" spans="1:7" x14ac:dyDescent="0.15">
      <c r="A216" t="s">
        <v>158</v>
      </c>
      <c r="B216" s="3">
        <v>2.3700000000000002E-2</v>
      </c>
      <c r="C216" s="19">
        <v>0</v>
      </c>
      <c r="D216" s="19">
        <v>20.8</v>
      </c>
      <c r="F216" s="3"/>
      <c r="G216" s="3"/>
    </row>
    <row r="217" spans="1:7" x14ac:dyDescent="0.15">
      <c r="A217" t="s">
        <v>71</v>
      </c>
      <c r="B217" s="3">
        <v>0.12610000000000002</v>
      </c>
      <c r="C217" s="19">
        <v>0.1</v>
      </c>
      <c r="D217" s="19">
        <v>20.9</v>
      </c>
      <c r="F217" s="3"/>
      <c r="G217" s="3"/>
    </row>
    <row r="218" spans="1:7" x14ac:dyDescent="0.15">
      <c r="A218" t="s">
        <v>446</v>
      </c>
      <c r="B218" s="3">
        <v>0.1585</v>
      </c>
      <c r="C218" s="19">
        <v>0.1</v>
      </c>
      <c r="D218" s="19">
        <v>22.1</v>
      </c>
      <c r="F218" s="3"/>
      <c r="G218" s="3"/>
    </row>
    <row r="219" spans="1:7" x14ac:dyDescent="0.15">
      <c r="A219" t="s">
        <v>62</v>
      </c>
      <c r="B219" s="3">
        <v>2.2100000000000002E-2</v>
      </c>
      <c r="C219" s="19">
        <v>0</v>
      </c>
      <c r="D219" s="19">
        <v>21.3</v>
      </c>
      <c r="F219" s="3"/>
      <c r="G219" s="3"/>
    </row>
    <row r="220" spans="1:7" x14ac:dyDescent="0.15">
      <c r="A220" t="s">
        <v>1383</v>
      </c>
      <c r="B220" s="3">
        <v>12.93</v>
      </c>
      <c r="C220" s="19">
        <v>7.4</v>
      </c>
      <c r="D220" s="19">
        <v>22.8</v>
      </c>
      <c r="F220" s="3"/>
      <c r="G220" s="3"/>
    </row>
    <row r="221" spans="1:7" ht="14" thickBot="1" x14ac:dyDescent="0.2">
      <c r="A221" t="s">
        <v>69</v>
      </c>
      <c r="B221" s="3">
        <v>2.6700000000000002E-2</v>
      </c>
      <c r="C221" s="19">
        <v>0</v>
      </c>
      <c r="D221" s="19">
        <v>21.4</v>
      </c>
      <c r="F221" s="3"/>
      <c r="G221" s="3"/>
    </row>
    <row r="222" spans="1:7" x14ac:dyDescent="0.15">
      <c r="A222" s="244">
        <v>41487.854166666664</v>
      </c>
      <c r="B222" s="245" t="s">
        <v>449</v>
      </c>
      <c r="C222" s="245" t="s">
        <v>1435</v>
      </c>
      <c r="D222" s="246"/>
      <c r="E222" s="247" t="s">
        <v>1436</v>
      </c>
      <c r="F222" s="248"/>
      <c r="G222" s="248"/>
    </row>
    <row r="223" spans="1:7" x14ac:dyDescent="0.15">
      <c r="A223" t="s">
        <v>1414</v>
      </c>
      <c r="B223" s="3">
        <v>50</v>
      </c>
      <c r="C223" s="19">
        <v>32.799999999999997</v>
      </c>
      <c r="D223" s="19">
        <v>20.6</v>
      </c>
      <c r="F223" s="3"/>
      <c r="G223" s="3"/>
    </row>
    <row r="224" spans="1:7" x14ac:dyDescent="0.15">
      <c r="A224" t="s">
        <v>1383</v>
      </c>
      <c r="B224" s="3">
        <v>12.87</v>
      </c>
      <c r="C224" s="19">
        <v>7.4</v>
      </c>
      <c r="D224" s="19">
        <v>20.9</v>
      </c>
      <c r="F224" s="3"/>
      <c r="G224" s="3"/>
    </row>
    <row r="225" spans="1:7" x14ac:dyDescent="0.15">
      <c r="A225" t="s">
        <v>130</v>
      </c>
      <c r="B225" s="3">
        <v>7.1099999999999997E-2</v>
      </c>
      <c r="C225" s="19">
        <v>0</v>
      </c>
      <c r="D225" s="19">
        <v>20.399999999999999</v>
      </c>
      <c r="F225" s="3"/>
      <c r="G225" s="3"/>
    </row>
    <row r="226" spans="1:7" x14ac:dyDescent="0.15">
      <c r="A226" t="s">
        <v>116</v>
      </c>
      <c r="B226" s="3">
        <v>67.099999999999994</v>
      </c>
      <c r="C226" s="19" t="s">
        <v>39</v>
      </c>
      <c r="D226" s="19">
        <v>20.100000000000001</v>
      </c>
      <c r="F226" s="3"/>
      <c r="G226" s="3"/>
    </row>
    <row r="227" spans="1:7" x14ac:dyDescent="0.15">
      <c r="A227" t="s">
        <v>610</v>
      </c>
      <c r="B227" s="3">
        <f>2*37.8</f>
        <v>75.599999999999994</v>
      </c>
      <c r="C227" s="19">
        <f>24*2</f>
        <v>48</v>
      </c>
      <c r="D227" s="19">
        <v>22.2</v>
      </c>
      <c r="F227" s="3"/>
      <c r="G227" s="3"/>
    </row>
    <row r="228" spans="1:7" x14ac:dyDescent="0.15">
      <c r="A228" t="s">
        <v>113</v>
      </c>
      <c r="B228" s="3">
        <v>0.24199999999999999</v>
      </c>
      <c r="C228" s="19">
        <v>0.1</v>
      </c>
      <c r="D228" s="19">
        <v>20.3</v>
      </c>
      <c r="F228" s="3"/>
      <c r="G228" s="3"/>
    </row>
    <row r="229" spans="1:7" x14ac:dyDescent="0.15">
      <c r="A229" t="s">
        <v>43</v>
      </c>
      <c r="B229" s="3">
        <v>46.8</v>
      </c>
      <c r="C229" s="19">
        <v>30.4</v>
      </c>
      <c r="D229" s="19">
        <v>19.7</v>
      </c>
      <c r="F229" s="3"/>
      <c r="G229" s="3"/>
    </row>
    <row r="230" spans="1:7" x14ac:dyDescent="0.15">
      <c r="A230" t="s">
        <v>124</v>
      </c>
      <c r="B230" s="3">
        <v>0.11890000000000001</v>
      </c>
      <c r="C230" s="19">
        <v>0.1</v>
      </c>
      <c r="D230" s="19">
        <v>19.7</v>
      </c>
      <c r="F230" s="3"/>
      <c r="G230" s="3"/>
    </row>
    <row r="231" spans="1:7" x14ac:dyDescent="0.15">
      <c r="A231" t="s">
        <v>86</v>
      </c>
      <c r="B231" s="3">
        <v>4.5499999999999999E-2</v>
      </c>
      <c r="C231" s="19">
        <v>0</v>
      </c>
      <c r="D231" s="19">
        <v>19.8</v>
      </c>
      <c r="F231" s="3"/>
      <c r="G231" s="3"/>
    </row>
    <row r="232" spans="1:7" x14ac:dyDescent="0.15">
      <c r="A232" t="s">
        <v>71</v>
      </c>
      <c r="B232" s="3">
        <v>0.11210000000000001</v>
      </c>
      <c r="C232" s="19">
        <v>0.1</v>
      </c>
      <c r="D232" s="19">
        <v>19.5</v>
      </c>
      <c r="F232" s="3"/>
      <c r="G232" s="3"/>
    </row>
    <row r="233" spans="1:7" x14ac:dyDescent="0.15">
      <c r="A233" t="s">
        <v>435</v>
      </c>
      <c r="B233" s="3">
        <v>0.14480000000000001</v>
      </c>
      <c r="C233" s="19">
        <v>0.1</v>
      </c>
      <c r="D233" s="19">
        <v>20.3</v>
      </c>
      <c r="F233" s="3"/>
      <c r="G233" s="3"/>
    </row>
    <row r="234" spans="1:7" x14ac:dyDescent="0.15">
      <c r="A234" t="s">
        <v>1437</v>
      </c>
      <c r="B234" s="3">
        <v>7.3700000000000002E-2</v>
      </c>
      <c r="C234" s="19">
        <v>0</v>
      </c>
      <c r="D234" s="19">
        <v>20.5</v>
      </c>
      <c r="F234" s="3"/>
      <c r="G234" s="3"/>
    </row>
    <row r="235" spans="1:7" x14ac:dyDescent="0.15">
      <c r="A235" t="s">
        <v>633</v>
      </c>
      <c r="B235" s="3">
        <v>8.2600000000000007E-2</v>
      </c>
      <c r="C235" s="19">
        <v>0</v>
      </c>
      <c r="D235" s="19">
        <v>19.899999999999999</v>
      </c>
      <c r="F235" s="3"/>
      <c r="G235" s="3"/>
    </row>
    <row r="236" spans="1:7" x14ac:dyDescent="0.15">
      <c r="A236" t="s">
        <v>640</v>
      </c>
      <c r="B236" s="3">
        <v>4.2500000000000003E-2</v>
      </c>
      <c r="C236" s="19">
        <v>0</v>
      </c>
      <c r="D236" s="19">
        <v>19.7</v>
      </c>
      <c r="F236" s="3"/>
      <c r="G236" s="3"/>
    </row>
    <row r="237" spans="1:7" x14ac:dyDescent="0.15">
      <c r="A237" t="s">
        <v>75</v>
      </c>
      <c r="B237" s="3">
        <v>7.7499999999999999E-2</v>
      </c>
      <c r="C237" s="19">
        <v>0</v>
      </c>
      <c r="D237" s="19">
        <v>19.899999999999999</v>
      </c>
      <c r="F237" s="3"/>
      <c r="G237" s="3"/>
    </row>
    <row r="238" spans="1:7" x14ac:dyDescent="0.15">
      <c r="A238" t="s">
        <v>88</v>
      </c>
      <c r="B238" s="3">
        <v>7.1000000000000008E-2</v>
      </c>
      <c r="C238" s="19">
        <v>0</v>
      </c>
      <c r="D238" s="19">
        <v>20</v>
      </c>
      <c r="F238" s="3"/>
      <c r="G238" s="3"/>
    </row>
    <row r="239" spans="1:7" x14ac:dyDescent="0.15">
      <c r="A239" t="s">
        <v>90</v>
      </c>
      <c r="B239" s="3">
        <v>7.3999999999999996E-2</v>
      </c>
      <c r="C239" s="19">
        <v>0</v>
      </c>
      <c r="D239" s="19">
        <v>21.6</v>
      </c>
      <c r="F239" s="3"/>
      <c r="G239" s="3"/>
    </row>
    <row r="240" spans="1:7" x14ac:dyDescent="0.15">
      <c r="A240" t="s">
        <v>460</v>
      </c>
      <c r="B240" s="3">
        <v>7.5900000000000009E-2</v>
      </c>
      <c r="C240" s="19">
        <v>0</v>
      </c>
      <c r="D240" s="19">
        <v>19.899999999999999</v>
      </c>
      <c r="F240" s="3"/>
      <c r="G240" s="3"/>
    </row>
    <row r="241" spans="1:7" x14ac:dyDescent="0.15">
      <c r="A241" t="s">
        <v>461</v>
      </c>
      <c r="B241" s="3">
        <v>0.1173</v>
      </c>
      <c r="C241" s="19">
        <v>0.1</v>
      </c>
      <c r="D241" s="19">
        <v>19.8</v>
      </c>
      <c r="F241" s="3"/>
      <c r="G241" s="3"/>
    </row>
    <row r="242" spans="1:7" x14ac:dyDescent="0.15">
      <c r="A242" t="s">
        <v>462</v>
      </c>
      <c r="B242" s="3">
        <v>3.1</v>
      </c>
      <c r="C242" s="19">
        <v>1.6</v>
      </c>
      <c r="D242" s="19">
        <v>20</v>
      </c>
      <c r="F242" s="3"/>
      <c r="G242" s="3"/>
    </row>
    <row r="243" spans="1:7" x14ac:dyDescent="0.15">
      <c r="A243" t="s">
        <v>1438</v>
      </c>
      <c r="B243" s="3">
        <v>7.7200000000000005E-2</v>
      </c>
      <c r="C243" s="19">
        <v>0</v>
      </c>
      <c r="D243" s="19">
        <v>19.899999999999999</v>
      </c>
      <c r="F243" s="3"/>
      <c r="G243" s="3"/>
    </row>
    <row r="244" spans="1:7" x14ac:dyDescent="0.15">
      <c r="A244" t="s">
        <v>73</v>
      </c>
      <c r="B244" s="3">
        <v>1.7410000000000002E-2</v>
      </c>
      <c r="C244" s="19">
        <v>0</v>
      </c>
      <c r="D244" s="19">
        <v>18.7</v>
      </c>
      <c r="F244" s="3"/>
      <c r="G244" s="3"/>
    </row>
    <row r="245" spans="1:7" x14ac:dyDescent="0.15">
      <c r="A245" t="s">
        <v>126</v>
      </c>
      <c r="B245" s="3">
        <v>2.2500000000000003E-2</v>
      </c>
      <c r="C245" s="19">
        <v>0</v>
      </c>
      <c r="D245" s="19">
        <v>19.600000000000001</v>
      </c>
      <c r="F245" s="3"/>
      <c r="G245" s="3"/>
    </row>
    <row r="246" spans="1:7" x14ac:dyDescent="0.15">
      <c r="A246" t="s">
        <v>132</v>
      </c>
      <c r="B246" s="3">
        <v>4.87E-2</v>
      </c>
      <c r="C246" s="19">
        <v>0</v>
      </c>
      <c r="D246" s="19">
        <v>19.8</v>
      </c>
      <c r="F246" s="3"/>
      <c r="G246" s="3"/>
    </row>
    <row r="247" spans="1:7" x14ac:dyDescent="0.15">
      <c r="A247" t="s">
        <v>1439</v>
      </c>
      <c r="B247" s="3">
        <v>1.9650000000000001E-2</v>
      </c>
      <c r="C247" s="19">
        <v>0</v>
      </c>
      <c r="D247" s="19">
        <v>19.600000000000001</v>
      </c>
      <c r="F247" s="3"/>
      <c r="G247" s="3"/>
    </row>
    <row r="248" spans="1:7" x14ac:dyDescent="0.15">
      <c r="A248" t="s">
        <v>623</v>
      </c>
      <c r="B248" s="3">
        <v>1.4670000000000001E-2</v>
      </c>
      <c r="C248" s="19">
        <v>0</v>
      </c>
      <c r="D248" s="19">
        <v>19.899999999999999</v>
      </c>
      <c r="F248" s="3"/>
      <c r="G248" s="3"/>
    </row>
    <row r="249" spans="1:7" x14ac:dyDescent="0.15">
      <c r="A249" t="s">
        <v>128</v>
      </c>
      <c r="B249" s="3">
        <v>9.7200000000000009E-2</v>
      </c>
      <c r="C249" s="19">
        <v>0</v>
      </c>
      <c r="D249" s="19">
        <v>19.600000000000001</v>
      </c>
      <c r="F249" s="3"/>
      <c r="G249" s="3"/>
    </row>
    <row r="250" spans="1:7" x14ac:dyDescent="0.15">
      <c r="A250" t="s">
        <v>491</v>
      </c>
      <c r="B250" s="3">
        <f>0.0331*2</f>
        <v>6.6199999999999995E-2</v>
      </c>
      <c r="C250" s="19">
        <v>0</v>
      </c>
      <c r="D250" s="19">
        <v>20.8</v>
      </c>
      <c r="F250" s="3"/>
      <c r="G250" s="3"/>
    </row>
    <row r="251" spans="1:7" x14ac:dyDescent="0.15">
      <c r="A251" t="s">
        <v>69</v>
      </c>
      <c r="B251" s="3">
        <v>6.1000000000000004E-3</v>
      </c>
      <c r="C251" s="19">
        <v>0</v>
      </c>
      <c r="D251" s="19">
        <v>19.7</v>
      </c>
      <c r="F251" s="3"/>
      <c r="G251" s="3"/>
    </row>
    <row r="252" spans="1:7" x14ac:dyDescent="0.15">
      <c r="A252" s="60" t="s">
        <v>100</v>
      </c>
      <c r="B252" s="55">
        <v>25.8</v>
      </c>
      <c r="C252" s="58">
        <v>15.7</v>
      </c>
      <c r="D252" s="58">
        <v>19.600000000000001</v>
      </c>
      <c r="E252" s="60"/>
      <c r="F252" s="55"/>
      <c r="G252" s="55"/>
    </row>
    <row r="253" spans="1:7" x14ac:dyDescent="0.15">
      <c r="A253" t="s">
        <v>620</v>
      </c>
      <c r="B253" s="3">
        <v>1.685E-2</v>
      </c>
      <c r="C253" s="19">
        <v>0</v>
      </c>
      <c r="D253" s="19">
        <v>19.600000000000001</v>
      </c>
      <c r="F253" s="3"/>
      <c r="G253" s="3"/>
    </row>
    <row r="254" spans="1:7" x14ac:dyDescent="0.15">
      <c r="A254" t="s">
        <v>45</v>
      </c>
      <c r="B254" s="3">
        <v>6.4100000000000008E-3</v>
      </c>
      <c r="C254" s="19">
        <v>0</v>
      </c>
      <c r="D254" s="19">
        <v>19.399999999999999</v>
      </c>
      <c r="F254" s="3"/>
      <c r="G254" s="3"/>
    </row>
    <row r="255" spans="1:7" x14ac:dyDescent="0.15">
      <c r="A255" t="s">
        <v>41</v>
      </c>
      <c r="B255" s="3">
        <v>21.4</v>
      </c>
      <c r="C255" s="19">
        <v>12.8</v>
      </c>
      <c r="D255" s="19">
        <v>19.7</v>
      </c>
      <c r="F255" s="3"/>
      <c r="G255" s="3"/>
    </row>
    <row r="256" spans="1:7" x14ac:dyDescent="0.15">
      <c r="A256" t="s">
        <v>1440</v>
      </c>
      <c r="B256" s="3">
        <f>19.79*3</f>
        <v>59.37</v>
      </c>
      <c r="C256" s="19">
        <f>11.8*3</f>
        <v>35.400000000000006</v>
      </c>
      <c r="D256" s="19">
        <v>21.2</v>
      </c>
      <c r="F256" s="3"/>
      <c r="G256" s="3"/>
    </row>
    <row r="257" spans="1:7" x14ac:dyDescent="0.15">
      <c r="A257" t="s">
        <v>98</v>
      </c>
      <c r="B257" s="3">
        <v>2.3E-2</v>
      </c>
      <c r="C257" s="19">
        <v>0</v>
      </c>
      <c r="D257" s="19">
        <v>20.100000000000001</v>
      </c>
      <c r="F257" s="3"/>
      <c r="G257" s="3"/>
    </row>
    <row r="258" spans="1:7" x14ac:dyDescent="0.15">
      <c r="A258" s="60" t="s">
        <v>439</v>
      </c>
      <c r="B258" s="55">
        <v>1.4630000000000001</v>
      </c>
      <c r="C258" s="58">
        <v>0.7</v>
      </c>
      <c r="D258" s="58">
        <v>19.899999999999999</v>
      </c>
      <c r="E258" s="60"/>
      <c r="F258" s="55"/>
      <c r="G258" s="55"/>
    </row>
    <row r="259" spans="1:7" x14ac:dyDescent="0.15">
      <c r="A259" t="s">
        <v>446</v>
      </c>
      <c r="B259" s="3">
        <v>1.634E-2</v>
      </c>
      <c r="C259" s="19">
        <v>0</v>
      </c>
      <c r="D259" s="19">
        <v>19.899999999999999</v>
      </c>
      <c r="F259" s="3"/>
      <c r="G259" s="3"/>
    </row>
    <row r="260" spans="1:7" x14ac:dyDescent="0.15">
      <c r="A260" t="s">
        <v>630</v>
      </c>
      <c r="B260" s="3">
        <v>43.9</v>
      </c>
      <c r="C260" s="19">
        <v>28.3</v>
      </c>
      <c r="D260" s="19">
        <v>20</v>
      </c>
      <c r="F260" s="3"/>
      <c r="G260" s="3"/>
    </row>
    <row r="261" spans="1:7" x14ac:dyDescent="0.15">
      <c r="A261" t="s">
        <v>80</v>
      </c>
      <c r="B261" s="3">
        <v>3.1900000000000005E-2</v>
      </c>
      <c r="C261" s="19">
        <v>0</v>
      </c>
      <c r="D261" s="19">
        <v>19.8</v>
      </c>
      <c r="F261" s="3"/>
      <c r="G261" s="3"/>
    </row>
    <row r="262" spans="1:7" x14ac:dyDescent="0.15">
      <c r="A262" t="s">
        <v>231</v>
      </c>
      <c r="B262" s="3">
        <v>1.643E-2</v>
      </c>
      <c r="C262" s="19">
        <v>0</v>
      </c>
      <c r="D262" s="19">
        <v>19.8</v>
      </c>
      <c r="F262" s="3"/>
      <c r="G262" s="3"/>
    </row>
    <row r="263" spans="1:7" x14ac:dyDescent="0.15">
      <c r="A263" t="s">
        <v>84</v>
      </c>
      <c r="B263" s="3">
        <v>7.9200000000000007E-2</v>
      </c>
      <c r="C263" s="19">
        <v>0</v>
      </c>
      <c r="D263" s="19">
        <v>19.899999999999999</v>
      </c>
      <c r="F263" s="3"/>
      <c r="G263" s="3"/>
    </row>
    <row r="264" spans="1:7" x14ac:dyDescent="0.15">
      <c r="A264" t="s">
        <v>1441</v>
      </c>
      <c r="B264" s="3">
        <v>0.18110000000000001</v>
      </c>
      <c r="C264" s="19">
        <v>0.1</v>
      </c>
      <c r="D264" s="19">
        <v>19.899999999999999</v>
      </c>
      <c r="F264" s="3"/>
      <c r="G264" s="3"/>
    </row>
    <row r="265" spans="1:7" x14ac:dyDescent="0.15">
      <c r="A265" t="s">
        <v>1442</v>
      </c>
      <c r="B265" s="3">
        <v>0.248</v>
      </c>
      <c r="C265" s="19">
        <v>0.1</v>
      </c>
      <c r="D265" s="19">
        <v>19.899999999999999</v>
      </c>
      <c r="F265" s="3"/>
      <c r="G265" s="3"/>
    </row>
    <row r="266" spans="1:7" x14ac:dyDescent="0.15">
      <c r="A266" t="s">
        <v>106</v>
      </c>
      <c r="B266" s="3">
        <v>4.4400000000000002E-2</v>
      </c>
      <c r="C266" s="19">
        <v>0</v>
      </c>
      <c r="D266" s="19">
        <v>19.8</v>
      </c>
      <c r="F266" s="3"/>
      <c r="G266" s="3"/>
    </row>
    <row r="267" spans="1:7" x14ac:dyDescent="0.15">
      <c r="A267" t="s">
        <v>120</v>
      </c>
      <c r="B267" s="3">
        <v>8.6500000000000007E-2</v>
      </c>
      <c r="C267" s="19">
        <v>0</v>
      </c>
      <c r="D267" s="19">
        <v>19.899999999999999</v>
      </c>
      <c r="F267" s="3"/>
      <c r="G267" s="3"/>
    </row>
    <row r="268" spans="1:7" x14ac:dyDescent="0.15">
      <c r="A268" t="s">
        <v>104</v>
      </c>
      <c r="B268" s="3">
        <v>7.7300000000000008E-2</v>
      </c>
      <c r="C268" s="19">
        <v>0</v>
      </c>
      <c r="D268" s="19">
        <v>19.8</v>
      </c>
      <c r="F268" s="3"/>
      <c r="G268" s="3"/>
    </row>
    <row r="269" spans="1:7" x14ac:dyDescent="0.15">
      <c r="A269" t="s">
        <v>1414</v>
      </c>
      <c r="B269" s="3">
        <v>50.1</v>
      </c>
      <c r="C269" s="19">
        <v>32.799999999999997</v>
      </c>
      <c r="D269" s="19">
        <v>20.2</v>
      </c>
      <c r="F269" s="3"/>
      <c r="G269" s="3"/>
    </row>
    <row r="270" spans="1:7" x14ac:dyDescent="0.15">
      <c r="A270" t="s">
        <v>1383</v>
      </c>
      <c r="B270" s="3">
        <v>12.92</v>
      </c>
      <c r="C270" s="19">
        <v>7.4</v>
      </c>
      <c r="D270" s="19">
        <v>20.2</v>
      </c>
      <c r="F270" s="3"/>
      <c r="G270" s="3"/>
    </row>
    <row r="271" spans="1:7" x14ac:dyDescent="0.15">
      <c r="A271" t="s">
        <v>41</v>
      </c>
      <c r="B271" s="3">
        <v>21.3</v>
      </c>
      <c r="C271" s="19">
        <v>12.8</v>
      </c>
      <c r="D271" s="19">
        <v>19.8</v>
      </c>
      <c r="F271" s="3"/>
      <c r="G271" s="3"/>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X66"/>
  <sheetViews>
    <sheetView zoomScale="125" zoomScaleNormal="125" workbookViewId="0">
      <pane ySplit="3" topLeftCell="A4" activePane="bottomLeft" state="frozen"/>
      <selection pane="bottomLeft"/>
    </sheetView>
  </sheetViews>
  <sheetFormatPr baseColWidth="10" defaultRowHeight="16" x14ac:dyDescent="0.2"/>
  <cols>
    <col min="1" max="1" width="4.6640625" style="274" customWidth="1"/>
    <col min="2" max="2" width="13" style="255" customWidth="1"/>
    <col min="3" max="3" width="14.1640625" style="255" bestFit="1" customWidth="1"/>
    <col min="4" max="4" width="8.33203125" style="274" customWidth="1"/>
    <col min="5" max="5" width="12.5" style="274" customWidth="1"/>
    <col min="6" max="11" width="10.83203125" style="274"/>
    <col min="12" max="12" width="9.6640625" style="274" customWidth="1"/>
    <col min="13" max="13" width="10" style="274" customWidth="1"/>
    <col min="14" max="14" width="9.6640625" style="274" customWidth="1"/>
    <col min="15" max="15" width="13.5" style="274" customWidth="1"/>
    <col min="16" max="16" width="47.5" style="300" customWidth="1"/>
    <col min="17" max="16384" width="10.83203125" style="274"/>
  </cols>
  <sheetData>
    <row r="1" spans="1:18" s="295" customFormat="1" x14ac:dyDescent="0.2">
      <c r="B1" s="329" t="s">
        <v>1</v>
      </c>
      <c r="C1" s="329" t="s">
        <v>1443</v>
      </c>
      <c r="D1" s="332"/>
      <c r="E1" s="332"/>
      <c r="F1" s="332"/>
      <c r="G1" s="332"/>
      <c r="H1" s="332"/>
      <c r="I1" s="332"/>
      <c r="J1" s="332"/>
      <c r="K1" s="332"/>
      <c r="L1" s="332"/>
      <c r="M1" s="332"/>
      <c r="N1" s="332"/>
      <c r="O1" s="332"/>
      <c r="P1" s="326"/>
    </row>
    <row r="2" spans="1:18" s="296" customFormat="1" x14ac:dyDescent="0.2">
      <c r="B2" s="330"/>
      <c r="C2" s="330"/>
      <c r="D2" s="333"/>
      <c r="E2" s="333"/>
      <c r="F2" s="335"/>
      <c r="G2" s="337"/>
      <c r="H2" s="339"/>
      <c r="I2" s="339"/>
      <c r="J2" s="339"/>
      <c r="K2" s="339"/>
      <c r="L2" s="333" t="s">
        <v>972</v>
      </c>
      <c r="M2" s="333" t="s">
        <v>973</v>
      </c>
      <c r="N2" s="351" t="s">
        <v>1537</v>
      </c>
      <c r="O2" s="340" t="s">
        <v>8</v>
      </c>
      <c r="P2" s="327"/>
    </row>
    <row r="3" spans="1:18" s="296" customFormat="1" ht="17" x14ac:dyDescent="0.2">
      <c r="A3" s="344" t="s">
        <v>0</v>
      </c>
      <c r="B3" s="331"/>
      <c r="C3" s="331"/>
      <c r="D3" s="334" t="s">
        <v>4</v>
      </c>
      <c r="E3" s="334" t="s">
        <v>677</v>
      </c>
      <c r="F3" s="336" t="s">
        <v>6</v>
      </c>
      <c r="G3" s="338" t="s">
        <v>975</v>
      </c>
      <c r="H3" s="338" t="s">
        <v>976</v>
      </c>
      <c r="I3" s="338" t="s">
        <v>977</v>
      </c>
      <c r="J3" s="338" t="s">
        <v>978</v>
      </c>
      <c r="K3" s="338" t="s">
        <v>979</v>
      </c>
      <c r="L3" s="334" t="s">
        <v>974</v>
      </c>
      <c r="M3" s="334" t="s">
        <v>974</v>
      </c>
      <c r="N3" s="352" t="s">
        <v>974</v>
      </c>
      <c r="O3" s="334"/>
      <c r="P3" s="328" t="s">
        <v>15</v>
      </c>
    </row>
    <row r="4" spans="1:18" s="297" customFormat="1" ht="17" customHeight="1" x14ac:dyDescent="0.15">
      <c r="A4" s="293">
        <v>1</v>
      </c>
      <c r="B4" s="302" t="s">
        <v>1397</v>
      </c>
      <c r="C4" s="347">
        <v>41449.875</v>
      </c>
      <c r="D4" s="304">
        <v>29</v>
      </c>
      <c r="E4" s="304">
        <v>3.56E-2</v>
      </c>
      <c r="F4" s="303">
        <v>0</v>
      </c>
      <c r="G4" s="305"/>
      <c r="H4" s="305"/>
      <c r="I4" s="305"/>
      <c r="J4" s="305"/>
      <c r="K4" s="305"/>
      <c r="L4" s="303"/>
      <c r="M4" s="303"/>
      <c r="N4" s="303"/>
      <c r="O4" s="343" t="s">
        <v>609</v>
      </c>
      <c r="P4" s="309" t="s">
        <v>136</v>
      </c>
    </row>
    <row r="5" spans="1:18" s="297" customFormat="1" ht="17" customHeight="1" x14ac:dyDescent="0.2">
      <c r="A5" s="293">
        <f>A4+1</f>
        <v>2</v>
      </c>
      <c r="B5" s="302" t="s">
        <v>1468</v>
      </c>
      <c r="C5" s="348">
        <v>41443.666666666664</v>
      </c>
      <c r="D5" s="303"/>
      <c r="E5" s="304">
        <v>105.2</v>
      </c>
      <c r="F5" s="307">
        <v>63.9</v>
      </c>
      <c r="G5" s="305"/>
      <c r="H5" s="305"/>
      <c r="I5" s="305"/>
      <c r="J5" s="305"/>
      <c r="K5" s="305"/>
      <c r="L5" s="303"/>
      <c r="M5" s="303"/>
      <c r="N5" s="303"/>
      <c r="O5" s="341" t="s">
        <v>25</v>
      </c>
      <c r="P5" s="308" t="s">
        <v>1532</v>
      </c>
    </row>
    <row r="6" spans="1:18" s="297" customFormat="1" ht="17" customHeight="1" x14ac:dyDescent="0.2">
      <c r="A6" s="293">
        <f t="shared" ref="A6:A45" si="0">A5+1</f>
        <v>3</v>
      </c>
      <c r="B6" s="302" t="s">
        <v>1468</v>
      </c>
      <c r="C6" s="348">
        <v>41444.666666666664</v>
      </c>
      <c r="D6" s="303"/>
      <c r="E6" s="304">
        <v>23.2</v>
      </c>
      <c r="F6" s="303">
        <v>14</v>
      </c>
      <c r="G6" s="305"/>
      <c r="H6" s="305"/>
      <c r="I6" s="305"/>
      <c r="J6" s="305"/>
      <c r="K6" s="305"/>
      <c r="L6" s="303"/>
      <c r="M6" s="303"/>
      <c r="N6" s="303"/>
      <c r="O6" s="341" t="s">
        <v>1528</v>
      </c>
      <c r="P6" s="309" t="s">
        <v>30</v>
      </c>
    </row>
    <row r="7" spans="1:18" s="297" customFormat="1" ht="17" customHeight="1" x14ac:dyDescent="0.2">
      <c r="A7" s="293">
        <f t="shared" si="0"/>
        <v>4</v>
      </c>
      <c r="B7" s="310"/>
      <c r="C7" s="310"/>
      <c r="D7" s="303"/>
      <c r="E7" s="304">
        <v>55.8</v>
      </c>
      <c r="F7" s="303">
        <v>37</v>
      </c>
      <c r="G7" s="305"/>
      <c r="H7" s="305"/>
      <c r="I7" s="305"/>
      <c r="J7" s="305"/>
      <c r="K7" s="305"/>
      <c r="L7" s="303"/>
      <c r="M7" s="303"/>
      <c r="N7" s="303"/>
      <c r="O7" s="341" t="s">
        <v>1529</v>
      </c>
      <c r="P7" s="309" t="s">
        <v>32</v>
      </c>
    </row>
    <row r="8" spans="1:18" s="297" customFormat="1" ht="17" customHeight="1" x14ac:dyDescent="0.15">
      <c r="A8" s="293">
        <f t="shared" si="0"/>
        <v>5</v>
      </c>
      <c r="B8" s="302" t="s">
        <v>1509</v>
      </c>
      <c r="C8" s="347">
        <v>41485.722222222219</v>
      </c>
      <c r="D8" s="304">
        <v>43</v>
      </c>
      <c r="E8" s="304" t="s">
        <v>39</v>
      </c>
      <c r="F8" s="304" t="s">
        <v>39</v>
      </c>
      <c r="G8" s="312" t="s">
        <v>39</v>
      </c>
      <c r="H8" s="315">
        <v>43</v>
      </c>
      <c r="I8" s="315">
        <v>1610</v>
      </c>
      <c r="J8" s="315">
        <v>12691</v>
      </c>
      <c r="K8" s="315">
        <v>36</v>
      </c>
      <c r="L8" s="346">
        <v>10</v>
      </c>
      <c r="M8" s="317">
        <v>10</v>
      </c>
      <c r="N8" s="353">
        <v>10</v>
      </c>
      <c r="O8" s="342" t="s">
        <v>746</v>
      </c>
      <c r="P8" s="314"/>
    </row>
    <row r="9" spans="1:18" s="297" customFormat="1" ht="17" customHeight="1" x14ac:dyDescent="0.15">
      <c r="A9" s="293">
        <f t="shared" si="0"/>
        <v>6</v>
      </c>
      <c r="B9" s="302" t="s">
        <v>1509</v>
      </c>
      <c r="C9" s="347">
        <v>41485.722222222219</v>
      </c>
      <c r="D9" s="304">
        <v>45</v>
      </c>
      <c r="E9" s="304" t="s">
        <v>39</v>
      </c>
      <c r="F9" s="304" t="s">
        <v>39</v>
      </c>
      <c r="G9" s="315">
        <v>84</v>
      </c>
      <c r="H9" s="312" t="s">
        <v>39</v>
      </c>
      <c r="I9" s="312" t="s">
        <v>39</v>
      </c>
      <c r="J9" s="312" t="s">
        <v>39</v>
      </c>
      <c r="K9" s="312" t="s">
        <v>39</v>
      </c>
      <c r="L9" s="304">
        <v>100</v>
      </c>
      <c r="M9" s="345">
        <v>100</v>
      </c>
      <c r="N9" s="353">
        <v>10</v>
      </c>
      <c r="O9" s="342" t="s">
        <v>754</v>
      </c>
      <c r="P9" s="314"/>
    </row>
    <row r="10" spans="1:18" s="297" customFormat="1" ht="17" customHeight="1" x14ac:dyDescent="0.15">
      <c r="A10" s="293">
        <f t="shared" si="0"/>
        <v>7</v>
      </c>
      <c r="B10" s="318" t="s">
        <v>1469</v>
      </c>
      <c r="C10" s="347">
        <v>41467.583333333336</v>
      </c>
      <c r="D10" s="304">
        <v>5</v>
      </c>
      <c r="E10" s="304">
        <v>0.15079999999999999</v>
      </c>
      <c r="F10" s="303">
        <v>0.1</v>
      </c>
      <c r="G10" s="316" t="s">
        <v>39</v>
      </c>
      <c r="H10" s="316" t="s">
        <v>39</v>
      </c>
      <c r="I10" s="316" t="s">
        <v>39</v>
      </c>
      <c r="J10" s="316" t="s">
        <v>39</v>
      </c>
      <c r="K10" s="316" t="s">
        <v>39</v>
      </c>
      <c r="L10" s="317" t="s">
        <v>39</v>
      </c>
      <c r="M10" s="317" t="s">
        <v>39</v>
      </c>
      <c r="N10" s="353">
        <v>100</v>
      </c>
      <c r="O10" s="342" t="s">
        <v>264</v>
      </c>
      <c r="P10" s="319"/>
    </row>
    <row r="11" spans="1:18" s="297" customFormat="1" ht="17" customHeight="1" x14ac:dyDescent="0.15">
      <c r="A11" s="293">
        <f t="shared" si="0"/>
        <v>8</v>
      </c>
      <c r="B11" s="302" t="s">
        <v>1469</v>
      </c>
      <c r="C11" s="347">
        <v>41449.569444444445</v>
      </c>
      <c r="D11" s="304">
        <v>5</v>
      </c>
      <c r="E11" s="304">
        <v>0.15770000000000001</v>
      </c>
      <c r="F11" s="303">
        <v>0.1</v>
      </c>
      <c r="G11" s="312" t="s">
        <v>39</v>
      </c>
      <c r="H11" s="312" t="s">
        <v>39</v>
      </c>
      <c r="I11" s="312" t="s">
        <v>39</v>
      </c>
      <c r="J11" s="312" t="s">
        <v>39</v>
      </c>
      <c r="K11" s="312" t="s">
        <v>39</v>
      </c>
      <c r="L11" s="304" t="s">
        <v>39</v>
      </c>
      <c r="M11" s="304" t="s">
        <v>39</v>
      </c>
      <c r="N11" s="353">
        <v>100</v>
      </c>
      <c r="O11" s="342" t="s">
        <v>119</v>
      </c>
      <c r="P11" s="309"/>
    </row>
    <row r="12" spans="1:18" s="297" customFormat="1" ht="17" customHeight="1" x14ac:dyDescent="0.15">
      <c r="A12" s="293">
        <f t="shared" si="0"/>
        <v>9</v>
      </c>
      <c r="B12" s="302" t="s">
        <v>35</v>
      </c>
      <c r="C12" s="348">
        <v>41463.69027777778</v>
      </c>
      <c r="D12" s="304">
        <v>9</v>
      </c>
      <c r="E12" s="304">
        <v>0.1532</v>
      </c>
      <c r="F12" s="303">
        <v>0.1</v>
      </c>
      <c r="G12" s="316" t="s">
        <v>39</v>
      </c>
      <c r="H12" s="316" t="s">
        <v>39</v>
      </c>
      <c r="I12" s="316" t="s">
        <v>39</v>
      </c>
      <c r="J12" s="316" t="s">
        <v>39</v>
      </c>
      <c r="K12" s="316" t="s">
        <v>39</v>
      </c>
      <c r="L12" s="317" t="s">
        <v>39</v>
      </c>
      <c r="M12" s="317" t="s">
        <v>39</v>
      </c>
      <c r="N12" s="353">
        <v>100</v>
      </c>
      <c r="O12" s="342" t="s">
        <v>195</v>
      </c>
      <c r="P12" s="314"/>
    </row>
    <row r="13" spans="1:18" s="297" customFormat="1" ht="17" customHeight="1" x14ac:dyDescent="0.15">
      <c r="A13" s="293">
        <f t="shared" si="0"/>
        <v>10</v>
      </c>
      <c r="B13" s="302" t="s">
        <v>35</v>
      </c>
      <c r="C13" s="348">
        <v>41466.701388888891</v>
      </c>
      <c r="D13" s="304">
        <v>9</v>
      </c>
      <c r="E13" s="304">
        <v>0.35199999999999998</v>
      </c>
      <c r="F13" s="303">
        <v>0.2</v>
      </c>
      <c r="G13" s="316" t="s">
        <v>39</v>
      </c>
      <c r="H13" s="316" t="s">
        <v>39</v>
      </c>
      <c r="I13" s="316" t="s">
        <v>39</v>
      </c>
      <c r="J13" s="316" t="s">
        <v>39</v>
      </c>
      <c r="K13" s="316" t="s">
        <v>39</v>
      </c>
      <c r="L13" s="315" t="s">
        <v>39</v>
      </c>
      <c r="M13" s="315" t="s">
        <v>39</v>
      </c>
      <c r="N13" s="353">
        <v>100</v>
      </c>
      <c r="O13" s="342" t="s">
        <v>166</v>
      </c>
      <c r="P13" s="314"/>
    </row>
    <row r="14" spans="1:18" s="297" customFormat="1" ht="17" customHeight="1" x14ac:dyDescent="0.15">
      <c r="A14" s="293">
        <f t="shared" si="0"/>
        <v>11</v>
      </c>
      <c r="B14" s="302" t="s">
        <v>1530</v>
      </c>
      <c r="C14" s="347">
        <v>41469.708333333336</v>
      </c>
      <c r="D14" s="304">
        <v>16.75</v>
      </c>
      <c r="E14" s="304">
        <v>3.34</v>
      </c>
      <c r="F14" s="303">
        <v>1.7</v>
      </c>
      <c r="G14" s="316" t="s">
        <v>39</v>
      </c>
      <c r="H14" s="316" t="s">
        <v>39</v>
      </c>
      <c r="I14" s="316" t="s">
        <v>39</v>
      </c>
      <c r="J14" s="316" t="s">
        <v>39</v>
      </c>
      <c r="K14" s="316" t="s">
        <v>39</v>
      </c>
      <c r="L14" s="317" t="s">
        <v>39</v>
      </c>
      <c r="M14" s="317" t="s">
        <v>39</v>
      </c>
      <c r="N14" s="353">
        <v>100</v>
      </c>
      <c r="O14" s="342" t="s">
        <v>296</v>
      </c>
      <c r="P14" s="314" t="s">
        <v>288</v>
      </c>
      <c r="Q14" s="298"/>
      <c r="R14" s="298"/>
    </row>
    <row r="15" spans="1:18" s="297" customFormat="1" ht="17" customHeight="1" x14ac:dyDescent="0.15">
      <c r="A15" s="293">
        <f t="shared" si="0"/>
        <v>12</v>
      </c>
      <c r="B15" s="302" t="s">
        <v>35</v>
      </c>
      <c r="C15" s="347">
        <v>41481.799305555556</v>
      </c>
      <c r="D15" s="304">
        <v>32</v>
      </c>
      <c r="E15" s="304">
        <v>5.2499999999999998E-2</v>
      </c>
      <c r="F15" s="303">
        <v>0</v>
      </c>
      <c r="G15" s="312" t="s">
        <v>39</v>
      </c>
      <c r="H15" s="315">
        <v>53</v>
      </c>
      <c r="I15" s="315">
        <v>489</v>
      </c>
      <c r="J15" s="315">
        <v>14959</v>
      </c>
      <c r="K15" s="315">
        <v>75</v>
      </c>
      <c r="L15" s="346">
        <v>100</v>
      </c>
      <c r="M15" s="317">
        <v>100</v>
      </c>
      <c r="N15" s="353">
        <v>100</v>
      </c>
      <c r="O15" s="342" t="s">
        <v>1535</v>
      </c>
      <c r="P15" s="314"/>
    </row>
    <row r="16" spans="1:18" s="297" customFormat="1" ht="17" customHeight="1" x14ac:dyDescent="0.15">
      <c r="A16" s="293">
        <f t="shared" si="0"/>
        <v>13</v>
      </c>
      <c r="B16" s="302" t="s">
        <v>35</v>
      </c>
      <c r="C16" s="347">
        <v>41481.799305555556</v>
      </c>
      <c r="D16" s="304">
        <v>36</v>
      </c>
      <c r="E16" s="304">
        <v>4.4299999999999999E-2</v>
      </c>
      <c r="F16" s="303">
        <v>0</v>
      </c>
      <c r="G16" s="312" t="s">
        <v>39</v>
      </c>
      <c r="H16" s="315">
        <v>42</v>
      </c>
      <c r="I16" s="315">
        <v>416</v>
      </c>
      <c r="J16" s="315">
        <v>12034</v>
      </c>
      <c r="K16" s="315">
        <v>59</v>
      </c>
      <c r="L16" s="346">
        <v>100</v>
      </c>
      <c r="M16" s="317">
        <v>100</v>
      </c>
      <c r="N16" s="353">
        <v>100</v>
      </c>
      <c r="O16" s="342" t="s">
        <v>1533</v>
      </c>
      <c r="P16" s="314"/>
    </row>
    <row r="17" spans="1:24" s="297" customFormat="1" ht="17" customHeight="1" x14ac:dyDescent="0.15">
      <c r="A17" s="293">
        <f t="shared" si="0"/>
        <v>14</v>
      </c>
      <c r="B17" s="302" t="s">
        <v>35</v>
      </c>
      <c r="C17" s="347">
        <v>41481.799305555556</v>
      </c>
      <c r="D17" s="304">
        <v>34</v>
      </c>
      <c r="E17" s="304">
        <v>4.4299999999999999E-2</v>
      </c>
      <c r="F17" s="303">
        <v>0</v>
      </c>
      <c r="G17" s="312" t="s">
        <v>39</v>
      </c>
      <c r="H17" s="315">
        <v>39</v>
      </c>
      <c r="I17" s="315">
        <v>506</v>
      </c>
      <c r="J17" s="315">
        <v>14883</v>
      </c>
      <c r="K17" s="315">
        <v>39</v>
      </c>
      <c r="L17" s="346">
        <v>100</v>
      </c>
      <c r="M17" s="317">
        <v>100</v>
      </c>
      <c r="N17" s="353">
        <v>100</v>
      </c>
      <c r="O17" s="342" t="s">
        <v>1534</v>
      </c>
      <c r="P17" s="314"/>
    </row>
    <row r="18" spans="1:24" s="297" customFormat="1" ht="17" customHeight="1" x14ac:dyDescent="0.15">
      <c r="A18" s="293">
        <f t="shared" si="0"/>
        <v>15</v>
      </c>
      <c r="B18" s="302" t="s">
        <v>35</v>
      </c>
      <c r="C18" s="347">
        <v>41481.799305555556</v>
      </c>
      <c r="D18" s="304">
        <v>28</v>
      </c>
      <c r="E18" s="304">
        <v>6.1899999999999997E-2</v>
      </c>
      <c r="F18" s="303">
        <v>0</v>
      </c>
      <c r="G18" s="312" t="s">
        <v>39</v>
      </c>
      <c r="H18" s="315">
        <v>49</v>
      </c>
      <c r="I18" s="315">
        <v>448</v>
      </c>
      <c r="J18" s="315">
        <v>10981</v>
      </c>
      <c r="K18" s="315">
        <v>54</v>
      </c>
      <c r="L18" s="346">
        <v>100</v>
      </c>
      <c r="M18" s="317">
        <v>100</v>
      </c>
      <c r="N18" s="353">
        <v>100</v>
      </c>
      <c r="O18" s="342" t="s">
        <v>1536</v>
      </c>
      <c r="P18" s="314" t="s">
        <v>372</v>
      </c>
    </row>
    <row r="19" spans="1:24" s="297" customFormat="1" ht="17" customHeight="1" x14ac:dyDescent="0.15">
      <c r="A19" s="293">
        <f t="shared" si="0"/>
        <v>16</v>
      </c>
      <c r="B19" s="302" t="s">
        <v>1469</v>
      </c>
      <c r="C19" s="347">
        <v>41487</v>
      </c>
      <c r="D19" s="304">
        <v>19</v>
      </c>
      <c r="E19" s="304">
        <v>4.3400000000000001E-2</v>
      </c>
      <c r="F19" s="303">
        <v>0</v>
      </c>
      <c r="G19" s="315">
        <v>4379</v>
      </c>
      <c r="H19" s="316" t="s">
        <v>39</v>
      </c>
      <c r="I19" s="316" t="s">
        <v>39</v>
      </c>
      <c r="J19" s="316" t="s">
        <v>39</v>
      </c>
      <c r="K19" s="316" t="s">
        <v>39</v>
      </c>
      <c r="L19" s="304">
        <v>100</v>
      </c>
      <c r="M19" s="345">
        <v>100</v>
      </c>
      <c r="N19" s="353">
        <v>100</v>
      </c>
      <c r="O19" s="342" t="s">
        <v>586</v>
      </c>
      <c r="P19" s="309"/>
    </row>
    <row r="20" spans="1:24" s="297" customFormat="1" ht="17" customHeight="1" x14ac:dyDescent="0.15">
      <c r="A20" s="293">
        <f t="shared" si="0"/>
        <v>17</v>
      </c>
      <c r="B20" s="302" t="s">
        <v>35</v>
      </c>
      <c r="C20" s="347">
        <v>41490.625</v>
      </c>
      <c r="D20" s="304">
        <v>19</v>
      </c>
      <c r="E20" s="304">
        <v>4.0300000000000002E-2</v>
      </c>
      <c r="F20" s="303">
        <v>0</v>
      </c>
      <c r="G20" s="315">
        <v>204732</v>
      </c>
      <c r="H20" s="316" t="s">
        <v>39</v>
      </c>
      <c r="I20" s="316" t="s">
        <v>39</v>
      </c>
      <c r="J20" s="316" t="s">
        <v>39</v>
      </c>
      <c r="K20" s="316" t="s">
        <v>39</v>
      </c>
      <c r="L20" s="304">
        <v>100</v>
      </c>
      <c r="M20" s="345">
        <v>100</v>
      </c>
      <c r="N20" s="353">
        <v>100</v>
      </c>
      <c r="O20" s="342" t="s">
        <v>638</v>
      </c>
      <c r="P20" s="314"/>
    </row>
    <row r="21" spans="1:24" s="297" customFormat="1" ht="17" customHeight="1" x14ac:dyDescent="0.15">
      <c r="A21" s="293">
        <f t="shared" si="0"/>
        <v>18</v>
      </c>
      <c r="B21" s="302" t="s">
        <v>35</v>
      </c>
      <c r="C21" s="347">
        <v>41490.625</v>
      </c>
      <c r="D21" s="304">
        <v>17</v>
      </c>
      <c r="E21" s="304">
        <v>4.5699999999999998E-2</v>
      </c>
      <c r="F21" s="303">
        <v>0</v>
      </c>
      <c r="G21" s="315">
        <v>4702</v>
      </c>
      <c r="H21" s="316" t="s">
        <v>39</v>
      </c>
      <c r="I21" s="316" t="s">
        <v>39</v>
      </c>
      <c r="J21" s="316" t="s">
        <v>39</v>
      </c>
      <c r="K21" s="316" t="s">
        <v>39</v>
      </c>
      <c r="L21" s="304">
        <v>100</v>
      </c>
      <c r="M21" s="345">
        <v>100</v>
      </c>
      <c r="N21" s="353">
        <v>100</v>
      </c>
      <c r="O21" s="342" t="s">
        <v>636</v>
      </c>
      <c r="P21" s="314"/>
    </row>
    <row r="22" spans="1:24" s="297" customFormat="1" ht="17" customHeight="1" x14ac:dyDescent="0.15">
      <c r="A22" s="293">
        <f t="shared" si="0"/>
        <v>19</v>
      </c>
      <c r="B22" s="302" t="s">
        <v>35</v>
      </c>
      <c r="C22" s="347">
        <v>41490.625</v>
      </c>
      <c r="D22" s="304">
        <v>9</v>
      </c>
      <c r="E22" s="304">
        <v>4.8399999999999999E-2</v>
      </c>
      <c r="F22" s="303">
        <v>0</v>
      </c>
      <c r="G22" s="312" t="s">
        <v>39</v>
      </c>
      <c r="H22" s="315">
        <v>171</v>
      </c>
      <c r="I22" s="315">
        <v>316</v>
      </c>
      <c r="J22" s="315">
        <v>11127</v>
      </c>
      <c r="K22" s="315">
        <v>72</v>
      </c>
      <c r="L22" s="346">
        <v>100</v>
      </c>
      <c r="M22" s="317">
        <v>100</v>
      </c>
      <c r="N22" s="353">
        <v>100</v>
      </c>
      <c r="O22" s="342" t="s">
        <v>626</v>
      </c>
      <c r="P22" s="314"/>
    </row>
    <row r="23" spans="1:24" s="297" customFormat="1" ht="17" customHeight="1" x14ac:dyDescent="0.15">
      <c r="A23" s="293">
        <f t="shared" si="0"/>
        <v>20</v>
      </c>
      <c r="B23" s="302" t="s">
        <v>35</v>
      </c>
      <c r="C23" s="347">
        <v>41490.625</v>
      </c>
      <c r="D23" s="304">
        <v>15</v>
      </c>
      <c r="E23" s="304">
        <v>4.5100000000000001E-2</v>
      </c>
      <c r="F23" s="303">
        <v>0</v>
      </c>
      <c r="G23" s="312" t="s">
        <v>39</v>
      </c>
      <c r="H23" s="315">
        <v>167</v>
      </c>
      <c r="I23" s="315">
        <v>640</v>
      </c>
      <c r="J23" s="315">
        <v>16077</v>
      </c>
      <c r="K23" s="315">
        <v>174</v>
      </c>
      <c r="L23" s="346">
        <v>100</v>
      </c>
      <c r="M23" s="317">
        <v>100</v>
      </c>
      <c r="N23" s="353">
        <v>100</v>
      </c>
      <c r="O23" s="342" t="s">
        <v>634</v>
      </c>
      <c r="P23" s="314"/>
    </row>
    <row r="24" spans="1:24" s="297" customFormat="1" ht="17" customHeight="1" x14ac:dyDescent="0.15">
      <c r="A24" s="293">
        <f t="shared" si="0"/>
        <v>21</v>
      </c>
      <c r="B24" s="302" t="s">
        <v>463</v>
      </c>
      <c r="C24" s="348">
        <v>41451.534722222219</v>
      </c>
      <c r="D24" s="304">
        <v>3</v>
      </c>
      <c r="E24" s="317" t="s">
        <v>39</v>
      </c>
      <c r="F24" s="317" t="s">
        <v>39</v>
      </c>
      <c r="G24" s="316" t="s">
        <v>39</v>
      </c>
      <c r="H24" s="316" t="s">
        <v>39</v>
      </c>
      <c r="I24" s="316" t="s">
        <v>39</v>
      </c>
      <c r="J24" s="316" t="s">
        <v>39</v>
      </c>
      <c r="K24" s="316" t="s">
        <v>39</v>
      </c>
      <c r="L24" s="317" t="s">
        <v>39</v>
      </c>
      <c r="M24" s="317" t="s">
        <v>39</v>
      </c>
      <c r="N24" s="353">
        <v>1000</v>
      </c>
      <c r="O24" s="342" t="s">
        <v>144</v>
      </c>
      <c r="P24" s="309"/>
    </row>
    <row r="25" spans="1:24" s="297" customFormat="1" ht="17" customHeight="1" x14ac:dyDescent="0.15">
      <c r="A25" s="293">
        <f t="shared" si="0"/>
        <v>22</v>
      </c>
      <c r="B25" s="302" t="s">
        <v>463</v>
      </c>
      <c r="C25" s="348">
        <v>41451.534722222219</v>
      </c>
      <c r="D25" s="304">
        <v>7</v>
      </c>
      <c r="E25" s="317" t="s">
        <v>39</v>
      </c>
      <c r="F25" s="317" t="s">
        <v>39</v>
      </c>
      <c r="G25" s="315">
        <v>535449</v>
      </c>
      <c r="H25" s="316" t="s">
        <v>39</v>
      </c>
      <c r="I25" s="316" t="s">
        <v>39</v>
      </c>
      <c r="J25" s="316" t="s">
        <v>39</v>
      </c>
      <c r="K25" s="316" t="s">
        <v>39</v>
      </c>
      <c r="L25" s="304">
        <v>100</v>
      </c>
      <c r="M25" s="345">
        <v>100</v>
      </c>
      <c r="N25" s="353">
        <v>1000</v>
      </c>
      <c r="O25" s="342" t="s">
        <v>146</v>
      </c>
      <c r="P25" s="309"/>
    </row>
    <row r="26" spans="1:24" s="297" customFormat="1" ht="17" customHeight="1" x14ac:dyDescent="0.15">
      <c r="A26" s="293">
        <f t="shared" si="0"/>
        <v>23</v>
      </c>
      <c r="B26" s="302" t="s">
        <v>1509</v>
      </c>
      <c r="C26" s="347">
        <v>41467.583333333336</v>
      </c>
      <c r="D26" s="304">
        <v>22.5</v>
      </c>
      <c r="E26" s="304" t="s">
        <v>39</v>
      </c>
      <c r="F26" s="304" t="s">
        <v>39</v>
      </c>
      <c r="G26" s="315">
        <v>13873</v>
      </c>
      <c r="H26" s="316" t="s">
        <v>39</v>
      </c>
      <c r="I26" s="316" t="s">
        <v>39</v>
      </c>
      <c r="J26" s="316" t="s">
        <v>39</v>
      </c>
      <c r="K26" s="316" t="s">
        <v>39</v>
      </c>
      <c r="L26" s="304">
        <v>100</v>
      </c>
      <c r="M26" s="345">
        <v>100</v>
      </c>
      <c r="N26" s="353">
        <v>1000</v>
      </c>
      <c r="O26" s="342" t="s">
        <v>254</v>
      </c>
      <c r="P26" s="314"/>
      <c r="Q26" s="298"/>
      <c r="R26" s="298"/>
      <c r="S26" s="298"/>
      <c r="T26" s="298"/>
      <c r="U26" s="298"/>
      <c r="V26" s="298"/>
      <c r="W26" s="298"/>
      <c r="X26" s="298"/>
    </row>
    <row r="27" spans="1:24" s="297" customFormat="1" ht="17" customHeight="1" x14ac:dyDescent="0.15">
      <c r="A27" s="293">
        <f t="shared" si="0"/>
        <v>24</v>
      </c>
      <c r="B27" s="302" t="s">
        <v>35</v>
      </c>
      <c r="C27" s="348">
        <v>41446.583333333336</v>
      </c>
      <c r="D27" s="304">
        <v>12.5</v>
      </c>
      <c r="E27" s="304">
        <v>34.6</v>
      </c>
      <c r="F27" s="303">
        <v>21.7</v>
      </c>
      <c r="G27" s="312" t="s">
        <v>39</v>
      </c>
      <c r="H27" s="312" t="s">
        <v>39</v>
      </c>
      <c r="I27" s="312" t="s">
        <v>39</v>
      </c>
      <c r="J27" s="312" t="s">
        <v>39</v>
      </c>
      <c r="K27" s="312" t="s">
        <v>39</v>
      </c>
      <c r="L27" s="350"/>
      <c r="M27" s="350"/>
      <c r="N27" s="350">
        <v>10000</v>
      </c>
      <c r="O27" s="342" t="s">
        <v>50</v>
      </c>
      <c r="P27" s="314" t="s">
        <v>51</v>
      </c>
      <c r="R27" s="292"/>
    </row>
    <row r="28" spans="1:24" s="297" customFormat="1" ht="17" customHeight="1" x14ac:dyDescent="0.15">
      <c r="A28" s="293">
        <f t="shared" si="0"/>
        <v>25</v>
      </c>
      <c r="B28" s="302" t="s">
        <v>463</v>
      </c>
      <c r="C28" s="348">
        <v>41451.534722222219</v>
      </c>
      <c r="D28" s="304">
        <v>15</v>
      </c>
      <c r="E28" s="317" t="s">
        <v>39</v>
      </c>
      <c r="F28" s="317" t="s">
        <v>39</v>
      </c>
      <c r="G28" s="316" t="s">
        <v>39</v>
      </c>
      <c r="H28" s="316" t="s">
        <v>39</v>
      </c>
      <c r="I28" s="316" t="s">
        <v>39</v>
      </c>
      <c r="J28" s="316" t="s">
        <v>39</v>
      </c>
      <c r="K28" s="316" t="s">
        <v>39</v>
      </c>
      <c r="L28" s="304">
        <v>100</v>
      </c>
      <c r="M28" s="345">
        <v>100</v>
      </c>
      <c r="N28" s="350">
        <v>10000</v>
      </c>
      <c r="O28" s="342" t="s">
        <v>150</v>
      </c>
      <c r="P28" s="314" t="s">
        <v>151</v>
      </c>
      <c r="R28" s="292"/>
    </row>
    <row r="29" spans="1:24" s="297" customFormat="1" ht="17" customHeight="1" x14ac:dyDescent="0.15">
      <c r="A29" s="293">
        <f t="shared" si="0"/>
        <v>26</v>
      </c>
      <c r="B29" s="302" t="s">
        <v>35</v>
      </c>
      <c r="C29" s="348">
        <v>41449.550694444442</v>
      </c>
      <c r="D29" s="304">
        <v>38</v>
      </c>
      <c r="E29" s="304">
        <v>22.9</v>
      </c>
      <c r="F29" s="303">
        <v>13.9</v>
      </c>
      <c r="G29" s="315">
        <v>24552</v>
      </c>
      <c r="H29" s="316" t="s">
        <v>39</v>
      </c>
      <c r="I29" s="316" t="s">
        <v>39</v>
      </c>
      <c r="J29" s="316" t="s">
        <v>39</v>
      </c>
      <c r="K29" s="316" t="s">
        <v>39</v>
      </c>
      <c r="L29" s="304">
        <v>10000</v>
      </c>
      <c r="M29" s="345">
        <v>10000</v>
      </c>
      <c r="N29" s="350">
        <v>10000</v>
      </c>
      <c r="O29" s="342" t="s">
        <v>91</v>
      </c>
      <c r="P29" s="314" t="s">
        <v>54</v>
      </c>
      <c r="R29" s="292"/>
    </row>
    <row r="30" spans="1:24" s="297" customFormat="1" ht="17" customHeight="1" x14ac:dyDescent="0.15">
      <c r="A30" s="293">
        <f t="shared" si="0"/>
        <v>27</v>
      </c>
      <c r="B30" s="302" t="s">
        <v>1509</v>
      </c>
      <c r="C30" s="347">
        <v>41467.583333333336</v>
      </c>
      <c r="D30" s="304">
        <v>19</v>
      </c>
      <c r="E30" s="304" t="s">
        <v>39</v>
      </c>
      <c r="F30" s="304" t="s">
        <v>39</v>
      </c>
      <c r="G30" s="316" t="s">
        <v>39</v>
      </c>
      <c r="H30" s="316" t="s">
        <v>39</v>
      </c>
      <c r="I30" s="316" t="s">
        <v>39</v>
      </c>
      <c r="J30" s="316" t="s">
        <v>39</v>
      </c>
      <c r="K30" s="316" t="s">
        <v>39</v>
      </c>
      <c r="L30" s="317" t="s">
        <v>39</v>
      </c>
      <c r="M30" s="317" t="s">
        <v>39</v>
      </c>
      <c r="N30" s="350">
        <v>10000</v>
      </c>
      <c r="O30" s="342" t="s">
        <v>252</v>
      </c>
      <c r="P30" s="314"/>
      <c r="R30" s="292"/>
    </row>
    <row r="31" spans="1:24" s="297" customFormat="1" ht="17" customHeight="1" x14ac:dyDescent="0.15">
      <c r="A31" s="293">
        <f t="shared" si="0"/>
        <v>28</v>
      </c>
      <c r="B31" s="302" t="s">
        <v>35</v>
      </c>
      <c r="C31" s="348">
        <v>41463.69027777778</v>
      </c>
      <c r="D31" s="304">
        <v>14.5</v>
      </c>
      <c r="E31" s="304">
        <v>23.4</v>
      </c>
      <c r="F31" s="303">
        <v>14.2</v>
      </c>
      <c r="G31" s="316" t="s">
        <v>39</v>
      </c>
      <c r="H31" s="316" t="s">
        <v>39</v>
      </c>
      <c r="I31" s="316" t="s">
        <v>39</v>
      </c>
      <c r="J31" s="316" t="s">
        <v>39</v>
      </c>
      <c r="K31" s="316" t="s">
        <v>39</v>
      </c>
      <c r="L31" s="317" t="s">
        <v>39</v>
      </c>
      <c r="M31" s="317" t="s">
        <v>39</v>
      </c>
      <c r="N31" s="350">
        <v>10000</v>
      </c>
      <c r="O31" s="342" t="s">
        <v>199</v>
      </c>
      <c r="P31" s="314"/>
    </row>
    <row r="32" spans="1:24" s="297" customFormat="1" ht="17" customHeight="1" x14ac:dyDescent="0.15">
      <c r="A32" s="293">
        <f t="shared" si="0"/>
        <v>29</v>
      </c>
      <c r="B32" s="302" t="s">
        <v>35</v>
      </c>
      <c r="C32" s="348">
        <v>41466.701388888891</v>
      </c>
      <c r="D32" s="304">
        <v>16.5</v>
      </c>
      <c r="E32" s="304">
        <v>33.6</v>
      </c>
      <c r="F32" s="303">
        <v>21.1</v>
      </c>
      <c r="G32" s="315">
        <v>4589</v>
      </c>
      <c r="H32" s="316" t="s">
        <v>39</v>
      </c>
      <c r="I32" s="316" t="s">
        <v>39</v>
      </c>
      <c r="J32" s="316" t="s">
        <v>39</v>
      </c>
      <c r="K32" s="316" t="s">
        <v>39</v>
      </c>
      <c r="L32" s="304">
        <v>100</v>
      </c>
      <c r="M32" s="345">
        <v>100</v>
      </c>
      <c r="N32" s="350">
        <v>10000</v>
      </c>
      <c r="O32" s="342" t="s">
        <v>224</v>
      </c>
      <c r="P32" s="314"/>
    </row>
    <row r="33" spans="1:16" s="297" customFormat="1" ht="17" customHeight="1" x14ac:dyDescent="0.15">
      <c r="A33" s="293">
        <f t="shared" si="0"/>
        <v>30</v>
      </c>
      <c r="B33" s="302" t="s">
        <v>1509</v>
      </c>
      <c r="C33" s="347">
        <v>41485.722222222219</v>
      </c>
      <c r="D33" s="304">
        <v>50.5</v>
      </c>
      <c r="E33" s="304" t="s">
        <v>39</v>
      </c>
      <c r="F33" s="304" t="s">
        <v>39</v>
      </c>
      <c r="G33" s="315">
        <v>7635</v>
      </c>
      <c r="H33" s="316" t="s">
        <v>39</v>
      </c>
      <c r="I33" s="316" t="s">
        <v>39</v>
      </c>
      <c r="J33" s="316" t="s">
        <v>39</v>
      </c>
      <c r="K33" s="316" t="s">
        <v>39</v>
      </c>
      <c r="L33" s="304">
        <v>100</v>
      </c>
      <c r="M33" s="345">
        <v>100</v>
      </c>
      <c r="N33" s="350">
        <v>10000</v>
      </c>
      <c r="O33" s="342" t="s">
        <v>753</v>
      </c>
      <c r="P33" s="314"/>
    </row>
    <row r="34" spans="1:16" s="297" customFormat="1" ht="17" customHeight="1" x14ac:dyDescent="0.15">
      <c r="A34" s="293">
        <f t="shared" si="0"/>
        <v>31</v>
      </c>
      <c r="B34" s="302" t="s">
        <v>1509</v>
      </c>
      <c r="C34" s="347">
        <v>41485.722222222219</v>
      </c>
      <c r="D34" s="304">
        <v>47</v>
      </c>
      <c r="E34" s="304" t="s">
        <v>39</v>
      </c>
      <c r="F34" s="304" t="s">
        <v>39</v>
      </c>
      <c r="G34" s="312" t="s">
        <v>39</v>
      </c>
      <c r="H34" s="312" t="s">
        <v>39</v>
      </c>
      <c r="I34" s="312" t="s">
        <v>39</v>
      </c>
      <c r="J34" s="312" t="s">
        <v>39</v>
      </c>
      <c r="K34" s="312" t="s">
        <v>39</v>
      </c>
      <c r="L34" s="304" t="s">
        <v>39</v>
      </c>
      <c r="M34" s="304" t="s">
        <v>39</v>
      </c>
      <c r="N34" s="350">
        <v>10000</v>
      </c>
      <c r="O34" s="342" t="s">
        <v>1363</v>
      </c>
      <c r="P34" s="314"/>
    </row>
    <row r="35" spans="1:16" s="297" customFormat="1" ht="17" customHeight="1" x14ac:dyDescent="0.15">
      <c r="A35" s="293">
        <f t="shared" si="0"/>
        <v>32</v>
      </c>
      <c r="B35" s="302" t="s">
        <v>1469</v>
      </c>
      <c r="C35" s="347">
        <v>41487</v>
      </c>
      <c r="D35" s="304">
        <v>29</v>
      </c>
      <c r="E35" s="304">
        <v>33.799999999999997</v>
      </c>
      <c r="F35" s="303">
        <v>21.2</v>
      </c>
      <c r="G35" s="316" t="s">
        <v>39</v>
      </c>
      <c r="H35" s="316" t="s">
        <v>39</v>
      </c>
      <c r="I35" s="316" t="s">
        <v>39</v>
      </c>
      <c r="J35" s="316" t="s">
        <v>39</v>
      </c>
      <c r="K35" s="316" t="s">
        <v>39</v>
      </c>
      <c r="L35" s="315" t="s">
        <v>39</v>
      </c>
      <c r="M35" s="315" t="s">
        <v>39</v>
      </c>
      <c r="N35" s="350">
        <v>10000</v>
      </c>
      <c r="O35" s="342" t="s">
        <v>593</v>
      </c>
      <c r="P35" s="314" t="s">
        <v>594</v>
      </c>
    </row>
    <row r="36" spans="1:16" s="297" customFormat="1" ht="17" customHeight="1" x14ac:dyDescent="0.15">
      <c r="A36" s="293">
        <f t="shared" si="0"/>
        <v>33</v>
      </c>
      <c r="B36" s="302" t="s">
        <v>35</v>
      </c>
      <c r="C36" s="347">
        <v>41458.652777777781</v>
      </c>
      <c r="D36" s="304">
        <v>32.25</v>
      </c>
      <c r="E36" s="304">
        <v>61.7</v>
      </c>
      <c r="F36" s="303">
        <v>41.5</v>
      </c>
      <c r="G36" s="315">
        <v>1057</v>
      </c>
      <c r="H36" s="316" t="s">
        <v>39</v>
      </c>
      <c r="I36" s="316" t="s">
        <v>39</v>
      </c>
      <c r="J36" s="316" t="s">
        <v>39</v>
      </c>
      <c r="K36" s="316" t="s">
        <v>39</v>
      </c>
      <c r="L36" s="304">
        <v>100</v>
      </c>
      <c r="M36" s="345">
        <v>100</v>
      </c>
      <c r="N36" s="350">
        <v>10000</v>
      </c>
      <c r="O36" s="342" t="s">
        <v>181</v>
      </c>
      <c r="P36" s="314" t="s">
        <v>182</v>
      </c>
    </row>
    <row r="37" spans="1:16" s="297" customFormat="1" ht="17" customHeight="1" x14ac:dyDescent="0.15">
      <c r="A37" s="293">
        <f t="shared" si="0"/>
        <v>34</v>
      </c>
      <c r="B37" s="302" t="s">
        <v>35</v>
      </c>
      <c r="C37" s="348">
        <v>41463.69027777778</v>
      </c>
      <c r="D37" s="304">
        <v>18</v>
      </c>
      <c r="E37" s="304">
        <v>33.5</v>
      </c>
      <c r="F37" s="303">
        <v>20.9</v>
      </c>
      <c r="G37" s="316" t="s">
        <v>39</v>
      </c>
      <c r="H37" s="316" t="s">
        <v>39</v>
      </c>
      <c r="I37" s="316" t="s">
        <v>39</v>
      </c>
      <c r="J37" s="316" t="s">
        <v>39</v>
      </c>
      <c r="K37" s="316" t="s">
        <v>39</v>
      </c>
      <c r="L37" s="304">
        <v>100</v>
      </c>
      <c r="M37" s="345">
        <v>100</v>
      </c>
      <c r="N37" s="350">
        <v>10000</v>
      </c>
      <c r="O37" s="342" t="s">
        <v>201</v>
      </c>
      <c r="P37" s="314" t="s">
        <v>202</v>
      </c>
    </row>
    <row r="38" spans="1:16" s="297" customFormat="1" ht="17" customHeight="1" x14ac:dyDescent="0.15">
      <c r="A38" s="293">
        <f t="shared" si="0"/>
        <v>35</v>
      </c>
      <c r="B38" s="302" t="s">
        <v>35</v>
      </c>
      <c r="C38" s="348">
        <v>41466.701388888891</v>
      </c>
      <c r="D38" s="304">
        <v>19</v>
      </c>
      <c r="E38" s="304">
        <v>49.2</v>
      </c>
      <c r="F38" s="303">
        <v>32.200000000000003</v>
      </c>
      <c r="G38" s="316" t="s">
        <v>39</v>
      </c>
      <c r="H38" s="316" t="s">
        <v>39</v>
      </c>
      <c r="I38" s="316" t="s">
        <v>39</v>
      </c>
      <c r="J38" s="316" t="s">
        <v>39</v>
      </c>
      <c r="K38" s="316" t="s">
        <v>39</v>
      </c>
      <c r="L38" s="317" t="s">
        <v>39</v>
      </c>
      <c r="M38" s="317" t="s">
        <v>39</v>
      </c>
      <c r="N38" s="350">
        <v>10000</v>
      </c>
      <c r="O38" s="342" t="s">
        <v>226</v>
      </c>
      <c r="P38" s="314" t="s">
        <v>227</v>
      </c>
    </row>
    <row r="39" spans="1:16" s="297" customFormat="1" ht="17" customHeight="1" x14ac:dyDescent="0.15">
      <c r="A39" s="293">
        <f t="shared" si="0"/>
        <v>36</v>
      </c>
      <c r="B39" s="302" t="s">
        <v>1509</v>
      </c>
      <c r="C39" s="347">
        <v>41467.583333333336</v>
      </c>
      <c r="D39" s="304">
        <v>23</v>
      </c>
      <c r="E39" s="304" t="s">
        <v>39</v>
      </c>
      <c r="F39" s="304" t="s">
        <v>39</v>
      </c>
      <c r="G39" s="316" t="s">
        <v>39</v>
      </c>
      <c r="H39" s="316" t="s">
        <v>39</v>
      </c>
      <c r="I39" s="316" t="s">
        <v>39</v>
      </c>
      <c r="J39" s="316" t="s">
        <v>39</v>
      </c>
      <c r="K39" s="316" t="s">
        <v>39</v>
      </c>
      <c r="L39" s="317" t="s">
        <v>39</v>
      </c>
      <c r="M39" s="317" t="s">
        <v>39</v>
      </c>
      <c r="N39" s="350">
        <v>10000</v>
      </c>
      <c r="O39" s="342" t="s">
        <v>256</v>
      </c>
      <c r="P39" s="314" t="s">
        <v>54</v>
      </c>
    </row>
    <row r="40" spans="1:16" s="297" customFormat="1" ht="17" customHeight="1" x14ac:dyDescent="0.15">
      <c r="A40" s="293">
        <f t="shared" si="0"/>
        <v>37</v>
      </c>
      <c r="B40" s="302" t="s">
        <v>463</v>
      </c>
      <c r="C40" s="347">
        <v>41484.826388888891</v>
      </c>
      <c r="D40" s="304">
        <v>28</v>
      </c>
      <c r="E40" s="304" t="s">
        <v>39</v>
      </c>
      <c r="F40" s="304" t="s">
        <v>39</v>
      </c>
      <c r="G40" s="312" t="s">
        <v>39</v>
      </c>
      <c r="H40" s="312" t="s">
        <v>39</v>
      </c>
      <c r="I40" s="312" t="s">
        <v>39</v>
      </c>
      <c r="J40" s="312" t="s">
        <v>39</v>
      </c>
      <c r="K40" s="312" t="s">
        <v>39</v>
      </c>
      <c r="L40" s="304" t="s">
        <v>39</v>
      </c>
      <c r="M40" s="304" t="s">
        <v>39</v>
      </c>
      <c r="N40" s="350">
        <v>10000</v>
      </c>
      <c r="O40" s="342" t="s">
        <v>488</v>
      </c>
      <c r="P40" s="314" t="s">
        <v>202</v>
      </c>
    </row>
    <row r="41" spans="1:16" s="297" customFormat="1" ht="17" customHeight="1" x14ac:dyDescent="0.15">
      <c r="A41" s="293">
        <f t="shared" si="0"/>
        <v>38</v>
      </c>
      <c r="B41" s="302" t="s">
        <v>1468</v>
      </c>
      <c r="C41" s="347">
        <v>41486.458333333336</v>
      </c>
      <c r="D41" s="313" t="s">
        <v>40</v>
      </c>
      <c r="E41" s="304" t="s">
        <v>39</v>
      </c>
      <c r="F41" s="304" t="s">
        <v>39</v>
      </c>
      <c r="G41" s="312" t="s">
        <v>39</v>
      </c>
      <c r="H41" s="312" t="s">
        <v>39</v>
      </c>
      <c r="I41" s="312" t="s">
        <v>39</v>
      </c>
      <c r="J41" s="312" t="s">
        <v>39</v>
      </c>
      <c r="K41" s="312" t="s">
        <v>39</v>
      </c>
      <c r="L41" s="304" t="s">
        <v>39</v>
      </c>
      <c r="M41" s="304" t="s">
        <v>39</v>
      </c>
      <c r="N41" s="350">
        <v>10000</v>
      </c>
      <c r="O41" s="342" t="s">
        <v>554</v>
      </c>
      <c r="P41" s="314" t="s">
        <v>553</v>
      </c>
    </row>
    <row r="42" spans="1:16" s="297" customFormat="1" ht="17" customHeight="1" x14ac:dyDescent="0.15">
      <c r="A42" s="293">
        <f t="shared" si="0"/>
        <v>39</v>
      </c>
      <c r="B42" s="302" t="s">
        <v>1468</v>
      </c>
      <c r="C42" s="347">
        <v>41486.458333333336</v>
      </c>
      <c r="D42" s="313" t="s">
        <v>40</v>
      </c>
      <c r="E42" s="304" t="s">
        <v>39</v>
      </c>
      <c r="F42" s="304" t="s">
        <v>39</v>
      </c>
      <c r="G42" s="315">
        <v>5118</v>
      </c>
      <c r="H42" s="320" t="s">
        <v>39</v>
      </c>
      <c r="I42" s="320" t="s">
        <v>39</v>
      </c>
      <c r="J42" s="320" t="s">
        <v>39</v>
      </c>
      <c r="K42" s="320" t="s">
        <v>39</v>
      </c>
      <c r="L42" s="304">
        <v>100</v>
      </c>
      <c r="M42" s="345">
        <v>100</v>
      </c>
      <c r="N42" s="350">
        <v>10000</v>
      </c>
      <c r="O42" s="342" t="s">
        <v>556</v>
      </c>
      <c r="P42" s="314"/>
    </row>
    <row r="43" spans="1:16" s="297" customFormat="1" ht="17" customHeight="1" x14ac:dyDescent="0.15">
      <c r="A43" s="293">
        <f t="shared" si="0"/>
        <v>40</v>
      </c>
      <c r="B43" s="302" t="s">
        <v>1468</v>
      </c>
      <c r="C43" s="347">
        <v>41486.458333333336</v>
      </c>
      <c r="D43" s="313" t="s">
        <v>40</v>
      </c>
      <c r="E43" s="304" t="s">
        <v>39</v>
      </c>
      <c r="F43" s="304" t="s">
        <v>39</v>
      </c>
      <c r="G43" s="312" t="s">
        <v>39</v>
      </c>
      <c r="H43" s="312" t="s">
        <v>39</v>
      </c>
      <c r="I43" s="312" t="s">
        <v>39</v>
      </c>
      <c r="J43" s="312" t="s">
        <v>39</v>
      </c>
      <c r="K43" s="312" t="s">
        <v>39</v>
      </c>
      <c r="L43" s="304" t="s">
        <v>39</v>
      </c>
      <c r="M43" s="304" t="s">
        <v>39</v>
      </c>
      <c r="N43" s="350">
        <v>10000</v>
      </c>
      <c r="O43" s="342" t="s">
        <v>558</v>
      </c>
      <c r="P43" s="314"/>
    </row>
    <row r="44" spans="1:16" s="297" customFormat="1" ht="17" customHeight="1" x14ac:dyDescent="0.15">
      <c r="A44" s="293">
        <f t="shared" si="0"/>
        <v>41</v>
      </c>
      <c r="B44" s="302" t="s">
        <v>1531</v>
      </c>
      <c r="C44" s="349">
        <v>41485.710416666669</v>
      </c>
      <c r="D44" s="321"/>
      <c r="E44" s="304">
        <v>46.8</v>
      </c>
      <c r="F44" s="303">
        <v>30.4</v>
      </c>
      <c r="G44" s="316" t="s">
        <v>39</v>
      </c>
      <c r="H44" s="316" t="s">
        <v>39</v>
      </c>
      <c r="I44" s="316" t="s">
        <v>39</v>
      </c>
      <c r="J44" s="316" t="s">
        <v>39</v>
      </c>
      <c r="K44" s="316" t="s">
        <v>39</v>
      </c>
      <c r="L44" s="315" t="s">
        <v>39</v>
      </c>
      <c r="M44" s="315" t="s">
        <v>39</v>
      </c>
      <c r="N44" s="350">
        <v>10000</v>
      </c>
      <c r="O44" s="342" t="s">
        <v>600</v>
      </c>
      <c r="P44" s="314" t="s">
        <v>601</v>
      </c>
    </row>
    <row r="45" spans="1:16" s="297" customFormat="1" ht="17" customHeight="1" x14ac:dyDescent="0.2">
      <c r="A45" s="293">
        <f t="shared" si="0"/>
        <v>42</v>
      </c>
      <c r="B45" s="302" t="s">
        <v>1494</v>
      </c>
      <c r="C45" s="348">
        <v>41442.625</v>
      </c>
      <c r="D45" s="303"/>
      <c r="E45" s="304">
        <v>25.5</v>
      </c>
      <c r="F45" s="303">
        <v>15.5</v>
      </c>
      <c r="G45" s="305"/>
      <c r="H45" s="305"/>
      <c r="I45" s="305"/>
      <c r="J45" s="305"/>
      <c r="K45" s="305"/>
      <c r="L45" s="303"/>
      <c r="M45" s="303"/>
      <c r="N45" s="350">
        <v>10000</v>
      </c>
      <c r="O45" s="341" t="s">
        <v>22</v>
      </c>
      <c r="P45" s="306" t="s">
        <v>1449</v>
      </c>
    </row>
    <row r="46" spans="1:16" s="301" customFormat="1" ht="17" customHeight="1" x14ac:dyDescent="0.2">
      <c r="B46" s="322"/>
      <c r="C46" s="349"/>
      <c r="D46" s="321"/>
      <c r="E46" s="304"/>
      <c r="F46" s="303"/>
      <c r="G46" s="304"/>
      <c r="H46" s="304"/>
      <c r="I46" s="304"/>
      <c r="J46" s="304"/>
      <c r="K46" s="304"/>
      <c r="L46" s="304"/>
      <c r="M46" s="304"/>
      <c r="N46" s="304"/>
      <c r="O46" s="313"/>
      <c r="P46" s="314"/>
    </row>
    <row r="47" spans="1:16" ht="17" customHeight="1" x14ac:dyDescent="0.2">
      <c r="B47" s="322"/>
      <c r="C47" s="349"/>
      <c r="D47" s="321"/>
      <c r="E47" s="311" t="s">
        <v>39</v>
      </c>
      <c r="F47" s="311" t="s">
        <v>39</v>
      </c>
      <c r="G47" s="315">
        <v>700750.66666666663</v>
      </c>
      <c r="H47" s="315">
        <v>16600</v>
      </c>
      <c r="I47" s="315">
        <v>83500</v>
      </c>
      <c r="J47" s="315">
        <v>419995</v>
      </c>
      <c r="K47" s="315">
        <v>32077</v>
      </c>
      <c r="L47" s="304">
        <v>10000</v>
      </c>
      <c r="M47" s="317">
        <v>10000</v>
      </c>
      <c r="N47" s="304">
        <v>10000</v>
      </c>
      <c r="O47" s="323" t="s">
        <v>757</v>
      </c>
      <c r="P47" s="324" t="s">
        <v>537</v>
      </c>
    </row>
    <row r="48" spans="1:16" ht="17" customHeight="1" x14ac:dyDescent="0.2">
      <c r="B48" s="313"/>
      <c r="C48" s="313"/>
      <c r="D48" s="321"/>
      <c r="E48" s="311" t="s">
        <v>39</v>
      </c>
      <c r="F48" s="311" t="s">
        <v>39</v>
      </c>
      <c r="G48" s="315">
        <v>20841338</v>
      </c>
      <c r="H48" s="315">
        <v>147400</v>
      </c>
      <c r="I48" s="315">
        <v>2064199.9999999998</v>
      </c>
      <c r="J48" s="315">
        <v>41511555</v>
      </c>
      <c r="K48" s="315">
        <v>12986</v>
      </c>
      <c r="L48" s="304">
        <v>10000</v>
      </c>
      <c r="M48" s="317">
        <v>10000</v>
      </c>
      <c r="N48" s="304">
        <v>10000</v>
      </c>
      <c r="O48" s="323" t="s">
        <v>758</v>
      </c>
      <c r="P48" s="325" t="s">
        <v>1364</v>
      </c>
    </row>
    <row r="49" spans="1:16" ht="17" customHeight="1" x14ac:dyDescent="0.2">
      <c r="B49" s="310"/>
      <c r="C49" s="310"/>
      <c r="D49" s="321"/>
      <c r="E49" s="311" t="s">
        <v>39</v>
      </c>
      <c r="F49" s="311" t="s">
        <v>39</v>
      </c>
      <c r="G49" s="315">
        <v>20545657</v>
      </c>
      <c r="H49" s="315">
        <v>147700</v>
      </c>
      <c r="I49" s="315">
        <v>1927600</v>
      </c>
      <c r="J49" s="315">
        <v>41132317.999999993</v>
      </c>
      <c r="K49" s="315">
        <v>16852</v>
      </c>
      <c r="L49" s="304">
        <v>10000</v>
      </c>
      <c r="M49" s="317">
        <v>10000</v>
      </c>
      <c r="N49" s="304">
        <v>10000</v>
      </c>
      <c r="O49" s="323" t="s">
        <v>759</v>
      </c>
      <c r="P49" s="325" t="s">
        <v>1364</v>
      </c>
    </row>
    <row r="50" spans="1:16" ht="17" customHeight="1" x14ac:dyDescent="0.2">
      <c r="B50" s="310"/>
      <c r="C50" s="310"/>
      <c r="D50" s="321"/>
      <c r="E50" s="311" t="s">
        <v>39</v>
      </c>
      <c r="F50" s="311" t="s">
        <v>39</v>
      </c>
      <c r="G50" s="315">
        <v>15338.02</v>
      </c>
      <c r="H50" s="315">
        <v>100</v>
      </c>
      <c r="I50" s="315">
        <v>3386</v>
      </c>
      <c r="J50" s="315">
        <v>28629.199999999997</v>
      </c>
      <c r="K50" s="315">
        <v>155.41</v>
      </c>
      <c r="L50" s="304">
        <v>100</v>
      </c>
      <c r="M50" s="317">
        <v>100</v>
      </c>
      <c r="N50" s="304">
        <v>100</v>
      </c>
      <c r="O50" s="323" t="s">
        <v>756</v>
      </c>
      <c r="P50" s="325" t="s">
        <v>1364</v>
      </c>
    </row>
    <row r="51" spans="1:16" x14ac:dyDescent="0.2">
      <c r="B51" s="291"/>
      <c r="C51" s="291"/>
      <c r="D51" s="273"/>
      <c r="E51" s="273"/>
      <c r="F51" s="273"/>
      <c r="G51" s="273"/>
      <c r="H51" s="273"/>
      <c r="I51" s="273"/>
      <c r="J51" s="273"/>
      <c r="K51" s="273"/>
      <c r="L51" s="273"/>
      <c r="M51" s="273"/>
      <c r="N51" s="273"/>
      <c r="O51" s="273"/>
      <c r="P51" s="299"/>
    </row>
    <row r="52" spans="1:16" customFormat="1" ht="19" x14ac:dyDescent="0.25">
      <c r="A52" s="274"/>
      <c r="B52" s="255"/>
      <c r="C52" s="354" t="s">
        <v>1538</v>
      </c>
      <c r="D52" s="355" t="s">
        <v>1539</v>
      </c>
      <c r="E52" s="355"/>
      <c r="F52" s="356"/>
      <c r="G52" s="357"/>
      <c r="H52" s="274"/>
      <c r="I52" s="274"/>
      <c r="J52" s="274"/>
      <c r="K52" s="274"/>
      <c r="L52" s="274"/>
      <c r="M52" s="274"/>
    </row>
    <row r="53" spans="1:16" s="294" customFormat="1" ht="34" customHeight="1" x14ac:dyDescent="0.15">
      <c r="A53" s="361"/>
      <c r="B53" s="362"/>
      <c r="C53" s="363" t="s">
        <v>1540</v>
      </c>
      <c r="D53" s="364" t="s">
        <v>1541</v>
      </c>
      <c r="E53" s="365" t="s">
        <v>1542</v>
      </c>
      <c r="F53" s="365"/>
      <c r="G53" s="363" t="s">
        <v>1543</v>
      </c>
    </row>
    <row r="54" spans="1:16" customFormat="1" ht="18" x14ac:dyDescent="0.2">
      <c r="A54" s="274"/>
      <c r="B54" s="255"/>
      <c r="C54" s="357" t="s">
        <v>1544</v>
      </c>
      <c r="D54" s="358">
        <v>500</v>
      </c>
      <c r="E54" s="359">
        <v>4500</v>
      </c>
      <c r="F54" s="356"/>
      <c r="G54" s="360">
        <f xml:space="preserve"> 1/(D54/(D54+E54))</f>
        <v>10</v>
      </c>
      <c r="H54" s="274"/>
      <c r="I54" s="274"/>
      <c r="J54" s="274"/>
      <c r="K54" s="274"/>
      <c r="L54" s="274"/>
      <c r="M54" s="274"/>
    </row>
    <row r="55" spans="1:16" customFormat="1" ht="18" x14ac:dyDescent="0.2">
      <c r="A55" s="274"/>
      <c r="B55" s="255"/>
      <c r="C55" s="357" t="s">
        <v>1545</v>
      </c>
      <c r="D55" s="358">
        <v>100</v>
      </c>
      <c r="E55" s="359">
        <v>4900</v>
      </c>
      <c r="F55" s="356"/>
      <c r="G55" s="360">
        <f xml:space="preserve"> 1/(D55/(D55+E55))</f>
        <v>50</v>
      </c>
      <c r="H55" s="274"/>
      <c r="I55" s="274"/>
      <c r="J55" s="274"/>
      <c r="K55" s="274"/>
      <c r="L55" s="274"/>
      <c r="M55" s="274"/>
    </row>
    <row r="56" spans="1:16" customFormat="1" ht="18" x14ac:dyDescent="0.2">
      <c r="A56" s="274"/>
      <c r="B56" s="255"/>
      <c r="C56" s="357" t="s">
        <v>1546</v>
      </c>
      <c r="D56" s="358">
        <v>50</v>
      </c>
      <c r="E56" s="359">
        <v>4950</v>
      </c>
      <c r="F56" s="356"/>
      <c r="G56" s="360">
        <f xml:space="preserve"> 1/(D56/(D56+E56))</f>
        <v>100</v>
      </c>
      <c r="H56" s="274"/>
      <c r="I56" s="274"/>
      <c r="J56" s="274"/>
      <c r="K56" s="274"/>
      <c r="L56" s="274"/>
      <c r="M56" s="274"/>
    </row>
    <row r="57" spans="1:16" customFormat="1" ht="19" x14ac:dyDescent="0.25">
      <c r="A57" s="274"/>
      <c r="B57" s="255"/>
      <c r="C57" s="354" t="s">
        <v>1538</v>
      </c>
      <c r="D57" s="355" t="s">
        <v>1539</v>
      </c>
      <c r="E57" s="355" t="s">
        <v>1550</v>
      </c>
      <c r="F57" s="356"/>
      <c r="G57" s="366"/>
      <c r="H57" s="106"/>
      <c r="J57" s="367"/>
      <c r="K57" s="368"/>
    </row>
    <row r="58" spans="1:16" customFormat="1" ht="40" x14ac:dyDescent="0.2">
      <c r="A58" s="274"/>
      <c r="B58" s="255"/>
      <c r="C58" s="363" t="s">
        <v>1540</v>
      </c>
      <c r="D58" s="364" t="s">
        <v>1541</v>
      </c>
      <c r="E58" s="365" t="s">
        <v>1542</v>
      </c>
      <c r="F58" s="364" t="s">
        <v>1541</v>
      </c>
      <c r="G58" s="365" t="s">
        <v>1542</v>
      </c>
      <c r="H58" s="363" t="s">
        <v>1543</v>
      </c>
    </row>
    <row r="59" spans="1:16" customFormat="1" ht="18" x14ac:dyDescent="0.2">
      <c r="A59" s="274"/>
      <c r="B59" s="255"/>
      <c r="C59" s="357" t="s">
        <v>1547</v>
      </c>
      <c r="D59" s="358">
        <v>500</v>
      </c>
      <c r="E59" s="359">
        <v>4500</v>
      </c>
      <c r="F59" s="358">
        <v>50</v>
      </c>
      <c r="G59" s="359">
        <v>4950</v>
      </c>
      <c r="H59" s="359">
        <f>1/(D59/(D59+E59))*1/(F59/(F59+G59))</f>
        <v>1000</v>
      </c>
    </row>
    <row r="60" spans="1:16" ht="18" x14ac:dyDescent="0.2">
      <c r="B60" s="291"/>
      <c r="C60" s="357" t="s">
        <v>1548</v>
      </c>
      <c r="D60" s="358">
        <v>100</v>
      </c>
      <c r="E60" s="359">
        <v>4900</v>
      </c>
      <c r="F60" s="358">
        <v>50</v>
      </c>
      <c r="G60" s="359">
        <v>4950</v>
      </c>
      <c r="H60" s="359">
        <f>1/(D60/(D60+E60))*1/(F60/(F60+G60))</f>
        <v>5000</v>
      </c>
      <c r="M60" s="300"/>
      <c r="P60" s="274"/>
    </row>
    <row r="61" spans="1:16" ht="18" x14ac:dyDescent="0.2">
      <c r="B61" s="291"/>
      <c r="C61" s="357" t="s">
        <v>1549</v>
      </c>
      <c r="D61" s="358">
        <v>50</v>
      </c>
      <c r="E61" s="359">
        <v>4950</v>
      </c>
      <c r="F61" s="358">
        <v>50</v>
      </c>
      <c r="G61" s="359">
        <v>4950</v>
      </c>
      <c r="H61" s="359">
        <f>1/(D61/(D61+E61))*1/(F61/(F61+G61))</f>
        <v>10000</v>
      </c>
      <c r="M61" s="300"/>
      <c r="P61" s="274"/>
    </row>
    <row r="62" spans="1:16" x14ac:dyDescent="0.2">
      <c r="B62" s="291"/>
      <c r="C62" s="291"/>
      <c r="G62" s="273"/>
    </row>
    <row r="63" spans="1:16" x14ac:dyDescent="0.2">
      <c r="B63" s="291"/>
      <c r="C63" s="291"/>
    </row>
    <row r="64" spans="1:16" x14ac:dyDescent="0.2">
      <c r="B64" s="291"/>
      <c r="H64" s="273"/>
      <c r="I64" s="273"/>
      <c r="J64" s="273"/>
      <c r="K64" s="273"/>
      <c r="L64" s="273"/>
      <c r="M64" s="273"/>
      <c r="N64" s="273"/>
      <c r="O64" s="273"/>
      <c r="P64" s="299"/>
    </row>
    <row r="65" spans="2:16" x14ac:dyDescent="0.2">
      <c r="B65" s="291"/>
      <c r="H65" s="273"/>
      <c r="I65" s="273"/>
      <c r="J65" s="273"/>
      <c r="K65" s="273"/>
      <c r="L65" s="273"/>
      <c r="M65" s="273"/>
      <c r="N65" s="273"/>
      <c r="O65" s="273"/>
      <c r="P65" s="299"/>
    </row>
    <row r="66" spans="2:16" x14ac:dyDescent="0.2">
      <c r="B66" s="291"/>
    </row>
  </sheetData>
  <phoneticPr fontId="17" type="noConversion"/>
  <pageMargins left="0.75000000000000011" right="0.75000000000000011" top="1" bottom="1" header="0.5" footer="0.5"/>
  <pageSetup paperSize="9"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2"/>
  <sheetViews>
    <sheetView zoomScale="120" zoomScaleNormal="120" workbookViewId="0">
      <pane xSplit="4" ySplit="3" topLeftCell="E28" activePane="bottomRight" state="frozen"/>
      <selection pane="topRight" activeCell="G1" sqref="G1"/>
      <selection pane="bottomLeft" activeCell="A4" sqref="A4"/>
      <selection pane="bottomRight" activeCell="I66" sqref="I66"/>
    </sheetView>
  </sheetViews>
  <sheetFormatPr baseColWidth="10" defaultRowHeight="13" x14ac:dyDescent="0.15"/>
  <cols>
    <col min="1" max="1" width="10.83203125" style="410"/>
    <col min="2" max="2" width="12.6640625" bestFit="1" customWidth="1"/>
    <col min="4" max="4" width="15.1640625" style="785" bestFit="1" customWidth="1"/>
    <col min="5" max="5" width="15.33203125" style="409" bestFit="1" customWidth="1"/>
    <col min="6" max="6" width="5.1640625" style="408" bestFit="1" customWidth="1"/>
    <col min="7" max="7" width="3.83203125" style="408" bestFit="1" customWidth="1"/>
    <col min="8" max="8" width="10.33203125" customWidth="1"/>
    <col min="11" max="11" width="13.6640625" bestFit="1" customWidth="1"/>
  </cols>
  <sheetData>
    <row r="1" spans="1:20" s="480" customFormat="1" ht="15" x14ac:dyDescent="0.2">
      <c r="A1" s="649" t="s">
        <v>1376</v>
      </c>
      <c r="B1" s="647"/>
      <c r="C1" s="648"/>
      <c r="D1" s="758">
        <v>1</v>
      </c>
      <c r="E1" s="651">
        <f>D1+1</f>
        <v>2</v>
      </c>
      <c r="F1" s="651">
        <f t="shared" ref="F1:H1" si="0">E1+1</f>
        <v>3</v>
      </c>
      <c r="G1" s="651">
        <f t="shared" si="0"/>
        <v>4</v>
      </c>
      <c r="H1" s="651">
        <f t="shared" si="0"/>
        <v>5</v>
      </c>
      <c r="I1" s="651"/>
      <c r="J1" s="652"/>
      <c r="K1" s="651"/>
      <c r="L1" s="651"/>
      <c r="M1" s="651"/>
      <c r="N1" s="652"/>
      <c r="O1" s="651"/>
      <c r="P1" s="756"/>
      <c r="Q1" s="652"/>
      <c r="R1" s="647"/>
      <c r="S1" s="647"/>
      <c r="T1" s="617"/>
    </row>
    <row r="2" spans="1:20" s="489" customFormat="1" ht="17" x14ac:dyDescent="0.15">
      <c r="A2" s="590" t="s">
        <v>0</v>
      </c>
      <c r="B2" s="461" t="s">
        <v>1</v>
      </c>
      <c r="C2" s="488" t="s">
        <v>868</v>
      </c>
      <c r="D2" s="759" t="s">
        <v>1606</v>
      </c>
      <c r="E2" s="488" t="s">
        <v>1614</v>
      </c>
      <c r="F2" s="490" t="s">
        <v>1607</v>
      </c>
      <c r="G2" s="490" t="s">
        <v>1608</v>
      </c>
      <c r="H2" s="490" t="s">
        <v>1609</v>
      </c>
      <c r="I2" s="500" t="s">
        <v>1611</v>
      </c>
      <c r="J2" s="528" t="s">
        <v>678</v>
      </c>
      <c r="K2" s="490" t="s">
        <v>679</v>
      </c>
      <c r="L2" s="490" t="s">
        <v>19</v>
      </c>
      <c r="M2" s="490" t="s">
        <v>763</v>
      </c>
      <c r="N2" s="584" t="s">
        <v>1639</v>
      </c>
      <c r="O2" s="585" t="s">
        <v>1640</v>
      </c>
      <c r="P2" s="585" t="s">
        <v>1758</v>
      </c>
      <c r="Q2" s="528" t="s">
        <v>974</v>
      </c>
      <c r="R2" s="490" t="s">
        <v>1602</v>
      </c>
      <c r="S2" s="490" t="s">
        <v>1603</v>
      </c>
      <c r="T2" s="596" t="s">
        <v>15</v>
      </c>
    </row>
    <row r="3" spans="1:20" s="508" customFormat="1" ht="16" x14ac:dyDescent="0.2">
      <c r="A3" s="529"/>
      <c r="B3" s="507"/>
      <c r="D3" s="760" t="s">
        <v>1407</v>
      </c>
      <c r="E3" s="522" t="s">
        <v>1405</v>
      </c>
      <c r="F3" s="507" t="s">
        <v>1405</v>
      </c>
      <c r="G3" s="507" t="s">
        <v>1405</v>
      </c>
      <c r="H3" s="507" t="s">
        <v>1405</v>
      </c>
      <c r="I3" s="667" t="s">
        <v>1653</v>
      </c>
      <c r="J3" s="529" t="s">
        <v>968</v>
      </c>
      <c r="K3" s="507" t="s">
        <v>968</v>
      </c>
      <c r="L3" s="507" t="s">
        <v>968</v>
      </c>
      <c r="M3" s="507" t="s">
        <v>968</v>
      </c>
      <c r="N3" s="529"/>
      <c r="O3" s="507"/>
      <c r="P3" s="754"/>
      <c r="Q3" s="529"/>
      <c r="R3" s="507" t="s">
        <v>1559</v>
      </c>
      <c r="S3" s="507" t="s">
        <v>1560</v>
      </c>
      <c r="T3" s="597"/>
    </row>
    <row r="4" spans="1:20" x14ac:dyDescent="0.15">
      <c r="A4" s="410" t="s">
        <v>65</v>
      </c>
      <c r="B4" t="s">
        <v>66</v>
      </c>
    </row>
    <row r="5" spans="1:20" x14ac:dyDescent="0.15">
      <c r="A5" s="410" t="s">
        <v>35</v>
      </c>
      <c r="B5" t="s">
        <v>1622</v>
      </c>
      <c r="C5" t="s">
        <v>70</v>
      </c>
      <c r="D5" s="785">
        <v>41449.550694444442</v>
      </c>
      <c r="E5" s="409">
        <v>37</v>
      </c>
      <c r="F5" s="408">
        <v>1</v>
      </c>
      <c r="G5" s="408">
        <v>0</v>
      </c>
      <c r="H5">
        <v>2</v>
      </c>
      <c r="I5" s="786">
        <v>6.0380166521564603E-2</v>
      </c>
      <c r="J5">
        <v>222484</v>
      </c>
      <c r="K5">
        <v>409076</v>
      </c>
      <c r="L5">
        <v>1282</v>
      </c>
      <c r="M5">
        <v>55604</v>
      </c>
      <c r="N5" s="787">
        <v>7.4937078104294359E-3</v>
      </c>
      <c r="O5" s="787">
        <v>7.7874822151927051E-2</v>
      </c>
      <c r="P5" s="787">
        <v>-2.3175619859704056E-2</v>
      </c>
      <c r="Q5">
        <v>100</v>
      </c>
      <c r="T5" t="s">
        <v>1787</v>
      </c>
    </row>
    <row r="6" spans="1:20" x14ac:dyDescent="0.15">
      <c r="C6" t="s">
        <v>72</v>
      </c>
      <c r="D6" s="785">
        <v>41449.550694444442</v>
      </c>
      <c r="E6" s="409">
        <v>35</v>
      </c>
      <c r="F6" s="408">
        <v>3</v>
      </c>
      <c r="G6" s="408">
        <v>2</v>
      </c>
      <c r="H6">
        <v>4</v>
      </c>
      <c r="I6" s="786">
        <v>3.5796150866125399E-2</v>
      </c>
      <c r="J6">
        <v>26275</v>
      </c>
      <c r="K6">
        <v>47939</v>
      </c>
      <c r="L6">
        <v>156</v>
      </c>
      <c r="M6">
        <v>6001</v>
      </c>
      <c r="N6" s="787">
        <v>9.3000766231907311E-2</v>
      </c>
      <c r="O6" s="787">
        <v>4.9871133838430302E-2</v>
      </c>
      <c r="P6" s="787">
        <v>-1.529258021732802E-2</v>
      </c>
      <c r="Q6">
        <v>100</v>
      </c>
    </row>
    <row r="7" spans="1:20" x14ac:dyDescent="0.15">
      <c r="C7" t="s">
        <v>74</v>
      </c>
      <c r="D7" s="785">
        <v>41449.550694444442</v>
      </c>
      <c r="E7" s="409">
        <v>33</v>
      </c>
      <c r="F7" s="408">
        <v>5</v>
      </c>
      <c r="G7" s="408">
        <v>4</v>
      </c>
      <c r="H7">
        <v>6</v>
      </c>
      <c r="I7" s="786">
        <v>2.5365410191614899E-2</v>
      </c>
      <c r="J7">
        <v>10009</v>
      </c>
      <c r="K7">
        <v>16459</v>
      </c>
      <c r="L7">
        <v>53</v>
      </c>
      <c r="M7">
        <v>1780</v>
      </c>
      <c r="N7" s="787">
        <v>0.29375508944604722</v>
      </c>
      <c r="O7" s="787">
        <v>0.15260515164880592</v>
      </c>
      <c r="P7" s="787">
        <v>8.4922825424876169E-2</v>
      </c>
      <c r="Q7">
        <v>50</v>
      </c>
    </row>
    <row r="8" spans="1:20" x14ac:dyDescent="0.15">
      <c r="C8" t="s">
        <v>76</v>
      </c>
      <c r="D8" s="785">
        <v>41449.550694444442</v>
      </c>
      <c r="E8" s="409">
        <v>31</v>
      </c>
      <c r="F8" s="408">
        <v>7</v>
      </c>
      <c r="G8" s="408">
        <v>6</v>
      </c>
      <c r="H8">
        <v>8</v>
      </c>
      <c r="I8" s="786">
        <v>1.2398849865680499E-2</v>
      </c>
      <c r="J8">
        <v>3766</v>
      </c>
      <c r="K8">
        <v>7041</v>
      </c>
      <c r="L8">
        <v>22</v>
      </c>
      <c r="M8">
        <v>840</v>
      </c>
      <c r="N8" s="787">
        <v>0.11422179820377018</v>
      </c>
      <c r="O8" s="787">
        <v>6.5147692776299143E-2</v>
      </c>
      <c r="P8" s="787">
        <v>-4.0396769999172924E-2</v>
      </c>
      <c r="Q8">
        <v>10</v>
      </c>
    </row>
    <row r="9" spans="1:20" x14ac:dyDescent="0.15">
      <c r="C9" t="s">
        <v>78</v>
      </c>
      <c r="D9" s="785">
        <v>41449.550694444442</v>
      </c>
      <c r="E9" s="409">
        <v>29</v>
      </c>
      <c r="F9" s="408">
        <v>9</v>
      </c>
      <c r="G9" s="408">
        <v>8</v>
      </c>
      <c r="H9">
        <v>10</v>
      </c>
      <c r="I9" s="786">
        <v>7.6996110123502201E-2</v>
      </c>
      <c r="J9">
        <v>45017</v>
      </c>
      <c r="K9">
        <v>86613</v>
      </c>
      <c r="L9">
        <v>292</v>
      </c>
      <c r="M9">
        <v>8550</v>
      </c>
      <c r="N9" s="787">
        <v>0.24574954083226386</v>
      </c>
      <c r="O9" s="787">
        <v>-3.8022914968791177E-2</v>
      </c>
      <c r="P9" s="787">
        <v>-7.0659804636880069E-2</v>
      </c>
      <c r="Q9">
        <v>100</v>
      </c>
    </row>
    <row r="10" spans="1:20" x14ac:dyDescent="0.15">
      <c r="C10" t="s">
        <v>81</v>
      </c>
      <c r="D10" s="785">
        <v>41449.550694444442</v>
      </c>
      <c r="E10" s="409">
        <v>27</v>
      </c>
      <c r="F10" s="408">
        <v>11</v>
      </c>
      <c r="G10" s="408">
        <v>10</v>
      </c>
      <c r="H10">
        <v>12</v>
      </c>
      <c r="I10" s="786">
        <v>0.126878377200774</v>
      </c>
      <c r="J10">
        <v>25970</v>
      </c>
      <c r="K10">
        <v>49423</v>
      </c>
      <c r="L10">
        <v>151</v>
      </c>
      <c r="M10">
        <v>3840</v>
      </c>
      <c r="N10" s="787">
        <v>0.41280101955626136</v>
      </c>
      <c r="O10" s="787">
        <v>6.9523012322482092E-2</v>
      </c>
      <c r="P10" s="787">
        <v>-5.901502234138014E-2</v>
      </c>
      <c r="Q10">
        <v>100</v>
      </c>
    </row>
    <row r="11" spans="1:20" x14ac:dyDescent="0.15">
      <c r="C11" t="s">
        <v>83</v>
      </c>
      <c r="D11" s="785">
        <v>41449.550694444442</v>
      </c>
      <c r="E11" s="409">
        <v>25</v>
      </c>
      <c r="F11" s="408">
        <v>13</v>
      </c>
      <c r="G11" s="408">
        <v>12</v>
      </c>
      <c r="H11">
        <v>14</v>
      </c>
      <c r="I11" s="786">
        <v>0.13219829699777599</v>
      </c>
      <c r="J11">
        <v>43015</v>
      </c>
      <c r="K11">
        <v>82054</v>
      </c>
      <c r="L11">
        <v>257</v>
      </c>
      <c r="M11">
        <v>7555</v>
      </c>
      <c r="N11" s="787">
        <v>0.30250586593069517</v>
      </c>
      <c r="O11" s="787">
        <v>4.3876846581905334E-2</v>
      </c>
      <c r="P11" s="787">
        <v>-6.1511727075843466E-2</v>
      </c>
      <c r="Q11">
        <v>100</v>
      </c>
    </row>
    <row r="12" spans="1:20" x14ac:dyDescent="0.15">
      <c r="C12" t="s">
        <v>85</v>
      </c>
      <c r="D12" s="785">
        <v>41449.550694444442</v>
      </c>
      <c r="E12" s="409">
        <v>23</v>
      </c>
      <c r="F12" s="408">
        <v>15</v>
      </c>
      <c r="G12" s="408">
        <v>14</v>
      </c>
      <c r="H12">
        <v>16</v>
      </c>
      <c r="I12" s="786">
        <v>0.14479686958024501</v>
      </c>
      <c r="J12">
        <v>40320</v>
      </c>
      <c r="K12">
        <v>77276</v>
      </c>
      <c r="L12">
        <v>228</v>
      </c>
      <c r="M12">
        <v>6637</v>
      </c>
      <c r="N12" s="787">
        <v>0.34630176508287686</v>
      </c>
      <c r="O12" s="787">
        <v>9.5070048821906269E-2</v>
      </c>
      <c r="P12" s="787">
        <v>-6.6520179168081409E-2</v>
      </c>
      <c r="Q12">
        <v>100</v>
      </c>
    </row>
    <row r="13" spans="1:20" x14ac:dyDescent="0.15">
      <c r="C13" t="s">
        <v>87</v>
      </c>
      <c r="D13" s="785">
        <v>41449.550694444442</v>
      </c>
      <c r="E13" s="409">
        <v>21</v>
      </c>
      <c r="F13" s="408">
        <v>17</v>
      </c>
      <c r="G13" s="408">
        <v>16</v>
      </c>
      <c r="H13">
        <v>18</v>
      </c>
      <c r="I13" s="786">
        <v>0.13171441787107799</v>
      </c>
      <c r="J13">
        <v>44058</v>
      </c>
      <c r="K13">
        <v>84564</v>
      </c>
      <c r="L13">
        <v>247</v>
      </c>
      <c r="M13">
        <v>6783</v>
      </c>
      <c r="N13" s="787">
        <v>0.38860334747800263</v>
      </c>
      <c r="O13" s="787">
        <v>0.10283398548596996</v>
      </c>
      <c r="P13" s="787">
        <v>-6.808472844890516E-2</v>
      </c>
      <c r="Q13">
        <v>100</v>
      </c>
    </row>
    <row r="14" spans="1:20" x14ac:dyDescent="0.15">
      <c r="C14" t="s">
        <v>89</v>
      </c>
      <c r="D14" s="785">
        <v>41449.550694444442</v>
      </c>
      <c r="E14" s="409">
        <v>19</v>
      </c>
      <c r="F14" s="408">
        <v>19</v>
      </c>
      <c r="G14" s="408">
        <v>18</v>
      </c>
      <c r="H14">
        <v>20</v>
      </c>
      <c r="I14" s="786">
        <v>0.16083678402384899</v>
      </c>
      <c r="J14">
        <v>40751</v>
      </c>
      <c r="K14">
        <v>78381</v>
      </c>
      <c r="L14">
        <v>248</v>
      </c>
      <c r="M14">
        <v>7052</v>
      </c>
      <c r="N14" s="787">
        <v>0.31277325731514705</v>
      </c>
      <c r="O14" s="787">
        <v>2.6100709549675912E-2</v>
      </c>
      <c r="P14" s="787">
        <v>-7.0329501604685318E-2</v>
      </c>
      <c r="Q14">
        <v>100</v>
      </c>
    </row>
    <row r="15" spans="1:20" s="789" customFormat="1" ht="16" x14ac:dyDescent="0.2">
      <c r="A15" s="788"/>
      <c r="D15" s="792" t="s">
        <v>1790</v>
      </c>
      <c r="E15" s="790"/>
      <c r="F15" s="791"/>
      <c r="G15" s="791"/>
      <c r="I15" s="792">
        <f>AVERAGE(I5:I14)</f>
        <v>9.0736143324220947E-2</v>
      </c>
      <c r="J15" s="793">
        <f>AVERAGE(J5:J14)/1000</f>
        <v>50.166499999999999</v>
      </c>
      <c r="N15" s="794">
        <f>MEDIAN(N5:N14)</f>
        <v>0.2981304776883712</v>
      </c>
      <c r="O15" s="794"/>
      <c r="P15" s="794"/>
    </row>
    <row r="16" spans="1:20" s="789" customFormat="1" ht="16" x14ac:dyDescent="0.2">
      <c r="A16" s="788"/>
      <c r="D16" s="792" t="s">
        <v>1791</v>
      </c>
      <c r="E16" s="790"/>
      <c r="F16" s="791"/>
      <c r="G16" s="791"/>
      <c r="I16" s="792">
        <f>AVERAGE(I5:I9)</f>
        <v>4.218733751369752E-2</v>
      </c>
      <c r="J16" s="793">
        <f>AVERAGE(J5:J9)/1000</f>
        <v>61.510199999999998</v>
      </c>
      <c r="N16" s="794">
        <f>MEDIAN(N5:N9)</f>
        <v>0.11422179820377018</v>
      </c>
      <c r="O16" s="794"/>
      <c r="P16" s="794"/>
    </row>
    <row r="17" spans="1:21" x14ac:dyDescent="0.15">
      <c r="A17" s="410" t="s">
        <v>55</v>
      </c>
      <c r="B17" t="s">
        <v>1623</v>
      </c>
      <c r="C17" t="s">
        <v>95</v>
      </c>
      <c r="D17" s="785">
        <v>41449.5625</v>
      </c>
      <c r="E17" s="409">
        <v>18</v>
      </c>
      <c r="F17" s="408">
        <v>1</v>
      </c>
      <c r="G17" s="408">
        <v>0</v>
      </c>
      <c r="H17">
        <v>2</v>
      </c>
      <c r="I17" s="786">
        <v>1.16834387556732E-2</v>
      </c>
      <c r="J17">
        <v>3533</v>
      </c>
      <c r="K17">
        <v>5941</v>
      </c>
      <c r="L17">
        <v>17</v>
      </c>
      <c r="M17">
        <v>1537</v>
      </c>
      <c r="N17" s="787">
        <v>-0.72765192408367119</v>
      </c>
      <c r="O17" s="787">
        <v>0.22997305389347483</v>
      </c>
      <c r="P17" s="787">
        <v>6.4247746801361277E-2</v>
      </c>
      <c r="Q17">
        <v>100</v>
      </c>
      <c r="T17" t="s">
        <v>1788</v>
      </c>
    </row>
    <row r="18" spans="1:21" x14ac:dyDescent="0.15">
      <c r="C18" t="s">
        <v>97</v>
      </c>
      <c r="D18" s="785">
        <v>41449.5625</v>
      </c>
      <c r="E18" s="409">
        <v>16</v>
      </c>
      <c r="F18" s="408">
        <v>3</v>
      </c>
      <c r="G18" s="408">
        <v>2</v>
      </c>
      <c r="H18">
        <v>4</v>
      </c>
      <c r="I18" s="786">
        <v>1.1588142897044299E-2</v>
      </c>
      <c r="J18">
        <v>6288</v>
      </c>
      <c r="K18">
        <v>11333</v>
      </c>
      <c r="L18">
        <v>37</v>
      </c>
      <c r="M18">
        <v>884</v>
      </c>
      <c r="N18" s="787">
        <v>0.44170241392510534</v>
      </c>
      <c r="O18" s="787">
        <v>5.8349307532638534E-2</v>
      </c>
      <c r="P18" s="787">
        <v>-2.9454727389331566E-3</v>
      </c>
      <c r="Q18">
        <v>100</v>
      </c>
    </row>
    <row r="19" spans="1:21" x14ac:dyDescent="0.15">
      <c r="C19" t="s">
        <v>99</v>
      </c>
      <c r="D19" s="785">
        <v>41449.5625</v>
      </c>
      <c r="E19" s="409">
        <v>14</v>
      </c>
      <c r="F19" s="408">
        <v>5</v>
      </c>
      <c r="G19" s="408">
        <v>4</v>
      </c>
      <c r="H19">
        <v>6</v>
      </c>
      <c r="I19" s="786">
        <v>1.16834387556732E-2</v>
      </c>
      <c r="J19">
        <v>4799</v>
      </c>
      <c r="K19">
        <v>9199</v>
      </c>
      <c r="L19" t="s">
        <v>39</v>
      </c>
      <c r="M19">
        <v>923</v>
      </c>
      <c r="N19" s="787">
        <v>0.23620472185392616</v>
      </c>
      <c r="O19" s="796" t="s">
        <v>39</v>
      </c>
      <c r="P19" s="787">
        <v>-6.6681678175909101E-2</v>
      </c>
      <c r="Q19">
        <v>100</v>
      </c>
    </row>
    <row r="20" spans="1:21" x14ac:dyDescent="0.15">
      <c r="C20" t="s">
        <v>101</v>
      </c>
      <c r="D20" s="785">
        <v>41449.5625</v>
      </c>
      <c r="E20" s="409">
        <v>12</v>
      </c>
      <c r="F20" s="408">
        <v>7</v>
      </c>
      <c r="G20" s="408">
        <v>6</v>
      </c>
      <c r="H20">
        <v>8</v>
      </c>
      <c r="I20" s="786">
        <v>5.55528665361491E-3</v>
      </c>
      <c r="J20">
        <v>2166</v>
      </c>
      <c r="K20">
        <v>4439</v>
      </c>
      <c r="L20">
        <v>8</v>
      </c>
      <c r="M20">
        <v>408</v>
      </c>
      <c r="N20" s="787">
        <v>0.25195499227808693</v>
      </c>
      <c r="O20" s="787">
        <v>0.40893917753639597</v>
      </c>
      <c r="P20" s="787">
        <v>-0.14043794621681985</v>
      </c>
      <c r="Q20">
        <v>100</v>
      </c>
    </row>
    <row r="21" spans="1:21" x14ac:dyDescent="0.15">
      <c r="C21" t="s">
        <v>103</v>
      </c>
      <c r="D21" s="785">
        <v>41449.5625</v>
      </c>
      <c r="E21" s="409">
        <v>10</v>
      </c>
      <c r="F21" s="408">
        <v>9</v>
      </c>
      <c r="G21" s="408">
        <v>8</v>
      </c>
      <c r="H21">
        <v>10</v>
      </c>
      <c r="I21" s="786">
        <v>1.2589817919280001E-2</v>
      </c>
      <c r="J21">
        <v>9408</v>
      </c>
      <c r="K21">
        <v>7403</v>
      </c>
      <c r="L21">
        <v>17</v>
      </c>
      <c r="M21">
        <v>680</v>
      </c>
      <c r="N21" s="787">
        <v>0.71296317199446158</v>
      </c>
      <c r="O21" s="787">
        <v>0.71083065469872941</v>
      </c>
      <c r="P21" s="787">
        <v>0.56211969971930076</v>
      </c>
      <c r="Q21">
        <v>100</v>
      </c>
    </row>
    <row r="22" spans="1:21" x14ac:dyDescent="0.15">
      <c r="C22" t="s">
        <v>105</v>
      </c>
      <c r="D22" s="785">
        <v>41449.5625</v>
      </c>
      <c r="E22" s="409">
        <v>8</v>
      </c>
      <c r="F22" s="408">
        <v>11</v>
      </c>
      <c r="G22" s="408">
        <v>10</v>
      </c>
      <c r="H22">
        <v>12</v>
      </c>
      <c r="I22" s="786">
        <v>2.9068976408513698E-2</v>
      </c>
      <c r="J22">
        <v>4002</v>
      </c>
      <c r="K22">
        <v>6755</v>
      </c>
      <c r="L22">
        <v>21</v>
      </c>
      <c r="M22">
        <v>1672</v>
      </c>
      <c r="N22" s="787">
        <v>-0.65914830195521701</v>
      </c>
      <c r="O22" s="787">
        <v>0.1602638502442687</v>
      </c>
      <c r="P22" s="787">
        <v>6.0723978198975341E-2</v>
      </c>
      <c r="Q22">
        <v>100</v>
      </c>
    </row>
    <row r="23" spans="1:21" x14ac:dyDescent="0.15">
      <c r="C23" t="s">
        <v>107</v>
      </c>
      <c r="D23" s="785">
        <v>41449.5625</v>
      </c>
      <c r="E23" s="409">
        <v>4.5</v>
      </c>
      <c r="F23" s="408">
        <v>14.5</v>
      </c>
      <c r="G23" s="408">
        <v>12</v>
      </c>
      <c r="H23">
        <v>17</v>
      </c>
      <c r="I23" s="786">
        <v>8.8455043202155595E-2</v>
      </c>
      <c r="J23">
        <v>11514</v>
      </c>
      <c r="K23">
        <v>18021</v>
      </c>
      <c r="L23">
        <v>53</v>
      </c>
      <c r="M23">
        <v>5800</v>
      </c>
      <c r="N23" s="787">
        <v>-1.0004503943640752</v>
      </c>
      <c r="O23" s="787">
        <v>0.26336850467716677</v>
      </c>
      <c r="P23" s="787">
        <v>0.12904116673612395</v>
      </c>
      <c r="Q23">
        <v>100</v>
      </c>
    </row>
    <row r="24" spans="1:21" s="789" customFormat="1" ht="16" x14ac:dyDescent="0.2">
      <c r="A24" s="788"/>
      <c r="D24" s="792" t="s">
        <v>1790</v>
      </c>
      <c r="E24" s="790"/>
      <c r="F24" s="791"/>
      <c r="G24" s="791"/>
      <c r="I24" s="792">
        <f>AVERAGE(I17:I23)</f>
        <v>2.4374877798850701E-2</v>
      </c>
      <c r="J24" s="793">
        <f>AVERAGE(J17:J23)/1000</f>
        <v>5.9585714285714282</v>
      </c>
      <c r="N24" s="794">
        <f>MEDIAN(N17:N23)</f>
        <v>0.23620472185392616</v>
      </c>
      <c r="O24" s="794"/>
      <c r="P24" s="794"/>
    </row>
    <row r="25" spans="1:21" s="789" customFormat="1" ht="16" x14ac:dyDescent="0.2">
      <c r="A25" s="788"/>
      <c r="D25" s="792" t="s">
        <v>1791</v>
      </c>
      <c r="E25" s="790"/>
      <c r="F25" s="791"/>
      <c r="G25" s="791"/>
      <c r="I25" s="792">
        <f>AVERAGE(I17:I21)</f>
        <v>1.0620024996257122E-2</v>
      </c>
      <c r="J25" s="793">
        <f>AVERAGE(J17:J21)/1000</f>
        <v>5.2388000000000003</v>
      </c>
      <c r="N25" s="794">
        <f>MEDIAN(N17:N21)</f>
        <v>0.25195499227808693</v>
      </c>
      <c r="O25" s="794"/>
      <c r="P25" s="794"/>
    </row>
    <row r="26" spans="1:21" x14ac:dyDescent="0.15">
      <c r="A26" s="410" t="s">
        <v>1469</v>
      </c>
      <c r="B26" t="s">
        <v>1624</v>
      </c>
      <c r="C26" t="s">
        <v>114</v>
      </c>
      <c r="D26" s="785">
        <v>41449.569444444445</v>
      </c>
      <c r="E26" s="409">
        <v>40</v>
      </c>
      <c r="F26" s="408">
        <v>1</v>
      </c>
      <c r="G26" s="408">
        <v>0</v>
      </c>
      <c r="H26">
        <v>2</v>
      </c>
      <c r="I26" s="786">
        <v>1.0114346846543E-2</v>
      </c>
      <c r="J26">
        <v>4035</v>
      </c>
      <c r="K26">
        <v>7788</v>
      </c>
      <c r="L26">
        <v>29</v>
      </c>
      <c r="M26">
        <v>919</v>
      </c>
      <c r="N26" s="787">
        <v>9.5522036165849714E-2</v>
      </c>
      <c r="O26" s="787">
        <v>-0.15015162646309863</v>
      </c>
      <c r="P26" s="787">
        <v>-7.4057100095155273E-2</v>
      </c>
      <c r="Q26">
        <v>4</v>
      </c>
      <c r="T26" t="s">
        <v>1789</v>
      </c>
      <c r="U26" t="s">
        <v>115</v>
      </c>
    </row>
    <row r="27" spans="1:21" x14ac:dyDescent="0.15">
      <c r="C27" t="s">
        <v>117</v>
      </c>
      <c r="D27" s="785">
        <v>41449.569444444445</v>
      </c>
      <c r="E27" s="409">
        <v>38</v>
      </c>
      <c r="F27" s="408">
        <v>3</v>
      </c>
      <c r="G27" s="408">
        <v>2</v>
      </c>
      <c r="H27">
        <v>4</v>
      </c>
      <c r="I27" s="786">
        <v>5.0181398384859598E-2</v>
      </c>
      <c r="J27">
        <v>10222</v>
      </c>
      <c r="K27">
        <v>22870</v>
      </c>
      <c r="L27">
        <v>91</v>
      </c>
      <c r="M27">
        <v>1382</v>
      </c>
      <c r="N27" s="787">
        <v>0.46309408996386425</v>
      </c>
      <c r="O27" s="787">
        <v>-0.4246433485681757</v>
      </c>
      <c r="P27" s="787">
        <v>-0.24501692275445033</v>
      </c>
      <c r="Q27">
        <v>50</v>
      </c>
    </row>
    <row r="28" spans="1:21" x14ac:dyDescent="0.15">
      <c r="C28" t="s">
        <v>119</v>
      </c>
      <c r="D28" s="785">
        <v>41449.569444444445</v>
      </c>
      <c r="E28" s="409">
        <v>36</v>
      </c>
      <c r="F28" s="408">
        <v>5</v>
      </c>
      <c r="G28" s="408">
        <v>4</v>
      </c>
      <c r="H28">
        <v>6</v>
      </c>
      <c r="I28" s="786">
        <v>7.3834382878063196E-2</v>
      </c>
      <c r="J28" s="64">
        <v>18662.12938471734</v>
      </c>
      <c r="K28" s="64">
        <v>44298.341081551014</v>
      </c>
      <c r="L28" s="64">
        <v>289.60336434731289</v>
      </c>
      <c r="M28" s="64">
        <v>1826.934702267537</v>
      </c>
      <c r="N28" s="787">
        <v>0.61123438395692098</v>
      </c>
      <c r="O28" s="787">
        <v>-1.4833792372169774</v>
      </c>
      <c r="P28" s="787">
        <v>-0.32090393285025159</v>
      </c>
      <c r="Q28">
        <v>100</v>
      </c>
      <c r="R28">
        <v>0</v>
      </c>
      <c r="S28">
        <v>0</v>
      </c>
    </row>
    <row r="29" spans="1:21" x14ac:dyDescent="0.15">
      <c r="C29" t="s">
        <v>121</v>
      </c>
      <c r="D29" s="785">
        <v>41449.569444444445</v>
      </c>
      <c r="E29" s="409">
        <v>34</v>
      </c>
      <c r="F29" s="408">
        <v>7</v>
      </c>
      <c r="G29" s="408">
        <v>6</v>
      </c>
      <c r="H29">
        <v>8</v>
      </c>
      <c r="I29" s="786">
        <v>7.7379416115680402E-2</v>
      </c>
      <c r="J29">
        <v>20530</v>
      </c>
      <c r="K29">
        <v>47343</v>
      </c>
      <c r="L29">
        <v>177</v>
      </c>
      <c r="M29">
        <v>2638</v>
      </c>
      <c r="N29" s="787">
        <v>0.48971610722922215</v>
      </c>
      <c r="O29" s="787">
        <v>-0.37970092692243929</v>
      </c>
      <c r="P29" s="787">
        <v>-0.28325153304134659</v>
      </c>
      <c r="Q29">
        <v>100</v>
      </c>
    </row>
    <row r="30" spans="1:21" x14ac:dyDescent="0.15">
      <c r="C30" t="s">
        <v>123</v>
      </c>
      <c r="D30" s="785">
        <v>41449.569444444445</v>
      </c>
      <c r="E30" s="409">
        <v>32</v>
      </c>
      <c r="F30" s="408">
        <v>9</v>
      </c>
      <c r="G30" s="408">
        <v>8</v>
      </c>
      <c r="H30">
        <v>10</v>
      </c>
      <c r="I30" s="786">
        <v>7.7044022542899299E-2</v>
      </c>
      <c r="J30">
        <v>20284</v>
      </c>
      <c r="K30">
        <v>46525</v>
      </c>
      <c r="L30">
        <v>182</v>
      </c>
      <c r="M30">
        <v>2729</v>
      </c>
      <c r="N30" s="787">
        <v>0.46571134579240275</v>
      </c>
      <c r="O30" s="787">
        <v>-0.43588092181659344</v>
      </c>
      <c r="P30" s="787">
        <v>-0.27637340505750452</v>
      </c>
      <c r="Q30">
        <v>100</v>
      </c>
    </row>
    <row r="31" spans="1:21" x14ac:dyDescent="0.15">
      <c r="C31" t="s">
        <v>125</v>
      </c>
      <c r="D31" s="785">
        <v>41449.569444444445</v>
      </c>
      <c r="E31" s="409">
        <v>30</v>
      </c>
      <c r="F31" s="408">
        <v>11</v>
      </c>
      <c r="G31" s="408">
        <v>10</v>
      </c>
      <c r="H31">
        <v>12</v>
      </c>
      <c r="I31" s="786">
        <v>7.3115933819376602E-2</v>
      </c>
      <c r="J31">
        <v>19524</v>
      </c>
      <c r="K31">
        <v>44753</v>
      </c>
      <c r="L31">
        <v>175</v>
      </c>
      <c r="M31">
        <v>2473</v>
      </c>
      <c r="N31" s="787">
        <v>0.49698453729741299</v>
      </c>
      <c r="O31" s="787">
        <v>-0.43439871923548656</v>
      </c>
      <c r="P31" s="787">
        <v>-0.2755524492109267</v>
      </c>
      <c r="Q31">
        <v>100</v>
      </c>
    </row>
    <row r="32" spans="1:21" x14ac:dyDescent="0.15">
      <c r="C32" t="s">
        <v>127</v>
      </c>
      <c r="D32" s="785">
        <v>41449.569444444445</v>
      </c>
      <c r="E32" s="409">
        <v>28</v>
      </c>
      <c r="F32" s="408">
        <v>13</v>
      </c>
      <c r="G32" s="408">
        <v>12</v>
      </c>
      <c r="H32">
        <v>14</v>
      </c>
      <c r="I32" s="786">
        <v>7.8912796411893402E-2</v>
      </c>
      <c r="J32">
        <v>19290</v>
      </c>
      <c r="K32">
        <v>43853</v>
      </c>
      <c r="L32">
        <v>171</v>
      </c>
      <c r="M32">
        <v>2505</v>
      </c>
      <c r="N32" s="787">
        <v>0.48429478798221831</v>
      </c>
      <c r="O32" s="787">
        <v>-0.41861491568820924</v>
      </c>
      <c r="P32" s="787">
        <v>-0.26506269133767196</v>
      </c>
      <c r="Q32">
        <v>100</v>
      </c>
    </row>
    <row r="33" spans="1:22" x14ac:dyDescent="0.15">
      <c r="C33" t="s">
        <v>129</v>
      </c>
      <c r="D33" s="785">
        <v>41449.569444444445</v>
      </c>
      <c r="E33" s="409">
        <v>26</v>
      </c>
      <c r="F33" s="408">
        <v>15</v>
      </c>
      <c r="G33" s="408">
        <v>14</v>
      </c>
      <c r="H33">
        <v>16</v>
      </c>
      <c r="I33" s="786">
        <v>7.5606750004533901E-2</v>
      </c>
      <c r="J33">
        <v>17990</v>
      </c>
      <c r="K33">
        <v>41976</v>
      </c>
      <c r="L33">
        <v>180</v>
      </c>
      <c r="M33">
        <v>2510</v>
      </c>
      <c r="N33" s="787">
        <v>0.44592497306763346</v>
      </c>
      <c r="O33" s="787">
        <v>-0.60118672500076376</v>
      </c>
      <c r="P33" s="787">
        <v>-0.29841897744047702</v>
      </c>
      <c r="Q33">
        <v>100</v>
      </c>
    </row>
    <row r="34" spans="1:22" x14ac:dyDescent="0.15">
      <c r="C34" t="s">
        <v>131</v>
      </c>
      <c r="D34" s="785">
        <v>41449.569444444445</v>
      </c>
      <c r="E34" s="409">
        <v>24</v>
      </c>
      <c r="F34" s="408">
        <v>17</v>
      </c>
      <c r="G34" s="408">
        <v>16</v>
      </c>
      <c r="H34">
        <v>18</v>
      </c>
      <c r="I34" s="786">
        <v>7.6852374275081195E-2</v>
      </c>
      <c r="J34">
        <v>18296</v>
      </c>
      <c r="K34">
        <v>42373</v>
      </c>
      <c r="L34">
        <v>175</v>
      </c>
      <c r="M34">
        <v>2337</v>
      </c>
      <c r="N34" s="787">
        <v>0.49274238094501055</v>
      </c>
      <c r="O34" s="787">
        <v>-0.53067340371412552</v>
      </c>
      <c r="P34" s="787">
        <v>-0.2887777452647492</v>
      </c>
      <c r="Q34">
        <v>100</v>
      </c>
    </row>
    <row r="35" spans="1:22" x14ac:dyDescent="0.15">
      <c r="C35" t="s">
        <v>133</v>
      </c>
      <c r="D35" s="785">
        <v>41449.569444444445</v>
      </c>
      <c r="E35" s="409">
        <v>22</v>
      </c>
      <c r="F35" s="408">
        <v>19</v>
      </c>
      <c r="G35" s="408">
        <v>18</v>
      </c>
      <c r="H35">
        <v>20</v>
      </c>
      <c r="I35" s="786">
        <v>7.3930179368846202E-2</v>
      </c>
      <c r="J35">
        <v>20914</v>
      </c>
      <c r="K35">
        <v>48633</v>
      </c>
      <c r="L35">
        <v>196</v>
      </c>
      <c r="M35">
        <v>2872</v>
      </c>
      <c r="N35" s="787">
        <v>0.45465247058962915</v>
      </c>
      <c r="O35" s="787">
        <v>-0.49975254210940395</v>
      </c>
      <c r="P35" s="787">
        <v>-0.29401384623896964</v>
      </c>
      <c r="Q35">
        <v>100</v>
      </c>
    </row>
    <row r="36" spans="1:22" s="789" customFormat="1" ht="16" x14ac:dyDescent="0.2">
      <c r="A36" s="788"/>
      <c r="B36" s="795">
        <f>AVERAGE(38,19,41)</f>
        <v>32.666666666666664</v>
      </c>
      <c r="D36" s="792" t="s">
        <v>1790</v>
      </c>
      <c r="E36" s="790"/>
      <c r="F36" s="791"/>
      <c r="G36" s="791"/>
      <c r="I36" s="792">
        <f>AVERAGE(I26:I35)</f>
        <v>6.6697160064777675E-2</v>
      </c>
      <c r="J36" s="793">
        <f>AVERAGE(J26:J35)/1000</f>
        <v>16.974712938471733</v>
      </c>
      <c r="N36" s="794">
        <f>MEDIAN(N26:N35)</f>
        <v>0.47500306688731053</v>
      </c>
    </row>
    <row r="37" spans="1:22" s="789" customFormat="1" ht="16" x14ac:dyDescent="0.2">
      <c r="A37" s="788"/>
      <c r="B37" s="795"/>
      <c r="D37" s="792" t="s">
        <v>1791</v>
      </c>
      <c r="E37" s="790"/>
      <c r="F37" s="791"/>
      <c r="G37" s="791"/>
      <c r="I37" s="792">
        <f>AVERAGE(I26:I30)</f>
        <v>5.771071335360909E-2</v>
      </c>
      <c r="J37" s="793">
        <f>AVERAGE(J26:J30)/1000</f>
        <v>14.746625876943469</v>
      </c>
      <c r="N37" s="794">
        <f>MEDIAN(N26:N30)</f>
        <v>0.46571134579240275</v>
      </c>
    </row>
    <row r="40" spans="1:22" s="489" customFormat="1" ht="16" x14ac:dyDescent="0.15">
      <c r="A40" s="461" t="s">
        <v>0</v>
      </c>
      <c r="B40" s="461" t="s">
        <v>1</v>
      </c>
      <c r="C40" s="488" t="s">
        <v>8</v>
      </c>
      <c r="D40" s="488" t="s">
        <v>1447</v>
      </c>
      <c r="E40" s="590" t="s">
        <v>1606</v>
      </c>
      <c r="F40" s="488" t="s">
        <v>1614</v>
      </c>
      <c r="G40" s="490" t="s">
        <v>1607</v>
      </c>
      <c r="H40" s="500" t="s">
        <v>1611</v>
      </c>
      <c r="I40" s="500"/>
      <c r="J40" s="528" t="s">
        <v>678</v>
      </c>
      <c r="K40" s="799"/>
      <c r="L40" s="490" t="s">
        <v>679</v>
      </c>
      <c r="M40" s="490" t="s">
        <v>19</v>
      </c>
      <c r="N40" s="490" t="s">
        <v>763</v>
      </c>
      <c r="O40" s="584" t="s">
        <v>1639</v>
      </c>
      <c r="P40" s="585"/>
      <c r="Q40" s="585" t="s">
        <v>1640</v>
      </c>
      <c r="R40" s="585" t="s">
        <v>1758</v>
      </c>
      <c r="S40" s="528" t="s">
        <v>974</v>
      </c>
      <c r="T40" s="490" t="s">
        <v>1602</v>
      </c>
      <c r="U40" s="490" t="s">
        <v>1603</v>
      </c>
      <c r="V40" s="596"/>
    </row>
    <row r="41" spans="1:22" s="508" customFormat="1" ht="16" x14ac:dyDescent="0.2">
      <c r="A41" s="507"/>
      <c r="B41" s="507"/>
      <c r="E41" s="529" t="s">
        <v>1407</v>
      </c>
      <c r="F41" s="522" t="s">
        <v>1405</v>
      </c>
      <c r="G41" s="507" t="s">
        <v>1405</v>
      </c>
      <c r="H41" s="522" t="s">
        <v>1653</v>
      </c>
      <c r="I41" s="522"/>
      <c r="J41" s="529" t="s">
        <v>968</v>
      </c>
      <c r="K41" s="754"/>
      <c r="L41" s="507" t="s">
        <v>968</v>
      </c>
      <c r="M41" s="507" t="s">
        <v>968</v>
      </c>
      <c r="N41" s="507" t="s">
        <v>968</v>
      </c>
      <c r="O41" s="529"/>
      <c r="P41" s="754"/>
      <c r="Q41" s="507"/>
      <c r="R41" s="754"/>
      <c r="S41" s="529"/>
      <c r="T41" s="507" t="s">
        <v>1559</v>
      </c>
      <c r="U41" s="507" t="s">
        <v>1560</v>
      </c>
      <c r="V41" s="597"/>
    </row>
    <row r="42" spans="1:22" s="635" customFormat="1" ht="23" customHeight="1" x14ac:dyDescent="0.15">
      <c r="A42" s="628" t="s">
        <v>1651</v>
      </c>
      <c r="B42" s="628"/>
      <c r="C42" s="629"/>
      <c r="D42" s="629"/>
      <c r="E42" s="646"/>
      <c r="F42" s="631"/>
      <c r="G42" s="629"/>
      <c r="H42" s="632"/>
      <c r="I42" s="632"/>
      <c r="J42" s="638"/>
      <c r="K42" s="633"/>
      <c r="L42" s="633"/>
      <c r="M42" s="633"/>
      <c r="N42" s="633"/>
      <c r="O42" s="642"/>
      <c r="P42" s="634"/>
      <c r="Q42" s="634"/>
      <c r="R42" s="634"/>
      <c r="S42" s="638"/>
      <c r="T42" s="633"/>
      <c r="U42" s="633"/>
      <c r="V42" s="643"/>
    </row>
    <row r="43" spans="1:22" s="469" customFormat="1" ht="15" x14ac:dyDescent="0.15">
      <c r="A43" s="573" t="s">
        <v>1397</v>
      </c>
      <c r="B43" s="481"/>
      <c r="C43" s="486" t="s">
        <v>300</v>
      </c>
      <c r="D43" s="486">
        <v>2</v>
      </c>
      <c r="E43" s="592">
        <v>41470.052083333336</v>
      </c>
      <c r="F43" s="486">
        <v>1</v>
      </c>
      <c r="G43" s="486">
        <v>1</v>
      </c>
      <c r="H43" s="575">
        <v>1.50302336198701E-2</v>
      </c>
      <c r="I43" s="801">
        <f>AVERAGE(H43:H44)</f>
        <v>1.661436949251905E-2</v>
      </c>
      <c r="J43" s="541">
        <v>4626</v>
      </c>
      <c r="K43" s="801">
        <f>AVERAGE(J43:J44)/1000</f>
        <v>4.5335000000000001</v>
      </c>
      <c r="L43" s="576">
        <v>9877</v>
      </c>
      <c r="M43" s="576">
        <v>32</v>
      </c>
      <c r="N43" s="576">
        <v>534</v>
      </c>
      <c r="O43" s="554">
        <v>0.54158201622992785</v>
      </c>
      <c r="P43" s="801">
        <f>AVERAGE(O43:O44)</f>
        <v>0.54142312078989763</v>
      </c>
      <c r="Q43" s="521">
        <v>-0.10699329135855276</v>
      </c>
      <c r="R43" s="521">
        <v>-0.18813117656196576</v>
      </c>
      <c r="S43" s="534">
        <v>100</v>
      </c>
      <c r="T43" s="576"/>
      <c r="U43" s="576"/>
      <c r="V43" s="605"/>
    </row>
    <row r="44" spans="1:22" s="469" customFormat="1" ht="15" x14ac:dyDescent="0.15">
      <c r="A44" s="581"/>
      <c r="B44" s="481"/>
      <c r="C44" s="486" t="s">
        <v>302</v>
      </c>
      <c r="D44" s="486">
        <v>2</v>
      </c>
      <c r="E44" s="592">
        <v>41470.052083333336</v>
      </c>
      <c r="F44" s="486">
        <v>1</v>
      </c>
      <c r="G44" s="486">
        <v>1</v>
      </c>
      <c r="H44" s="575">
        <v>1.8198505365168E-2</v>
      </c>
      <c r="I44" s="801"/>
      <c r="J44" s="541">
        <v>4441</v>
      </c>
      <c r="K44" s="802"/>
      <c r="L44" s="576">
        <v>9424</v>
      </c>
      <c r="M44" s="576">
        <v>31</v>
      </c>
      <c r="N44" s="576">
        <v>513</v>
      </c>
      <c r="O44" s="554">
        <v>0.54126422534986751</v>
      </c>
      <c r="P44" s="801"/>
      <c r="Q44" s="521">
        <v>-0.11707301241671793</v>
      </c>
      <c r="R44" s="521">
        <v>-0.18086287979932403</v>
      </c>
      <c r="S44" s="534">
        <v>100</v>
      </c>
      <c r="T44" s="576"/>
      <c r="U44" s="576"/>
      <c r="V44" s="605"/>
    </row>
    <row r="45" spans="1:22" s="469" customFormat="1" ht="15" x14ac:dyDescent="0.15">
      <c r="A45" s="581"/>
      <c r="B45" s="481"/>
      <c r="C45" s="486"/>
      <c r="D45" s="486"/>
      <c r="E45" s="592"/>
      <c r="F45" s="486"/>
      <c r="G45" s="486"/>
      <c r="H45" s="575"/>
      <c r="I45" s="801"/>
      <c r="J45" s="541"/>
      <c r="K45" s="802"/>
      <c r="L45" s="576"/>
      <c r="M45" s="576"/>
      <c r="N45" s="576"/>
      <c r="O45" s="554"/>
      <c r="P45" s="801"/>
      <c r="Q45" s="521"/>
      <c r="R45" s="521"/>
      <c r="S45" s="534"/>
      <c r="T45" s="576"/>
      <c r="U45" s="576"/>
      <c r="V45" s="605"/>
    </row>
    <row r="46" spans="1:22" s="562" customFormat="1" ht="15" x14ac:dyDescent="0.15">
      <c r="A46" s="573" t="s">
        <v>1397</v>
      </c>
      <c r="B46" s="481"/>
      <c r="C46" s="486" t="s">
        <v>304</v>
      </c>
      <c r="D46" s="486">
        <v>2</v>
      </c>
      <c r="E46" s="592">
        <v>41470.135416666664</v>
      </c>
      <c r="F46" s="486">
        <v>1</v>
      </c>
      <c r="G46" s="486">
        <v>1</v>
      </c>
      <c r="H46" s="575">
        <v>1.9015639758750799E-2</v>
      </c>
      <c r="I46" s="801">
        <f>AVERAGE(H46:H47)</f>
        <v>1.88473879344245E-2</v>
      </c>
      <c r="J46" s="541">
        <v>4704</v>
      </c>
      <c r="K46" s="801">
        <f>AVERAGE(J46:J47)/1000</f>
        <v>6.4855</v>
      </c>
      <c r="L46" s="576">
        <v>9854</v>
      </c>
      <c r="M46" s="576">
        <v>30</v>
      </c>
      <c r="N46" s="576">
        <v>503</v>
      </c>
      <c r="O46" s="554">
        <v>0.57535433974474748</v>
      </c>
      <c r="P46" s="801">
        <f>AVERAGE(O46:O47)</f>
        <v>0.66614294326932133</v>
      </c>
      <c r="Q46" s="521">
        <v>-2.0597689298602E-2</v>
      </c>
      <c r="R46" s="521">
        <v>-0.1657091662747564</v>
      </c>
      <c r="S46" s="534">
        <v>100</v>
      </c>
      <c r="T46" s="576"/>
      <c r="U46" s="576"/>
      <c r="V46" s="605"/>
    </row>
    <row r="47" spans="1:22" s="469" customFormat="1" ht="15" x14ac:dyDescent="0.15">
      <c r="A47" s="581"/>
      <c r="B47" s="481"/>
      <c r="C47" s="486" t="s">
        <v>306</v>
      </c>
      <c r="D47" s="486">
        <v>2</v>
      </c>
      <c r="E47" s="592">
        <v>41470.135416666664</v>
      </c>
      <c r="F47" s="486">
        <v>1</v>
      </c>
      <c r="G47" s="486">
        <v>1</v>
      </c>
      <c r="H47" s="575">
        <v>1.86791361100982E-2</v>
      </c>
      <c r="I47" s="801"/>
      <c r="J47" s="541">
        <v>8267</v>
      </c>
      <c r="K47" s="802"/>
      <c r="L47" s="576">
        <v>15820</v>
      </c>
      <c r="M47" s="576">
        <v>31</v>
      </c>
      <c r="N47" s="576">
        <v>506</v>
      </c>
      <c r="O47" s="554">
        <v>0.75693154679389529</v>
      </c>
      <c r="P47" s="801"/>
      <c r="Q47" s="521">
        <v>0.39991275575872204</v>
      </c>
      <c r="R47" s="521">
        <v>-6.4886957971960937E-2</v>
      </c>
      <c r="S47" s="534">
        <v>100</v>
      </c>
      <c r="T47" s="576"/>
      <c r="U47" s="576"/>
      <c r="V47" s="605"/>
    </row>
    <row r="48" spans="1:22" s="469" customFormat="1" ht="15" x14ac:dyDescent="0.15">
      <c r="A48" s="581"/>
      <c r="B48" s="481"/>
      <c r="C48" s="486"/>
      <c r="D48" s="486"/>
      <c r="E48" s="592"/>
      <c r="F48" s="486"/>
      <c r="G48" s="486"/>
      <c r="H48" s="575"/>
      <c r="I48" s="801"/>
      <c r="J48" s="541"/>
      <c r="K48" s="802"/>
      <c r="L48" s="576"/>
      <c r="M48" s="576"/>
      <c r="N48" s="576"/>
      <c r="O48" s="554"/>
      <c r="P48" s="801"/>
      <c r="Q48" s="521"/>
      <c r="R48" s="521"/>
      <c r="S48" s="534"/>
      <c r="T48" s="576"/>
      <c r="U48" s="576"/>
      <c r="V48" s="605"/>
    </row>
    <row r="49" spans="1:22" s="469" customFormat="1" ht="15" x14ac:dyDescent="0.15">
      <c r="A49" s="573" t="s">
        <v>1397</v>
      </c>
      <c r="B49" s="481"/>
      <c r="C49" s="486" t="s">
        <v>308</v>
      </c>
      <c r="D49" s="486">
        <v>2</v>
      </c>
      <c r="E49" s="592">
        <v>41470.220833333333</v>
      </c>
      <c r="F49" s="486">
        <v>1</v>
      </c>
      <c r="G49" s="486">
        <v>1</v>
      </c>
      <c r="H49" s="575">
        <v>2.8684288102925001E-2</v>
      </c>
      <c r="I49" s="801">
        <f>AVERAGE(H49:H50)</f>
        <v>2.803503411621475E-2</v>
      </c>
      <c r="J49" s="541">
        <v>7913</v>
      </c>
      <c r="K49" s="801">
        <f>AVERAGE(J49:J50)/1000</f>
        <v>7.9059999999999997</v>
      </c>
      <c r="L49" s="576">
        <v>16086</v>
      </c>
      <c r="M49" s="576">
        <v>50</v>
      </c>
      <c r="N49" s="576">
        <v>868</v>
      </c>
      <c r="O49" s="554">
        <v>0.56438324298874165</v>
      </c>
      <c r="P49" s="801">
        <f>AVERAGE(O49:O50)</f>
        <v>0.56927610177472454</v>
      </c>
      <c r="Q49" s="521">
        <v>-1.1182343498172573E-2</v>
      </c>
      <c r="R49" s="521">
        <v>-0.13123247767544813</v>
      </c>
      <c r="S49" s="534">
        <v>100</v>
      </c>
      <c r="T49" s="576"/>
      <c r="U49" s="576"/>
      <c r="V49" s="605"/>
    </row>
    <row r="50" spans="1:22" s="469" customFormat="1" ht="15" x14ac:dyDescent="0.15">
      <c r="A50" s="581"/>
      <c r="B50" s="481"/>
      <c r="C50" s="486" t="s">
        <v>310</v>
      </c>
      <c r="D50" s="486">
        <v>2</v>
      </c>
      <c r="E50" s="592">
        <v>41470.220833333333</v>
      </c>
      <c r="F50" s="486">
        <v>1</v>
      </c>
      <c r="G50" s="486">
        <v>1</v>
      </c>
      <c r="H50" s="575">
        <v>2.7385780129504499E-2</v>
      </c>
      <c r="I50" s="801"/>
      <c r="J50" s="541">
        <v>7899</v>
      </c>
      <c r="K50" s="802"/>
      <c r="L50" s="576">
        <v>16192</v>
      </c>
      <c r="M50" s="576">
        <v>44</v>
      </c>
      <c r="N50" s="576">
        <v>847</v>
      </c>
      <c r="O50" s="554">
        <v>0.57416896056070732</v>
      </c>
      <c r="P50" s="801"/>
      <c r="Q50" s="521">
        <v>0.10858240561983611</v>
      </c>
      <c r="R50" s="521">
        <v>-0.1407050072055851</v>
      </c>
      <c r="S50" s="534">
        <v>100</v>
      </c>
      <c r="T50" s="576"/>
      <c r="U50" s="576"/>
      <c r="V50" s="605"/>
    </row>
    <row r="51" spans="1:22" s="469" customFormat="1" ht="15" x14ac:dyDescent="0.15">
      <c r="A51" s="581"/>
      <c r="B51" s="481"/>
      <c r="C51" s="486"/>
      <c r="D51" s="486"/>
      <c r="E51" s="592"/>
      <c r="F51" s="486"/>
      <c r="G51" s="486"/>
      <c r="H51" s="575"/>
      <c r="I51" s="801"/>
      <c r="J51" s="541"/>
      <c r="K51" s="802"/>
      <c r="L51" s="576"/>
      <c r="M51" s="576"/>
      <c r="N51" s="576"/>
      <c r="O51" s="554"/>
      <c r="P51" s="801"/>
      <c r="Q51" s="521"/>
      <c r="R51" s="521"/>
      <c r="S51" s="534"/>
      <c r="T51" s="576"/>
      <c r="U51" s="576"/>
      <c r="V51" s="605"/>
    </row>
    <row r="52" spans="1:22" s="469" customFormat="1" ht="15" x14ac:dyDescent="0.15">
      <c r="A52" s="573" t="s">
        <v>1397</v>
      </c>
      <c r="B52" s="481"/>
      <c r="C52" s="486" t="s">
        <v>168</v>
      </c>
      <c r="D52" s="486">
        <v>2</v>
      </c>
      <c r="E52" s="592">
        <v>41470.301388888889</v>
      </c>
      <c r="F52" s="486">
        <v>1</v>
      </c>
      <c r="G52" s="486">
        <v>1</v>
      </c>
      <c r="H52" s="575">
        <v>4.5294246206285603E-2</v>
      </c>
      <c r="I52" s="801">
        <f>AVERAGE(H52:H53)</f>
        <v>3.4463817316774552E-2</v>
      </c>
      <c r="J52" s="541">
        <v>5623</v>
      </c>
      <c r="K52" s="801">
        <f>AVERAGE(J52:J53)/1000</f>
        <v>5.6230000000000002</v>
      </c>
      <c r="L52" s="576">
        <v>26286</v>
      </c>
      <c r="M52" s="576">
        <v>230</v>
      </c>
      <c r="N52" s="576">
        <v>2053</v>
      </c>
      <c r="O52" s="554">
        <v>-0.44992949312164471</v>
      </c>
      <c r="P52" s="554">
        <v>-0.44992949312164471</v>
      </c>
      <c r="Q52" s="521">
        <v>-5.5457647282348894</v>
      </c>
      <c r="R52" s="521">
        <v>-1.6013655624051497</v>
      </c>
      <c r="S52" s="541">
        <v>100</v>
      </c>
      <c r="T52" s="576"/>
      <c r="U52" s="576"/>
      <c r="V52" s="605"/>
    </row>
    <row r="53" spans="1:22" s="469" customFormat="1" ht="15" x14ac:dyDescent="0.15">
      <c r="A53" s="581"/>
      <c r="B53" s="481"/>
      <c r="C53" s="525" t="s">
        <v>40</v>
      </c>
      <c r="D53" s="486">
        <v>2</v>
      </c>
      <c r="E53" s="592">
        <v>41470.301388888889</v>
      </c>
      <c r="F53" s="486">
        <v>17</v>
      </c>
      <c r="G53" s="486">
        <v>17</v>
      </c>
      <c r="H53" s="575">
        <v>2.3633388427263501E-2</v>
      </c>
      <c r="I53" s="801"/>
      <c r="J53" s="534" t="s">
        <v>39</v>
      </c>
      <c r="K53" s="802"/>
      <c r="L53" s="509" t="s">
        <v>39</v>
      </c>
      <c r="M53" s="509" t="s">
        <v>39</v>
      </c>
      <c r="N53" s="509" t="s">
        <v>39</v>
      </c>
      <c r="O53" s="534" t="s">
        <v>39</v>
      </c>
      <c r="P53" s="801"/>
      <c r="Q53" s="509" t="s">
        <v>39</v>
      </c>
      <c r="R53" s="576" t="s">
        <v>39</v>
      </c>
      <c r="S53" s="541" t="s">
        <v>39</v>
      </c>
      <c r="T53" s="525"/>
      <c r="U53" s="525"/>
      <c r="V53" s="605"/>
    </row>
    <row r="54" spans="1:22" s="469" customFormat="1" ht="15" x14ac:dyDescent="0.15">
      <c r="A54" s="573"/>
      <c r="B54" s="481"/>
      <c r="C54" s="486"/>
      <c r="D54" s="486"/>
      <c r="E54" s="592"/>
      <c r="F54" s="486"/>
      <c r="G54" s="486"/>
      <c r="H54" s="575"/>
      <c r="I54" s="801"/>
      <c r="J54" s="541"/>
      <c r="K54" s="802"/>
      <c r="L54" s="576"/>
      <c r="M54" s="576"/>
      <c r="N54" s="576"/>
      <c r="O54" s="554"/>
      <c r="P54" s="801"/>
      <c r="Q54" s="521"/>
      <c r="R54" s="521"/>
      <c r="S54" s="541"/>
      <c r="T54" s="576"/>
      <c r="U54" s="576"/>
      <c r="V54" s="605"/>
    </row>
    <row r="55" spans="1:22" s="469" customFormat="1" ht="15" x14ac:dyDescent="0.15">
      <c r="A55" s="573" t="s">
        <v>1397</v>
      </c>
      <c r="B55" s="481"/>
      <c r="C55" s="486" t="s">
        <v>312</v>
      </c>
      <c r="D55" s="486">
        <v>2</v>
      </c>
      <c r="E55" s="592">
        <v>41470.395833333336</v>
      </c>
      <c r="F55" s="486">
        <v>1</v>
      </c>
      <c r="G55" s="486">
        <v>1</v>
      </c>
      <c r="H55" s="575">
        <v>4.5006664208235098E-2</v>
      </c>
      <c r="I55" s="801">
        <f>AVERAGE(H55:H57)</f>
        <v>3.7233098878487893E-2</v>
      </c>
      <c r="J55" s="541">
        <v>11674</v>
      </c>
      <c r="K55" s="801">
        <f>AVERAGE(J55:J57)/1000</f>
        <v>10.066666666666666</v>
      </c>
      <c r="L55" s="576">
        <v>23609</v>
      </c>
      <c r="M55" s="576">
        <v>73</v>
      </c>
      <c r="N55" s="576">
        <v>1321</v>
      </c>
      <c r="O55" s="554">
        <v>0.55062475268390076</v>
      </c>
      <c r="P55" s="801">
        <f>AVERAGE(O55:O57)</f>
        <v>0.54756871923065886</v>
      </c>
      <c r="Q55" s="521">
        <v>-6.9979362579392632E-4</v>
      </c>
      <c r="R55" s="521">
        <v>-0.1253895284008934</v>
      </c>
      <c r="S55" s="534">
        <v>100</v>
      </c>
      <c r="T55" s="576"/>
      <c r="U55" s="576"/>
      <c r="V55" s="605"/>
    </row>
    <row r="56" spans="1:22" s="469" customFormat="1" ht="15" x14ac:dyDescent="0.15">
      <c r="A56" s="581"/>
      <c r="B56" s="481"/>
      <c r="C56" s="486" t="s">
        <v>314</v>
      </c>
      <c r="D56" s="486">
        <v>2</v>
      </c>
      <c r="E56" s="592">
        <v>41470.395833333336</v>
      </c>
      <c r="F56" s="486">
        <v>1</v>
      </c>
      <c r="G56" s="486">
        <v>1</v>
      </c>
      <c r="H56" s="575">
        <v>3.5123873237111997E-2</v>
      </c>
      <c r="I56" s="801"/>
      <c r="J56" s="541">
        <v>13048</v>
      </c>
      <c r="K56" s="802"/>
      <c r="L56" s="576">
        <v>26289</v>
      </c>
      <c r="M56" s="576">
        <v>82</v>
      </c>
      <c r="N56" s="576">
        <v>1573</v>
      </c>
      <c r="O56" s="554">
        <v>0.52124778896708146</v>
      </c>
      <c r="P56" s="801"/>
      <c r="Q56" s="521">
        <v>-5.7048474805107248E-3</v>
      </c>
      <c r="R56" s="521">
        <v>-0.12117933627726774</v>
      </c>
      <c r="S56" s="534">
        <v>100</v>
      </c>
      <c r="T56" s="576"/>
      <c r="U56" s="576"/>
      <c r="V56" s="605"/>
    </row>
    <row r="57" spans="1:22" s="469" customFormat="1" ht="15" x14ac:dyDescent="0.15">
      <c r="A57" s="581"/>
      <c r="B57" s="481"/>
      <c r="C57" s="486" t="s">
        <v>323</v>
      </c>
      <c r="D57" s="486">
        <v>2</v>
      </c>
      <c r="E57" s="592">
        <v>41470.395833333336</v>
      </c>
      <c r="F57" s="486">
        <v>17</v>
      </c>
      <c r="G57" s="486">
        <v>17</v>
      </c>
      <c r="H57" s="575">
        <v>3.1568759190116598E-2</v>
      </c>
      <c r="I57" s="801"/>
      <c r="J57" s="541">
        <v>5478</v>
      </c>
      <c r="K57" s="802"/>
      <c r="L57" s="576">
        <v>11370</v>
      </c>
      <c r="M57" s="576">
        <v>32</v>
      </c>
      <c r="N57" s="576">
        <v>592</v>
      </c>
      <c r="O57" s="554">
        <v>0.57083361604099436</v>
      </c>
      <c r="P57" s="801"/>
      <c r="Q57" s="521">
        <v>6.5178721098089559E-2</v>
      </c>
      <c r="R57" s="521">
        <v>-0.15500377415040298</v>
      </c>
      <c r="S57" s="534">
        <v>100</v>
      </c>
      <c r="T57" s="576"/>
      <c r="U57" s="576"/>
      <c r="V57" s="605"/>
    </row>
    <row r="58" spans="1:22" s="469" customFormat="1" ht="15" x14ac:dyDescent="0.15">
      <c r="A58" s="581"/>
      <c r="B58" s="481"/>
      <c r="C58" s="486"/>
      <c r="D58" s="486"/>
      <c r="E58" s="592"/>
      <c r="F58" s="486"/>
      <c r="G58" s="486"/>
      <c r="H58" s="575"/>
      <c r="I58" s="801"/>
      <c r="J58" s="541"/>
      <c r="K58" s="802"/>
      <c r="L58" s="576"/>
      <c r="M58" s="576"/>
      <c r="N58" s="576"/>
      <c r="O58" s="554"/>
      <c r="P58" s="801"/>
      <c r="Q58" s="521"/>
      <c r="R58" s="521"/>
      <c r="S58" s="534"/>
      <c r="T58" s="576"/>
      <c r="U58" s="576"/>
      <c r="V58" s="605"/>
    </row>
    <row r="59" spans="1:22" s="469" customFormat="1" ht="15" x14ac:dyDescent="0.15">
      <c r="A59" s="573" t="s">
        <v>1397</v>
      </c>
      <c r="B59" s="481"/>
      <c r="C59" s="486" t="s">
        <v>316</v>
      </c>
      <c r="D59" s="486">
        <v>2</v>
      </c>
      <c r="E59" s="592">
        <v>41470.456944444442</v>
      </c>
      <c r="F59" s="486">
        <v>1</v>
      </c>
      <c r="G59" s="486">
        <v>1</v>
      </c>
      <c r="H59" s="575">
        <v>2.88766355620696E-2</v>
      </c>
      <c r="I59" s="801">
        <f>AVERAGE(H59:H61)</f>
        <v>3.5344238522832298E-2</v>
      </c>
      <c r="J59" s="541">
        <v>8968</v>
      </c>
      <c r="K59" s="801">
        <f>AVERAGE(J59:J61)/1000</f>
        <v>11.994666666666665</v>
      </c>
      <c r="L59" s="576">
        <v>18013</v>
      </c>
      <c r="M59" s="576">
        <v>55</v>
      </c>
      <c r="N59" s="576">
        <v>993</v>
      </c>
      <c r="O59" s="554">
        <v>0.56027650920085581</v>
      </c>
      <c r="P59" s="801">
        <f>AVERAGE(O59:O61)</f>
        <v>0.51577321277019039</v>
      </c>
      <c r="Q59" s="521">
        <v>1.8551017784216781E-2</v>
      </c>
      <c r="R59" s="521">
        <v>-0.11772616116070944</v>
      </c>
      <c r="S59" s="534">
        <v>100</v>
      </c>
      <c r="T59" s="576"/>
      <c r="U59" s="576"/>
      <c r="V59" s="610"/>
    </row>
    <row r="60" spans="1:22" s="469" customFormat="1" ht="15" x14ac:dyDescent="0.15">
      <c r="A60" s="581"/>
      <c r="B60" s="481"/>
      <c r="C60" s="486" t="s">
        <v>318</v>
      </c>
      <c r="D60" s="486">
        <v>2</v>
      </c>
      <c r="E60" s="592">
        <v>41470.456944444442</v>
      </c>
      <c r="F60" s="486">
        <v>1</v>
      </c>
      <c r="G60" s="486">
        <v>1</v>
      </c>
      <c r="H60" s="575">
        <v>3.3923130319475199E-2</v>
      </c>
      <c r="I60" s="800"/>
      <c r="J60" s="541">
        <v>9175</v>
      </c>
      <c r="K60" s="802"/>
      <c r="L60" s="576">
        <v>18049</v>
      </c>
      <c r="M60" s="576">
        <v>50</v>
      </c>
      <c r="N60" s="576">
        <v>1212</v>
      </c>
      <c r="O60" s="554">
        <v>0.47540691085336739</v>
      </c>
      <c r="P60" s="801"/>
      <c r="Q60" s="521">
        <v>0.12790344587454613</v>
      </c>
      <c r="R60" s="521">
        <v>-9.4692237753554301E-2</v>
      </c>
      <c r="S60" s="534">
        <v>100</v>
      </c>
      <c r="T60" s="576"/>
      <c r="U60" s="576"/>
      <c r="V60" s="605"/>
    </row>
    <row r="61" spans="1:22" s="469" customFormat="1" ht="15" x14ac:dyDescent="0.15">
      <c r="A61" s="581"/>
      <c r="B61" s="481"/>
      <c r="C61" s="486" t="s">
        <v>325</v>
      </c>
      <c r="D61" s="486">
        <v>2</v>
      </c>
      <c r="E61" s="592">
        <v>41470.456944444442</v>
      </c>
      <c r="F61" s="486">
        <v>17</v>
      </c>
      <c r="G61" s="486">
        <v>17</v>
      </c>
      <c r="H61" s="575">
        <v>4.3232949686952099E-2</v>
      </c>
      <c r="I61" s="800"/>
      <c r="J61" s="541">
        <v>17841</v>
      </c>
      <c r="K61" s="802"/>
      <c r="L61" s="576">
        <v>35368</v>
      </c>
      <c r="M61" s="576">
        <v>104</v>
      </c>
      <c r="N61" s="576">
        <v>2194</v>
      </c>
      <c r="O61" s="554">
        <v>0.51163621825634809</v>
      </c>
      <c r="P61" s="801"/>
      <c r="Q61" s="521">
        <v>6.714362205424794E-2</v>
      </c>
      <c r="R61" s="521">
        <v>-0.10315433325747347</v>
      </c>
      <c r="S61" s="534">
        <v>100</v>
      </c>
      <c r="T61" s="576"/>
      <c r="U61" s="576"/>
      <c r="V61" s="605"/>
    </row>
    <row r="62" spans="1:22" s="469" customFormat="1" ht="15" x14ac:dyDescent="0.15">
      <c r="A62" s="581"/>
      <c r="B62" s="481"/>
      <c r="C62" s="486"/>
      <c r="D62" s="486"/>
      <c r="E62" s="797"/>
      <c r="F62" s="486"/>
      <c r="G62" s="486"/>
      <c r="H62" s="575"/>
      <c r="I62" s="576"/>
      <c r="J62" s="576"/>
      <c r="K62" s="576"/>
      <c r="L62" s="576"/>
      <c r="M62" s="521"/>
      <c r="N62" s="521"/>
      <c r="O62" s="521"/>
      <c r="P62" s="803">
        <f>MEDIAN(P43:P60)</f>
        <v>0.54449592001027824</v>
      </c>
      <c r="Q62" s="576"/>
      <c r="R62" s="576"/>
      <c r="S62" s="798"/>
    </row>
  </sheetData>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21"/>
  <sheetViews>
    <sheetView zoomScale="110" zoomScaleNormal="110" workbookViewId="0">
      <pane ySplit="8" topLeftCell="A9" activePane="bottomLeft" state="frozen"/>
      <selection pane="bottomLeft" activeCell="N6" sqref="N6"/>
    </sheetView>
  </sheetViews>
  <sheetFormatPr baseColWidth="10" defaultRowHeight="15" x14ac:dyDescent="0.2"/>
  <cols>
    <col min="1" max="1" width="11.83203125" style="468" customWidth="1"/>
    <col min="2" max="2" width="9" style="468" customWidth="1"/>
    <col min="3" max="3" width="13" style="480" customWidth="1"/>
    <col min="4" max="4" width="5" style="480" customWidth="1"/>
    <col min="5" max="5" width="19.33203125" style="767" customWidth="1"/>
    <col min="6" max="6" width="6.6640625" style="527" customWidth="1"/>
    <col min="7" max="7" width="6.1640625" style="498" bestFit="1" customWidth="1"/>
    <col min="8" max="8" width="6.5" style="498" customWidth="1"/>
    <col min="9" max="9" width="5.1640625" style="498" bestFit="1" customWidth="1"/>
    <col min="10" max="10" width="10.6640625" style="537" customWidth="1"/>
    <col min="11" max="11" width="9.1640625" style="538" customWidth="1"/>
    <col min="12" max="12" width="11.6640625" style="538" customWidth="1"/>
    <col min="13" max="13" width="8.83203125" style="538" customWidth="1"/>
    <col min="14" max="14" width="14.6640625" style="537" customWidth="1"/>
    <col min="15" max="15" width="8.6640625" style="498" bestFit="1" customWidth="1"/>
    <col min="16" max="16" width="9.6640625" style="498" bestFit="1" customWidth="1"/>
    <col min="17" max="17" width="8.6640625" style="498" bestFit="1" customWidth="1"/>
    <col min="18" max="18" width="10.6640625" style="498" bestFit="1" customWidth="1"/>
    <col min="19" max="19" width="8.6640625" style="498" bestFit="1" customWidth="1"/>
    <col min="20" max="20" width="7.6640625" style="498" bestFit="1" customWidth="1"/>
    <col min="21" max="21" width="9.6640625" style="498" bestFit="1" customWidth="1"/>
    <col min="22" max="22" width="11.5" style="537" customWidth="1"/>
    <col min="23" max="23" width="11.5" style="753" customWidth="1"/>
    <col min="24" max="25" width="10.5" style="498" customWidth="1"/>
    <col min="26" max="26" width="10.83203125" style="537" customWidth="1"/>
    <col min="27" max="27" width="11.1640625" style="498" customWidth="1"/>
    <col min="28" max="28" width="12.1640625" style="498" customWidth="1"/>
    <col min="29" max="29" width="83" style="617" customWidth="1"/>
    <col min="30" max="30" width="39.83203125" style="480" customWidth="1"/>
    <col min="31" max="16384" width="10.83203125" style="480"/>
  </cols>
  <sheetData>
    <row r="1" spans="1:29" s="648" customFormat="1" x14ac:dyDescent="0.2">
      <c r="A1" s="647" t="s">
        <v>1376</v>
      </c>
      <c r="B1" s="647"/>
      <c r="E1" s="652">
        <v>1</v>
      </c>
      <c r="F1" s="651">
        <f>E1+1</f>
        <v>2</v>
      </c>
      <c r="G1" s="651">
        <f t="shared" ref="G1:L1" si="0">F1+1</f>
        <v>3</v>
      </c>
      <c r="H1" s="651">
        <f t="shared" si="0"/>
        <v>4</v>
      </c>
      <c r="I1" s="651">
        <f t="shared" si="0"/>
        <v>5</v>
      </c>
      <c r="J1" s="652">
        <f t="shared" si="0"/>
        <v>6</v>
      </c>
      <c r="K1" s="651">
        <f t="shared" si="0"/>
        <v>7</v>
      </c>
      <c r="L1" s="651">
        <f t="shared" si="0"/>
        <v>8</v>
      </c>
      <c r="M1" s="651">
        <f t="shared" ref="M1:V1" si="1">L1+1</f>
        <v>9</v>
      </c>
      <c r="N1" s="652">
        <f t="shared" si="1"/>
        <v>10</v>
      </c>
      <c r="O1" s="651">
        <f t="shared" si="1"/>
        <v>11</v>
      </c>
      <c r="P1" s="651">
        <f t="shared" si="1"/>
        <v>12</v>
      </c>
      <c r="Q1" s="651">
        <f t="shared" si="1"/>
        <v>13</v>
      </c>
      <c r="R1" s="651">
        <f t="shared" si="1"/>
        <v>14</v>
      </c>
      <c r="S1" s="651">
        <f t="shared" si="1"/>
        <v>15</v>
      </c>
      <c r="T1" s="651">
        <f t="shared" si="1"/>
        <v>16</v>
      </c>
      <c r="U1" s="651">
        <f t="shared" si="1"/>
        <v>17</v>
      </c>
      <c r="V1" s="651">
        <f t="shared" si="1"/>
        <v>18</v>
      </c>
      <c r="W1" s="756">
        <v>19</v>
      </c>
      <c r="X1" s="651">
        <v>20</v>
      </c>
      <c r="Y1" s="651">
        <v>21</v>
      </c>
      <c r="Z1" s="652">
        <v>22</v>
      </c>
      <c r="AA1" s="647"/>
      <c r="AB1" s="647"/>
      <c r="AC1" s="650"/>
    </row>
    <row r="2" spans="1:29" s="489" customFormat="1" ht="17" x14ac:dyDescent="0.15">
      <c r="A2" s="461" t="s">
        <v>0</v>
      </c>
      <c r="B2" s="461" t="s">
        <v>1</v>
      </c>
      <c r="C2" s="488" t="s">
        <v>8</v>
      </c>
      <c r="D2" s="488" t="s">
        <v>1447</v>
      </c>
      <c r="E2" s="759" t="s">
        <v>1606</v>
      </c>
      <c r="F2" s="488" t="s">
        <v>1614</v>
      </c>
      <c r="G2" s="490" t="s">
        <v>1607</v>
      </c>
      <c r="H2" s="490" t="s">
        <v>1608</v>
      </c>
      <c r="I2" s="490" t="s">
        <v>1609</v>
      </c>
      <c r="J2" s="528" t="s">
        <v>1610</v>
      </c>
      <c r="K2" s="500" t="s">
        <v>1611</v>
      </c>
      <c r="L2" s="500" t="s">
        <v>1611</v>
      </c>
      <c r="M2" s="500" t="s">
        <v>1611</v>
      </c>
      <c r="N2" s="528" t="s">
        <v>678</v>
      </c>
      <c r="O2" s="490" t="s">
        <v>1572</v>
      </c>
      <c r="P2" s="490" t="s">
        <v>1612</v>
      </c>
      <c r="Q2" s="490" t="s">
        <v>1574</v>
      </c>
      <c r="R2" s="490" t="s">
        <v>679</v>
      </c>
      <c r="S2" s="490" t="s">
        <v>19</v>
      </c>
      <c r="T2" s="490" t="s">
        <v>1039</v>
      </c>
      <c r="U2" s="490" t="s">
        <v>763</v>
      </c>
      <c r="V2" s="584" t="s">
        <v>1639</v>
      </c>
      <c r="W2" s="585" t="s">
        <v>1758</v>
      </c>
      <c r="X2" s="585" t="s">
        <v>1640</v>
      </c>
      <c r="Y2" s="585" t="s">
        <v>1793</v>
      </c>
      <c r="Z2" s="528" t="s">
        <v>974</v>
      </c>
      <c r="AA2" s="490" t="s">
        <v>1602</v>
      </c>
      <c r="AB2" s="490" t="s">
        <v>1603</v>
      </c>
      <c r="AC2" s="596" t="s">
        <v>15</v>
      </c>
    </row>
    <row r="3" spans="1:29" s="508" customFormat="1" ht="16" x14ac:dyDescent="0.2">
      <c r="A3" s="507"/>
      <c r="B3" s="507"/>
      <c r="E3" s="760" t="s">
        <v>1407</v>
      </c>
      <c r="F3" s="522" t="s">
        <v>1405</v>
      </c>
      <c r="G3" s="507" t="s">
        <v>1405</v>
      </c>
      <c r="H3" s="507" t="s">
        <v>1405</v>
      </c>
      <c r="I3" s="507" t="s">
        <v>1405</v>
      </c>
      <c r="J3" s="529" t="s">
        <v>1605</v>
      </c>
      <c r="K3" s="522" t="s">
        <v>1613</v>
      </c>
      <c r="L3" s="522" t="s">
        <v>1652</v>
      </c>
      <c r="M3" s="522" t="s">
        <v>1653</v>
      </c>
      <c r="N3" s="529" t="s">
        <v>1792</v>
      </c>
      <c r="O3" s="507" t="s">
        <v>1792</v>
      </c>
      <c r="P3" s="507" t="s">
        <v>1792</v>
      </c>
      <c r="Q3" s="507" t="s">
        <v>1792</v>
      </c>
      <c r="R3" s="507" t="s">
        <v>1792</v>
      </c>
      <c r="S3" s="507" t="s">
        <v>1792</v>
      </c>
      <c r="T3" s="507" t="s">
        <v>1792</v>
      </c>
      <c r="U3" s="507" t="s">
        <v>1792</v>
      </c>
      <c r="V3" s="529"/>
      <c r="W3" s="754"/>
      <c r="X3" s="507"/>
      <c r="Y3" s="754"/>
      <c r="Z3" s="529"/>
      <c r="AA3" s="507" t="s">
        <v>1559</v>
      </c>
      <c r="AB3" s="507" t="s">
        <v>1560</v>
      </c>
      <c r="AC3" s="597"/>
    </row>
    <row r="4" spans="1:29" s="274" customFormat="1" ht="16" x14ac:dyDescent="0.2">
      <c r="A4" s="655" t="s">
        <v>1647</v>
      </c>
      <c r="B4" s="655"/>
      <c r="C4" s="514" t="s">
        <v>1615</v>
      </c>
      <c r="D4" s="515">
        <v>1</v>
      </c>
      <c r="E4" s="761"/>
      <c r="F4" s="523"/>
      <c r="G4" s="272"/>
      <c r="H4" s="272"/>
      <c r="I4" s="272"/>
      <c r="J4" s="530"/>
      <c r="K4" s="523"/>
      <c r="L4" s="523"/>
      <c r="M4" s="523"/>
      <c r="N4" s="553" t="s">
        <v>1795</v>
      </c>
      <c r="O4" s="122"/>
      <c r="P4" s="122"/>
      <c r="Q4" s="122"/>
      <c r="R4" s="122"/>
      <c r="S4" s="122"/>
      <c r="T4" s="122"/>
      <c r="U4" s="122"/>
      <c r="V4" s="586" t="s">
        <v>1641</v>
      </c>
      <c r="W4" s="587" t="s">
        <v>1759</v>
      </c>
      <c r="X4" s="587" t="s">
        <v>1642</v>
      </c>
      <c r="Y4" s="587" t="s">
        <v>1794</v>
      </c>
      <c r="Z4" s="530"/>
      <c r="AA4" s="272"/>
      <c r="AB4" s="272"/>
      <c r="AC4" s="598"/>
    </row>
    <row r="5" spans="1:29" s="274" customFormat="1" ht="16" x14ac:dyDescent="0.2">
      <c r="A5" s="655" t="s">
        <v>1757</v>
      </c>
      <c r="B5" s="655"/>
      <c r="C5" s="514" t="s">
        <v>1619</v>
      </c>
      <c r="D5" s="515">
        <v>2</v>
      </c>
      <c r="E5" s="761"/>
      <c r="F5" s="523"/>
      <c r="G5" s="272"/>
      <c r="H5" s="272"/>
      <c r="I5" s="272"/>
      <c r="J5" s="530"/>
      <c r="K5" s="523"/>
      <c r="L5" s="523"/>
      <c r="M5" s="523"/>
      <c r="N5" s="805">
        <v>10.78145</v>
      </c>
      <c r="O5" s="124">
        <v>0.39910000000000001</v>
      </c>
      <c r="P5" s="804">
        <v>1.28372</v>
      </c>
      <c r="Q5" s="755">
        <v>0.41208</v>
      </c>
      <c r="R5" s="76">
        <v>19.352709999999998</v>
      </c>
      <c r="S5" s="4">
        <v>6.7280000000000006E-2</v>
      </c>
      <c r="T5" s="76"/>
      <c r="U5" s="4">
        <v>2.7123499999999998</v>
      </c>
      <c r="V5" s="641">
        <f>U5/N5</f>
        <v>0.25157562294496566</v>
      </c>
      <c r="W5" s="588">
        <f>R5/N5</f>
        <v>1.7950006724512935</v>
      </c>
      <c r="X5" s="588">
        <f>S5/N5</f>
        <v>6.2403480051384562E-3</v>
      </c>
      <c r="Y5" s="588">
        <f>N5/R5</f>
        <v>0.55710285536237558</v>
      </c>
      <c r="Z5" s="530"/>
      <c r="AA5" s="272"/>
      <c r="AB5" s="272"/>
      <c r="AC5" s="598"/>
    </row>
    <row r="6" spans="1:29" s="274" customFormat="1" ht="16" x14ac:dyDescent="0.2">
      <c r="A6" s="272"/>
      <c r="B6" s="272"/>
      <c r="C6" s="512" t="s">
        <v>1616</v>
      </c>
      <c r="D6" s="513">
        <v>3</v>
      </c>
      <c r="E6" s="761"/>
      <c r="F6" s="523"/>
      <c r="G6" s="272"/>
      <c r="H6" s="272"/>
      <c r="I6" s="272"/>
      <c r="J6" s="530"/>
      <c r="K6" s="523"/>
      <c r="L6" s="523"/>
      <c r="M6" s="523"/>
      <c r="N6" s="530"/>
      <c r="O6" s="272"/>
      <c r="P6" s="272"/>
      <c r="Q6" s="272"/>
      <c r="R6" s="272"/>
      <c r="S6" s="272"/>
      <c r="T6" s="272"/>
      <c r="U6" s="272"/>
      <c r="V6" s="530"/>
      <c r="W6" s="755"/>
      <c r="X6" s="272"/>
      <c r="Y6" s="272"/>
      <c r="Z6" s="530"/>
      <c r="AA6" s="272"/>
      <c r="AB6" s="272"/>
      <c r="AC6" s="598"/>
    </row>
    <row r="7" spans="1:29" s="274" customFormat="1" ht="16" x14ac:dyDescent="0.2">
      <c r="A7" s="272"/>
      <c r="B7" s="272"/>
      <c r="C7" s="514" t="s">
        <v>1617</v>
      </c>
      <c r="D7" s="515">
        <v>4</v>
      </c>
      <c r="E7" s="761"/>
      <c r="F7" s="523"/>
      <c r="G7" s="272"/>
      <c r="H7" s="272"/>
      <c r="I7" s="272"/>
      <c r="J7" s="530"/>
      <c r="K7" s="523"/>
      <c r="L7" s="523"/>
      <c r="M7" s="523"/>
      <c r="N7" s="530"/>
      <c r="O7" s="272"/>
      <c r="P7" s="272"/>
      <c r="Q7" s="272"/>
      <c r="R7" s="272"/>
      <c r="S7" s="272"/>
      <c r="T7" s="272"/>
      <c r="U7" s="272"/>
      <c r="V7" s="530"/>
      <c r="W7" s="755"/>
      <c r="X7" s="272"/>
      <c r="Y7" s="272"/>
      <c r="Z7" s="530"/>
      <c r="AA7" s="272"/>
      <c r="AB7" s="272"/>
      <c r="AC7" s="598"/>
    </row>
    <row r="8" spans="1:29" s="274" customFormat="1" ht="16" x14ac:dyDescent="0.2">
      <c r="A8" s="272"/>
      <c r="B8" s="272"/>
      <c r="C8" s="514" t="s">
        <v>1618</v>
      </c>
      <c r="D8" s="515">
        <v>5</v>
      </c>
      <c r="E8" s="761"/>
      <c r="F8" s="523"/>
      <c r="G8" s="272"/>
      <c r="H8" s="272"/>
      <c r="I8" s="272"/>
      <c r="J8" s="530"/>
      <c r="K8" s="523"/>
      <c r="L8" s="523"/>
      <c r="M8" s="523"/>
      <c r="N8" s="530"/>
      <c r="O8" s="272"/>
      <c r="P8" s="272"/>
      <c r="Q8" s="272"/>
      <c r="R8" s="272"/>
      <c r="S8" s="272"/>
      <c r="T8" s="272"/>
      <c r="U8" s="272"/>
      <c r="V8" s="530"/>
      <c r="W8" s="755"/>
      <c r="X8" s="272"/>
      <c r="Y8" s="272"/>
      <c r="Z8" s="530"/>
      <c r="AA8" s="272"/>
      <c r="AB8" s="272"/>
      <c r="AC8" s="598"/>
    </row>
    <row r="9" spans="1:29" s="635" customFormat="1" ht="30" customHeight="1" thickBot="1" x14ac:dyDescent="0.2">
      <c r="A9" s="656" t="s">
        <v>1648</v>
      </c>
      <c r="B9" s="656"/>
      <c r="C9" s="657"/>
      <c r="D9" s="656"/>
      <c r="E9" s="806"/>
      <c r="F9" s="658"/>
      <c r="G9" s="656"/>
      <c r="H9" s="656"/>
      <c r="I9" s="656"/>
      <c r="J9" s="639"/>
      <c r="K9" s="658"/>
      <c r="L9" s="658"/>
      <c r="M9" s="658"/>
      <c r="N9" s="639"/>
      <c r="O9" s="656"/>
      <c r="P9" s="656"/>
      <c r="Q9" s="656"/>
      <c r="R9" s="656"/>
      <c r="S9" s="656"/>
      <c r="T9" s="656"/>
      <c r="U9" s="656"/>
      <c r="V9" s="639"/>
      <c r="W9" s="629"/>
      <c r="X9" s="656"/>
      <c r="Y9" s="656"/>
      <c r="Z9" s="639"/>
      <c r="AA9" s="656"/>
      <c r="AB9" s="656"/>
      <c r="AC9" s="643"/>
    </row>
    <row r="10" spans="1:29" s="465" customFormat="1" ht="15" customHeight="1" thickTop="1" x14ac:dyDescent="0.15">
      <c r="A10" s="573" t="s">
        <v>35</v>
      </c>
      <c r="B10" s="582" t="s">
        <v>1620</v>
      </c>
      <c r="C10" s="486" t="s">
        <v>38</v>
      </c>
      <c r="D10" s="486">
        <v>1</v>
      </c>
      <c r="E10" s="591">
        <v>41446.583333333336</v>
      </c>
      <c r="F10" s="511">
        <f t="shared" ref="F10:F15" si="2">15-G10</f>
        <v>14</v>
      </c>
      <c r="G10" s="486">
        <v>1</v>
      </c>
      <c r="H10" s="486">
        <v>0</v>
      </c>
      <c r="I10" s="486">
        <v>2</v>
      </c>
      <c r="J10" s="532">
        <v>0.626</v>
      </c>
      <c r="K10" s="525">
        <v>0.3</v>
      </c>
      <c r="L10" s="575">
        <v>0.32935870905780201</v>
      </c>
      <c r="M10" s="575">
        <v>0.30301399778577598</v>
      </c>
      <c r="N10" s="541">
        <v>16567</v>
      </c>
      <c r="O10" s="576" t="s">
        <v>39</v>
      </c>
      <c r="P10" s="576" t="s">
        <v>39</v>
      </c>
      <c r="Q10" s="576" t="s">
        <v>39</v>
      </c>
      <c r="R10" s="576">
        <v>32946</v>
      </c>
      <c r="S10" s="576">
        <v>107</v>
      </c>
      <c r="T10" s="576">
        <v>43</v>
      </c>
      <c r="U10" s="576">
        <v>2740</v>
      </c>
      <c r="V10" s="808">
        <f>($V$5-U10/N10)/$V$5</f>
        <v>0.34258723304873157</v>
      </c>
      <c r="W10" s="807">
        <f t="shared" ref="W10:W15" si="3">($W$5-R10/N10)/$W$5</f>
        <v>-0.10788378540283872</v>
      </c>
      <c r="X10" s="807">
        <f t="shared" ref="X10:X15" si="4">($X$5-S10/N10)/$X$5</f>
        <v>-3.4977946359419421E-2</v>
      </c>
      <c r="Y10" s="807">
        <f t="shared" ref="Y10:Y73" si="5">($Y$5-N10/R10)/$Y$5</f>
        <v>9.7378251062326698E-2</v>
      </c>
      <c r="Z10" s="534">
        <v>100</v>
      </c>
      <c r="AA10" s="576"/>
      <c r="AB10" s="576"/>
      <c r="AC10" s="604" t="s">
        <v>1578</v>
      </c>
    </row>
    <row r="11" spans="1:29" s="469" customFormat="1" ht="16" customHeight="1" thickBot="1" x14ac:dyDescent="0.2">
      <c r="A11" s="581"/>
      <c r="B11" s="481"/>
      <c r="C11" s="486" t="s">
        <v>42</v>
      </c>
      <c r="D11" s="486">
        <v>1</v>
      </c>
      <c r="E11" s="591">
        <v>41446.583333333336</v>
      </c>
      <c r="F11" s="511">
        <f t="shared" si="2"/>
        <v>12</v>
      </c>
      <c r="G11" s="486">
        <v>3</v>
      </c>
      <c r="H11" s="486">
        <v>2</v>
      </c>
      <c r="I11" s="486">
        <v>4</v>
      </c>
      <c r="J11" s="532">
        <v>0.35399999999999998</v>
      </c>
      <c r="K11" s="525">
        <v>0.2</v>
      </c>
      <c r="L11" s="575">
        <v>0.18586571928242701</v>
      </c>
      <c r="M11" s="575">
        <v>0.168633573445027</v>
      </c>
      <c r="N11" s="541">
        <v>38096</v>
      </c>
      <c r="O11" s="576" t="s">
        <v>39</v>
      </c>
      <c r="P11" s="576" t="s">
        <v>39</v>
      </c>
      <c r="Q11" s="576" t="s">
        <v>39</v>
      </c>
      <c r="R11" s="576">
        <v>72432</v>
      </c>
      <c r="S11" s="576">
        <v>226</v>
      </c>
      <c r="T11" s="576">
        <v>79</v>
      </c>
      <c r="U11" s="576">
        <v>6935</v>
      </c>
      <c r="V11" s="808">
        <f t="shared" ref="V11:V15" si="6">($V$5-U11/N11)/$V$5</f>
        <v>0.27640004597091311</v>
      </c>
      <c r="W11" s="807">
        <f t="shared" si="3"/>
        <v>-5.9220758599527364E-2</v>
      </c>
      <c r="X11" s="807">
        <f t="shared" si="4"/>
        <v>4.9350877949741974E-2</v>
      </c>
      <c r="Y11" s="807">
        <f t="shared" si="5"/>
        <v>5.5909741306266733E-2</v>
      </c>
      <c r="Z11" s="541">
        <v>100</v>
      </c>
      <c r="AA11" s="576"/>
      <c r="AB11" s="576"/>
      <c r="AC11" s="603"/>
    </row>
    <row r="12" spans="1:29" s="493" customFormat="1" ht="16" thickTop="1" x14ac:dyDescent="0.15">
      <c r="A12" s="581"/>
      <c r="B12" s="481"/>
      <c r="C12" s="486" t="s">
        <v>44</v>
      </c>
      <c r="D12" s="486">
        <v>1</v>
      </c>
      <c r="E12" s="591">
        <v>41446.583333333336</v>
      </c>
      <c r="F12" s="511">
        <f t="shared" si="2"/>
        <v>10</v>
      </c>
      <c r="G12" s="486">
        <v>5</v>
      </c>
      <c r="H12" s="486">
        <v>4</v>
      </c>
      <c r="I12" s="486">
        <v>6</v>
      </c>
      <c r="J12" s="532">
        <v>0.246</v>
      </c>
      <c r="K12" s="525">
        <v>0.1</v>
      </c>
      <c r="L12" s="575">
        <v>0.12905462086660099</v>
      </c>
      <c r="M12" s="575">
        <v>0.116256447320914</v>
      </c>
      <c r="N12" s="541">
        <v>31448</v>
      </c>
      <c r="O12" s="576" t="s">
        <v>39</v>
      </c>
      <c r="P12" s="576" t="s">
        <v>39</v>
      </c>
      <c r="Q12" s="576" t="s">
        <v>39</v>
      </c>
      <c r="R12" s="576">
        <v>60392</v>
      </c>
      <c r="S12" s="576">
        <v>234</v>
      </c>
      <c r="T12" s="576">
        <v>65</v>
      </c>
      <c r="U12" s="576">
        <v>4730</v>
      </c>
      <c r="V12" s="808">
        <f t="shared" si="6"/>
        <v>0.40213992375913488</v>
      </c>
      <c r="W12" s="807">
        <f t="shared" si="3"/>
        <v>-6.9847228473816844E-2</v>
      </c>
      <c r="X12" s="807">
        <f t="shared" si="4"/>
        <v>-0.19237817157198275</v>
      </c>
      <c r="Y12" s="807">
        <f t="shared" si="5"/>
        <v>6.5287105125707276E-2</v>
      </c>
      <c r="Z12" s="541">
        <v>100</v>
      </c>
      <c r="AA12" s="576"/>
      <c r="AB12" s="576"/>
      <c r="AC12" s="603"/>
    </row>
    <row r="13" spans="1:29" s="469" customFormat="1" ht="16" customHeight="1" thickBot="1" x14ac:dyDescent="0.2">
      <c r="A13" s="581"/>
      <c r="B13" s="481"/>
      <c r="C13" s="486" t="s">
        <v>46</v>
      </c>
      <c r="D13" s="486">
        <v>1</v>
      </c>
      <c r="E13" s="591">
        <v>41446.583333333336</v>
      </c>
      <c r="F13" s="511">
        <f t="shared" si="2"/>
        <v>8</v>
      </c>
      <c r="G13" s="486">
        <v>7</v>
      </c>
      <c r="H13" s="486">
        <v>6</v>
      </c>
      <c r="I13" s="486">
        <v>8</v>
      </c>
      <c r="J13" s="532">
        <v>0.59199999999999997</v>
      </c>
      <c r="K13" s="525">
        <v>0.3</v>
      </c>
      <c r="L13" s="575">
        <v>0.31138975458360901</v>
      </c>
      <c r="M13" s="575">
        <v>0.28604160623771202</v>
      </c>
      <c r="N13" s="541">
        <v>13528</v>
      </c>
      <c r="O13" s="576" t="s">
        <v>39</v>
      </c>
      <c r="P13" s="576" t="s">
        <v>39</v>
      </c>
      <c r="Q13" s="576" t="s">
        <v>39</v>
      </c>
      <c r="R13" s="576">
        <v>140615</v>
      </c>
      <c r="S13" s="576">
        <v>465</v>
      </c>
      <c r="T13" s="576">
        <v>118</v>
      </c>
      <c r="U13" s="576">
        <v>10298</v>
      </c>
      <c r="V13" s="808">
        <f t="shared" si="6"/>
        <v>-2.0258732787584379</v>
      </c>
      <c r="W13" s="807">
        <f t="shared" si="3"/>
        <v>-4.7907316681534926</v>
      </c>
      <c r="X13" s="807">
        <f t="shared" si="4"/>
        <v>-4.5082107524728734</v>
      </c>
      <c r="Y13" s="807">
        <f t="shared" si="5"/>
        <v>0.82731025070638908</v>
      </c>
      <c r="Z13" s="541">
        <v>250</v>
      </c>
      <c r="AA13" s="576"/>
      <c r="AB13" s="576"/>
      <c r="AC13" s="603"/>
    </row>
    <row r="14" spans="1:29" s="465" customFormat="1" ht="16" thickTop="1" x14ac:dyDescent="0.15">
      <c r="A14" s="581"/>
      <c r="B14" s="481"/>
      <c r="C14" s="486" t="s">
        <v>48</v>
      </c>
      <c r="D14" s="486">
        <v>1</v>
      </c>
      <c r="E14" s="591">
        <v>41446.583333333336</v>
      </c>
      <c r="F14" s="511">
        <f t="shared" si="2"/>
        <v>6</v>
      </c>
      <c r="G14" s="486">
        <v>9</v>
      </c>
      <c r="H14" s="486">
        <v>8</v>
      </c>
      <c r="I14" s="486">
        <v>10</v>
      </c>
      <c r="J14" s="532">
        <v>6.99</v>
      </c>
      <c r="K14" s="525">
        <v>3.8</v>
      </c>
      <c r="L14" s="575">
        <v>3.8524187418323099</v>
      </c>
      <c r="M14" s="575">
        <v>3.8311559052725399</v>
      </c>
      <c r="N14" s="541">
        <v>1046135</v>
      </c>
      <c r="O14" s="576" t="s">
        <v>39</v>
      </c>
      <c r="P14" s="576" t="s">
        <v>39</v>
      </c>
      <c r="Q14" s="576" t="s">
        <v>39</v>
      </c>
      <c r="R14" s="576">
        <v>1997326</v>
      </c>
      <c r="S14" s="576">
        <v>19800</v>
      </c>
      <c r="T14" s="576">
        <v>21775</v>
      </c>
      <c r="U14" s="576">
        <v>220500</v>
      </c>
      <c r="V14" s="808">
        <f t="shared" si="6"/>
        <v>0.1621769493354713</v>
      </c>
      <c r="W14" s="807">
        <f t="shared" si="3"/>
        <v>-6.3644766392016661E-2</v>
      </c>
      <c r="X14" s="807">
        <f t="shared" si="4"/>
        <v>-2.0329737273616537</v>
      </c>
      <c r="Y14" s="807">
        <f t="shared" si="5"/>
        <v>5.9836487145896948E-2</v>
      </c>
      <c r="Z14" s="534">
        <v>10000</v>
      </c>
      <c r="AA14" s="576"/>
      <c r="AB14" s="576"/>
      <c r="AC14" s="603"/>
    </row>
    <row r="15" spans="1:29" s="469" customFormat="1" ht="15" customHeight="1" x14ac:dyDescent="0.15">
      <c r="A15" s="581"/>
      <c r="B15" s="481"/>
      <c r="C15" s="486" t="s">
        <v>50</v>
      </c>
      <c r="D15" s="486">
        <v>1</v>
      </c>
      <c r="E15" s="591">
        <v>41446.583333333336</v>
      </c>
      <c r="F15" s="511">
        <f t="shared" si="2"/>
        <v>2.5</v>
      </c>
      <c r="G15" s="486">
        <v>12.5</v>
      </c>
      <c r="H15" s="486">
        <v>10</v>
      </c>
      <c r="I15" s="486">
        <v>15</v>
      </c>
      <c r="J15" s="532">
        <v>34.6</v>
      </c>
      <c r="K15" s="525">
        <v>21.7</v>
      </c>
      <c r="L15" s="575">
        <v>21.864300183463499</v>
      </c>
      <c r="M15" s="575">
        <v>21.7301949460063</v>
      </c>
      <c r="N15" s="542">
        <v>5909977.1357778795</v>
      </c>
      <c r="O15" s="444">
        <v>197274.69200599851</v>
      </c>
      <c r="P15" s="444">
        <v>636021.60241805005</v>
      </c>
      <c r="Q15" s="444">
        <v>152832.41057615663</v>
      </c>
      <c r="R15" s="625">
        <v>11045026.165011333</v>
      </c>
      <c r="S15" s="625">
        <v>58737.712477566223</v>
      </c>
      <c r="T15" s="625">
        <v>33147.899429934645</v>
      </c>
      <c r="U15" s="625">
        <v>1170414.9927444658</v>
      </c>
      <c r="V15" s="808">
        <f t="shared" si="6"/>
        <v>0.2127992142733009</v>
      </c>
      <c r="W15" s="807">
        <f t="shared" si="3"/>
        <v>-4.1157262154123103E-2</v>
      </c>
      <c r="X15" s="807">
        <f t="shared" si="4"/>
        <v>-0.59265760129698009</v>
      </c>
      <c r="Y15" s="807">
        <f t="shared" si="5"/>
        <v>3.9530303106151195E-2</v>
      </c>
      <c r="Z15" s="548">
        <v>10000</v>
      </c>
      <c r="AA15" s="439">
        <v>0</v>
      </c>
      <c r="AB15" s="439">
        <v>1</v>
      </c>
      <c r="AC15" s="605" t="s">
        <v>51</v>
      </c>
    </row>
    <row r="16" spans="1:29" s="469" customFormat="1" ht="16" customHeight="1" thickBot="1" x14ac:dyDescent="0.2">
      <c r="A16" s="573" t="s">
        <v>55</v>
      </c>
      <c r="B16" s="582" t="s">
        <v>1621</v>
      </c>
      <c r="C16" s="525" t="s">
        <v>40</v>
      </c>
      <c r="D16" s="486">
        <v>1</v>
      </c>
      <c r="E16" s="593">
        <v>41446.666666666664</v>
      </c>
      <c r="F16" s="525">
        <f t="shared" ref="F16:F21" si="7">21-G16</f>
        <v>20</v>
      </c>
      <c r="G16" s="486">
        <v>1</v>
      </c>
      <c r="H16" s="486">
        <v>0</v>
      </c>
      <c r="I16" s="486">
        <v>2</v>
      </c>
      <c r="J16" s="532">
        <v>0.52600000000000002</v>
      </c>
      <c r="K16" s="525">
        <v>0.3</v>
      </c>
      <c r="L16" s="575">
        <v>0.27653520528818798</v>
      </c>
      <c r="M16" s="575">
        <v>0.253229620433781</v>
      </c>
      <c r="N16" s="541" t="s">
        <v>39</v>
      </c>
      <c r="O16" s="576" t="s">
        <v>39</v>
      </c>
      <c r="P16" s="576" t="s">
        <v>39</v>
      </c>
      <c r="Q16" s="576" t="s">
        <v>39</v>
      </c>
      <c r="R16" s="576" t="s">
        <v>39</v>
      </c>
      <c r="S16" s="576" t="s">
        <v>39</v>
      </c>
      <c r="T16" s="576" t="s">
        <v>39</v>
      </c>
      <c r="U16" s="576" t="s">
        <v>39</v>
      </c>
      <c r="V16" s="808" t="s">
        <v>39</v>
      </c>
      <c r="W16" s="807" t="s">
        <v>39</v>
      </c>
      <c r="X16" s="807" t="s">
        <v>39</v>
      </c>
      <c r="Y16" s="807" t="s">
        <v>39</v>
      </c>
      <c r="Z16" s="541" t="s">
        <v>39</v>
      </c>
      <c r="AA16" s="576"/>
      <c r="AB16" s="576"/>
      <c r="AC16" s="604" t="s">
        <v>1579</v>
      </c>
    </row>
    <row r="17" spans="1:29" s="465" customFormat="1" ht="16" thickTop="1" x14ac:dyDescent="0.15">
      <c r="A17" s="581"/>
      <c r="B17" s="581"/>
      <c r="C17" s="525" t="s">
        <v>40</v>
      </c>
      <c r="D17" s="486">
        <v>1</v>
      </c>
      <c r="E17" s="593">
        <v>41446.666666666664</v>
      </c>
      <c r="F17" s="525">
        <f t="shared" si="7"/>
        <v>18</v>
      </c>
      <c r="G17" s="486">
        <v>3</v>
      </c>
      <c r="H17" s="486">
        <v>2</v>
      </c>
      <c r="I17" s="486">
        <v>4</v>
      </c>
      <c r="J17" s="532">
        <v>0.224</v>
      </c>
      <c r="K17" s="525">
        <v>0.1</v>
      </c>
      <c r="L17" s="575">
        <v>0.117493429512964</v>
      </c>
      <c r="M17" s="575">
        <v>0.10565756399566301</v>
      </c>
      <c r="N17" s="541" t="s">
        <v>39</v>
      </c>
      <c r="O17" s="576" t="s">
        <v>39</v>
      </c>
      <c r="P17" s="576" t="s">
        <v>39</v>
      </c>
      <c r="Q17" s="576" t="s">
        <v>39</v>
      </c>
      <c r="R17" s="576" t="s">
        <v>39</v>
      </c>
      <c r="S17" s="576" t="s">
        <v>39</v>
      </c>
      <c r="T17" s="576" t="s">
        <v>39</v>
      </c>
      <c r="U17" s="576" t="s">
        <v>39</v>
      </c>
      <c r="V17" s="808" t="s">
        <v>39</v>
      </c>
      <c r="W17" s="807" t="s">
        <v>39</v>
      </c>
      <c r="X17" s="807" t="s">
        <v>39</v>
      </c>
      <c r="Y17" s="807" t="s">
        <v>39</v>
      </c>
      <c r="Z17" s="541" t="s">
        <v>39</v>
      </c>
      <c r="AA17" s="576"/>
      <c r="AB17" s="576"/>
      <c r="AC17" s="603"/>
    </row>
    <row r="18" spans="1:29" s="469" customFormat="1" x14ac:dyDescent="0.15">
      <c r="A18" s="581"/>
      <c r="B18" s="581"/>
      <c r="C18" s="525" t="s">
        <v>40</v>
      </c>
      <c r="D18" s="486">
        <v>1</v>
      </c>
      <c r="E18" s="593">
        <v>41446.666666666664</v>
      </c>
      <c r="F18" s="525">
        <f t="shared" si="7"/>
        <v>16</v>
      </c>
      <c r="G18" s="486">
        <v>5</v>
      </c>
      <c r="H18" s="486">
        <v>4</v>
      </c>
      <c r="I18" s="486">
        <v>6</v>
      </c>
      <c r="J18" s="532">
        <v>0.40300000000000002</v>
      </c>
      <c r="K18" s="525">
        <v>0.2</v>
      </c>
      <c r="L18" s="575">
        <v>0.211671888579162</v>
      </c>
      <c r="M18" s="575">
        <v>0.192590685034642</v>
      </c>
      <c r="N18" s="541" t="s">
        <v>39</v>
      </c>
      <c r="O18" s="576" t="s">
        <v>39</v>
      </c>
      <c r="P18" s="576" t="s">
        <v>39</v>
      </c>
      <c r="Q18" s="576" t="s">
        <v>39</v>
      </c>
      <c r="R18" s="576" t="s">
        <v>39</v>
      </c>
      <c r="S18" s="576" t="s">
        <v>39</v>
      </c>
      <c r="T18" s="576" t="s">
        <v>39</v>
      </c>
      <c r="U18" s="576" t="s">
        <v>39</v>
      </c>
      <c r="V18" s="808" t="s">
        <v>39</v>
      </c>
      <c r="W18" s="807" t="s">
        <v>39</v>
      </c>
      <c r="X18" s="807" t="s">
        <v>39</v>
      </c>
      <c r="Y18" s="807" t="s">
        <v>39</v>
      </c>
      <c r="Z18" s="541" t="s">
        <v>39</v>
      </c>
      <c r="AA18" s="576"/>
      <c r="AB18" s="576"/>
      <c r="AC18" s="603"/>
    </row>
    <row r="19" spans="1:29" s="469" customFormat="1" x14ac:dyDescent="0.15">
      <c r="A19" s="581"/>
      <c r="B19" s="581"/>
      <c r="C19" s="525" t="s">
        <v>40</v>
      </c>
      <c r="D19" s="486">
        <v>1</v>
      </c>
      <c r="E19" s="593">
        <v>41446.666666666664</v>
      </c>
      <c r="F19" s="525">
        <f t="shared" si="7"/>
        <v>14</v>
      </c>
      <c r="G19" s="486">
        <v>7</v>
      </c>
      <c r="H19" s="486">
        <v>6</v>
      </c>
      <c r="I19" s="486">
        <v>8</v>
      </c>
      <c r="J19" s="532">
        <v>1.4059999999999999</v>
      </c>
      <c r="K19" s="525">
        <v>0.7</v>
      </c>
      <c r="L19" s="575">
        <v>0.74411969631186903</v>
      </c>
      <c r="M19" s="575">
        <v>0.70253711743654002</v>
      </c>
      <c r="N19" s="541" t="s">
        <v>39</v>
      </c>
      <c r="O19" s="576" t="s">
        <v>39</v>
      </c>
      <c r="P19" s="576" t="s">
        <v>39</v>
      </c>
      <c r="Q19" s="576" t="s">
        <v>39</v>
      </c>
      <c r="R19" s="576" t="s">
        <v>39</v>
      </c>
      <c r="S19" s="576" t="s">
        <v>39</v>
      </c>
      <c r="T19" s="576" t="s">
        <v>39</v>
      </c>
      <c r="U19" s="576" t="s">
        <v>39</v>
      </c>
      <c r="V19" s="808" t="s">
        <v>39</v>
      </c>
      <c r="W19" s="807" t="s">
        <v>39</v>
      </c>
      <c r="X19" s="807" t="s">
        <v>39</v>
      </c>
      <c r="Y19" s="807" t="s">
        <v>39</v>
      </c>
      <c r="Z19" s="541" t="s">
        <v>39</v>
      </c>
      <c r="AA19" s="576"/>
      <c r="AB19" s="576"/>
      <c r="AC19" s="603"/>
    </row>
    <row r="20" spans="1:29" s="469" customFormat="1" x14ac:dyDescent="0.15">
      <c r="A20" s="581"/>
      <c r="B20" s="581"/>
      <c r="C20" s="525" t="s">
        <v>40</v>
      </c>
      <c r="D20" s="486">
        <v>1</v>
      </c>
      <c r="E20" s="593">
        <v>41446.666666666664</v>
      </c>
      <c r="F20" s="525">
        <f t="shared" si="7"/>
        <v>12</v>
      </c>
      <c r="G20" s="486">
        <v>9</v>
      </c>
      <c r="H20" s="486">
        <v>8</v>
      </c>
      <c r="I20" s="486">
        <v>10</v>
      </c>
      <c r="J20" s="532">
        <v>1.891</v>
      </c>
      <c r="K20" s="525">
        <v>1</v>
      </c>
      <c r="L20" s="575">
        <v>1.00445611939744</v>
      </c>
      <c r="M20" s="575">
        <v>0.95838122698551198</v>
      </c>
      <c r="N20" s="541" t="s">
        <v>39</v>
      </c>
      <c r="O20" s="576" t="s">
        <v>39</v>
      </c>
      <c r="P20" s="576" t="s">
        <v>39</v>
      </c>
      <c r="Q20" s="576" t="s">
        <v>39</v>
      </c>
      <c r="R20" s="576" t="s">
        <v>39</v>
      </c>
      <c r="S20" s="576" t="s">
        <v>39</v>
      </c>
      <c r="T20" s="576" t="s">
        <v>39</v>
      </c>
      <c r="U20" s="576" t="s">
        <v>39</v>
      </c>
      <c r="V20" s="808" t="s">
        <v>39</v>
      </c>
      <c r="W20" s="807" t="s">
        <v>39</v>
      </c>
      <c r="X20" s="807" t="s">
        <v>39</v>
      </c>
      <c r="Y20" s="807" t="s">
        <v>39</v>
      </c>
      <c r="Z20" s="541" t="s">
        <v>39</v>
      </c>
      <c r="AA20" s="576"/>
      <c r="AB20" s="576"/>
      <c r="AC20" s="603"/>
    </row>
    <row r="21" spans="1:29" s="469" customFormat="1" x14ac:dyDescent="0.15">
      <c r="A21" s="581"/>
      <c r="B21" s="581"/>
      <c r="C21" s="525" t="s">
        <v>40</v>
      </c>
      <c r="D21" s="486">
        <v>1</v>
      </c>
      <c r="E21" s="593">
        <v>41446.666666666664</v>
      </c>
      <c r="F21" s="525">
        <f t="shared" si="7"/>
        <v>9.5</v>
      </c>
      <c r="G21" s="486">
        <v>11.5</v>
      </c>
      <c r="H21" s="486">
        <v>10</v>
      </c>
      <c r="I21" s="486">
        <v>13</v>
      </c>
      <c r="J21" s="532">
        <v>8.32</v>
      </c>
      <c r="K21" s="525">
        <v>4.5999999999999996</v>
      </c>
      <c r="L21" s="575">
        <v>4.6275301317194399</v>
      </c>
      <c r="M21" s="575">
        <v>4.6172300595670199</v>
      </c>
      <c r="N21" s="541" t="s">
        <v>39</v>
      </c>
      <c r="O21" s="576" t="s">
        <v>39</v>
      </c>
      <c r="P21" s="576" t="s">
        <v>39</v>
      </c>
      <c r="Q21" s="576" t="s">
        <v>39</v>
      </c>
      <c r="R21" s="576" t="s">
        <v>39</v>
      </c>
      <c r="S21" s="576" t="s">
        <v>39</v>
      </c>
      <c r="T21" s="576" t="s">
        <v>39</v>
      </c>
      <c r="U21" s="576" t="s">
        <v>39</v>
      </c>
      <c r="V21" s="808" t="s">
        <v>39</v>
      </c>
      <c r="W21" s="807" t="s">
        <v>39</v>
      </c>
      <c r="X21" s="807" t="s">
        <v>39</v>
      </c>
      <c r="Y21" s="807" t="s">
        <v>39</v>
      </c>
      <c r="Z21" s="541" t="s">
        <v>39</v>
      </c>
      <c r="AA21" s="576"/>
      <c r="AB21" s="576"/>
      <c r="AC21" s="603"/>
    </row>
    <row r="22" spans="1:29" s="469" customFormat="1" ht="16" x14ac:dyDescent="0.15">
      <c r="A22" s="573" t="s">
        <v>35</v>
      </c>
      <c r="B22" s="582" t="s">
        <v>1622</v>
      </c>
      <c r="C22" s="486" t="s">
        <v>70</v>
      </c>
      <c r="D22" s="486">
        <v>1</v>
      </c>
      <c r="E22" s="591">
        <v>41449.550694444442</v>
      </c>
      <c r="F22" s="511">
        <f t="shared" ref="F22:F31" si="8">38-G22</f>
        <v>37</v>
      </c>
      <c r="G22" s="486">
        <v>1</v>
      </c>
      <c r="H22" s="486">
        <v>0</v>
      </c>
      <c r="I22" s="486">
        <v>2</v>
      </c>
      <c r="J22" s="532">
        <v>0.12959999999999999</v>
      </c>
      <c r="K22" s="525">
        <v>0.1</v>
      </c>
      <c r="L22" s="575">
        <v>6.7929374035657103E-2</v>
      </c>
      <c r="M22" s="575">
        <v>6.0380166521564603E-2</v>
      </c>
      <c r="N22" s="541">
        <v>222484</v>
      </c>
      <c r="O22" s="576" t="s">
        <v>39</v>
      </c>
      <c r="P22" s="576" t="s">
        <v>39</v>
      </c>
      <c r="Q22" s="576" t="s">
        <v>39</v>
      </c>
      <c r="R22" s="576">
        <v>409076</v>
      </c>
      <c r="S22" s="576">
        <v>1282</v>
      </c>
      <c r="T22" s="576">
        <v>490</v>
      </c>
      <c r="U22" s="576">
        <v>55604</v>
      </c>
      <c r="V22" s="808">
        <f>($V$5-U22/N22)/$V$5</f>
        <v>6.5667448803653251E-3</v>
      </c>
      <c r="W22" s="807">
        <f t="shared" ref="W22:W48" si="9">($W$5-R22/N22)/$W$5</f>
        <v>-2.4331671761651158E-2</v>
      </c>
      <c r="X22" s="807">
        <f t="shared" ref="X22:X33" si="10">($X$5-S22/N22)/$X$5</f>
        <v>7.6620068402465963E-2</v>
      </c>
      <c r="Y22" s="807">
        <f t="shared" si="5"/>
        <v>2.3753704422519051E-2</v>
      </c>
      <c r="Z22" s="534">
        <v>100</v>
      </c>
      <c r="AA22" s="576"/>
      <c r="AB22" s="576"/>
      <c r="AC22" s="604" t="s">
        <v>1580</v>
      </c>
    </row>
    <row r="23" spans="1:29" s="469" customFormat="1" x14ac:dyDescent="0.15">
      <c r="A23" s="581"/>
      <c r="B23" s="481"/>
      <c r="C23" s="486" t="s">
        <v>72</v>
      </c>
      <c r="D23" s="486">
        <v>1</v>
      </c>
      <c r="E23" s="591">
        <v>41449.550694444442</v>
      </c>
      <c r="F23" s="511">
        <f t="shared" si="8"/>
        <v>35</v>
      </c>
      <c r="G23" s="486">
        <v>3</v>
      </c>
      <c r="H23" s="486">
        <v>2</v>
      </c>
      <c r="I23" s="486">
        <v>4</v>
      </c>
      <c r="J23" s="532">
        <v>7.8299999999999995E-2</v>
      </c>
      <c r="K23" s="525">
        <v>0</v>
      </c>
      <c r="L23" s="575">
        <v>4.1024583326503598E-2</v>
      </c>
      <c r="M23" s="575">
        <v>3.5796150866125399E-2</v>
      </c>
      <c r="N23" s="541">
        <v>26275</v>
      </c>
      <c r="O23" s="576" t="s">
        <v>39</v>
      </c>
      <c r="P23" s="576" t="s">
        <v>39</v>
      </c>
      <c r="Q23" s="576" t="s">
        <v>39</v>
      </c>
      <c r="R23" s="576">
        <v>47939</v>
      </c>
      <c r="S23" s="576">
        <v>156</v>
      </c>
      <c r="T23" s="576">
        <v>266</v>
      </c>
      <c r="U23" s="576">
        <v>6001</v>
      </c>
      <c r="V23" s="808">
        <f t="shared" ref="V23:V48" si="11">($V$5-U23/N23)/$V$5</f>
        <v>9.2153663625187524E-2</v>
      </c>
      <c r="W23" s="807">
        <f t="shared" si="9"/>
        <v>-1.6439725336514856E-2</v>
      </c>
      <c r="X23" s="807">
        <f t="shared" si="10"/>
        <v>4.8578274923039254E-2</v>
      </c>
      <c r="Y23" s="807">
        <f t="shared" si="5"/>
        <v>1.6173831981106328E-2</v>
      </c>
      <c r="Z23" s="534">
        <v>100</v>
      </c>
      <c r="AA23" s="576"/>
      <c r="AB23" s="576"/>
      <c r="AC23" s="603"/>
    </row>
    <row r="24" spans="1:29" s="469" customFormat="1" x14ac:dyDescent="0.15">
      <c r="A24" s="620"/>
      <c r="B24" s="481"/>
      <c r="C24" s="486" t="s">
        <v>74</v>
      </c>
      <c r="D24" s="486">
        <v>1</v>
      </c>
      <c r="E24" s="591">
        <v>41449.550694444442</v>
      </c>
      <c r="F24" s="511">
        <f t="shared" si="8"/>
        <v>33</v>
      </c>
      <c r="G24" s="486">
        <v>5</v>
      </c>
      <c r="H24" s="486">
        <v>4</v>
      </c>
      <c r="I24" s="486">
        <v>6</v>
      </c>
      <c r="J24" s="532">
        <v>5.6599999999999998E-2</v>
      </c>
      <c r="K24" s="525">
        <v>0</v>
      </c>
      <c r="L24" s="575">
        <v>2.9650145482887798E-2</v>
      </c>
      <c r="M24" s="575">
        <v>2.5365410191614899E-2</v>
      </c>
      <c r="N24" s="541">
        <v>10009</v>
      </c>
      <c r="O24" s="576" t="s">
        <v>39</v>
      </c>
      <c r="P24" s="576" t="s">
        <v>39</v>
      </c>
      <c r="Q24" s="576" t="s">
        <v>39</v>
      </c>
      <c r="R24" s="576">
        <v>16459</v>
      </c>
      <c r="S24" s="576">
        <v>53</v>
      </c>
      <c r="T24" s="576">
        <v>79</v>
      </c>
      <c r="U24" s="576">
        <v>1780</v>
      </c>
      <c r="V24" s="808">
        <f t="shared" si="11"/>
        <v>0.29309548370169902</v>
      </c>
      <c r="W24" s="807">
        <f t="shared" si="9"/>
        <v>8.3888910339760078E-2</v>
      </c>
      <c r="X24" s="807">
        <f t="shared" si="10"/>
        <v>0.15145208491905457</v>
      </c>
      <c r="Y24" s="807">
        <f t="shared" si="5"/>
        <v>-9.1570674437389726E-2</v>
      </c>
      <c r="Z24" s="534">
        <v>50</v>
      </c>
      <c r="AA24" s="576"/>
      <c r="AB24" s="576"/>
      <c r="AC24" s="603"/>
    </row>
    <row r="25" spans="1:29" s="562" customFormat="1" x14ac:dyDescent="0.15">
      <c r="A25" s="620"/>
      <c r="B25" s="481"/>
      <c r="C25" s="486" t="s">
        <v>76</v>
      </c>
      <c r="D25" s="486">
        <v>1</v>
      </c>
      <c r="E25" s="591">
        <v>41449.550694444442</v>
      </c>
      <c r="F25" s="511">
        <f t="shared" si="8"/>
        <v>31</v>
      </c>
      <c r="G25" s="486">
        <v>7</v>
      </c>
      <c r="H25" s="486">
        <v>6</v>
      </c>
      <c r="I25" s="486">
        <v>8</v>
      </c>
      <c r="J25" s="532">
        <v>2.9600000000000001E-2</v>
      </c>
      <c r="K25" s="525">
        <v>0</v>
      </c>
      <c r="L25" s="575">
        <v>1.55028832776287E-2</v>
      </c>
      <c r="M25" s="575">
        <v>1.2398849865680499E-2</v>
      </c>
      <c r="N25" s="541">
        <v>3766</v>
      </c>
      <c r="O25" s="576" t="s">
        <v>39</v>
      </c>
      <c r="P25" s="576" t="s">
        <v>39</v>
      </c>
      <c r="Q25" s="576" t="s">
        <v>39</v>
      </c>
      <c r="R25" s="576">
        <v>7041</v>
      </c>
      <c r="S25" s="576">
        <v>22</v>
      </c>
      <c r="T25" s="576">
        <v>47</v>
      </c>
      <c r="U25" s="576">
        <v>840</v>
      </c>
      <c r="V25" s="808">
        <f t="shared" si="11"/>
        <v>0.11339451522956097</v>
      </c>
      <c r="W25" s="807">
        <f t="shared" si="9"/>
        <v>-4.1572279502519072E-2</v>
      </c>
      <c r="X25" s="807">
        <f t="shared" si="10"/>
        <v>6.3875620973185943E-2</v>
      </c>
      <c r="Y25" s="807">
        <f t="shared" si="5"/>
        <v>3.9913004906750177E-2</v>
      </c>
      <c r="Z25" s="534">
        <v>10</v>
      </c>
      <c r="AA25" s="576"/>
      <c r="AB25" s="576"/>
      <c r="AC25" s="603"/>
    </row>
    <row r="26" spans="1:29" s="469" customFormat="1" x14ac:dyDescent="0.15">
      <c r="A26" s="620"/>
      <c r="B26" s="481"/>
      <c r="C26" s="486" t="s">
        <v>78</v>
      </c>
      <c r="D26" s="486">
        <v>1</v>
      </c>
      <c r="E26" s="591">
        <v>41449.550694444442</v>
      </c>
      <c r="F26" s="511">
        <f t="shared" si="8"/>
        <v>29</v>
      </c>
      <c r="G26" s="486">
        <v>9</v>
      </c>
      <c r="H26" s="486">
        <v>8</v>
      </c>
      <c r="I26" s="486">
        <v>10</v>
      </c>
      <c r="J26" s="532">
        <v>0.1643</v>
      </c>
      <c r="K26" s="525">
        <v>0.1</v>
      </c>
      <c r="L26" s="575">
        <v>8.6140075046230793E-2</v>
      </c>
      <c r="M26" s="575">
        <v>7.6996110123502201E-2</v>
      </c>
      <c r="N26" s="541">
        <v>45017</v>
      </c>
      <c r="O26" s="576" t="s">
        <v>39</v>
      </c>
      <c r="P26" s="576" t="s">
        <v>39</v>
      </c>
      <c r="Q26" s="576" t="s">
        <v>39</v>
      </c>
      <c r="R26" s="576">
        <v>86613</v>
      </c>
      <c r="S26" s="576">
        <v>292</v>
      </c>
      <c r="T26" s="576">
        <v>169</v>
      </c>
      <c r="U26" s="576">
        <v>8550</v>
      </c>
      <c r="V26" s="808">
        <f t="shared" si="11"/>
        <v>0.24504509974092337</v>
      </c>
      <c r="W26" s="807">
        <f t="shared" si="9"/>
        <v>-7.1869507330596036E-2</v>
      </c>
      <c r="X26" s="807">
        <f t="shared" si="10"/>
        <v>-3.9435373033999979E-2</v>
      </c>
      <c r="Y26" s="807">
        <f t="shared" si="5"/>
        <v>6.7050612820940353E-2</v>
      </c>
      <c r="Z26" s="534">
        <v>100</v>
      </c>
      <c r="AA26" s="576"/>
      <c r="AB26" s="576"/>
      <c r="AC26" s="603"/>
    </row>
    <row r="27" spans="1:29" s="469" customFormat="1" x14ac:dyDescent="0.15">
      <c r="A27" s="620"/>
      <c r="B27" s="481"/>
      <c r="C27" s="486" t="s">
        <v>81</v>
      </c>
      <c r="D27" s="486">
        <v>1</v>
      </c>
      <c r="E27" s="591">
        <v>41449.550694444442</v>
      </c>
      <c r="F27" s="511">
        <f t="shared" si="8"/>
        <v>27</v>
      </c>
      <c r="G27" s="486">
        <v>11</v>
      </c>
      <c r="H27" s="486">
        <v>10</v>
      </c>
      <c r="I27" s="486">
        <v>12</v>
      </c>
      <c r="J27" s="532">
        <v>0.26800000000000002</v>
      </c>
      <c r="K27" s="525">
        <v>0.1</v>
      </c>
      <c r="L27" s="575">
        <v>0.14061968462593699</v>
      </c>
      <c r="M27" s="575">
        <v>0.126878377200774</v>
      </c>
      <c r="N27" s="541">
        <v>25970</v>
      </c>
      <c r="O27" s="576" t="s">
        <v>39</v>
      </c>
      <c r="P27" s="576" t="s">
        <v>39</v>
      </c>
      <c r="Q27" s="576" t="s">
        <v>39</v>
      </c>
      <c r="R27" s="576">
        <v>49423</v>
      </c>
      <c r="S27" s="576">
        <v>151</v>
      </c>
      <c r="T27" s="576">
        <v>99</v>
      </c>
      <c r="U27" s="576">
        <v>3840</v>
      </c>
      <c r="V27" s="808">
        <f t="shared" si="11"/>
        <v>0.41225259815911136</v>
      </c>
      <c r="W27" s="807">
        <f t="shared" si="9"/>
        <v>-6.021156798516334E-2</v>
      </c>
      <c r="X27" s="807">
        <f t="shared" si="10"/>
        <v>6.825689410217689E-2</v>
      </c>
      <c r="Y27" s="807">
        <f t="shared" si="5"/>
        <v>5.6792030763812444E-2</v>
      </c>
      <c r="Z27" s="534">
        <v>100</v>
      </c>
      <c r="AA27" s="576"/>
      <c r="AB27" s="576"/>
      <c r="AC27" s="603"/>
    </row>
    <row r="28" spans="1:29" s="469" customFormat="1" x14ac:dyDescent="0.15">
      <c r="A28" s="620"/>
      <c r="B28" s="481"/>
      <c r="C28" s="486" t="s">
        <v>83</v>
      </c>
      <c r="D28" s="486">
        <v>1</v>
      </c>
      <c r="E28" s="591">
        <v>41449.550694444442</v>
      </c>
      <c r="F28" s="511">
        <f t="shared" si="8"/>
        <v>25</v>
      </c>
      <c r="G28" s="486">
        <v>13</v>
      </c>
      <c r="H28" s="486">
        <v>12</v>
      </c>
      <c r="I28" s="486">
        <v>14</v>
      </c>
      <c r="J28" s="532">
        <v>0.27900000000000003</v>
      </c>
      <c r="K28" s="525">
        <v>0.1</v>
      </c>
      <c r="L28" s="575">
        <v>0.14640366854575701</v>
      </c>
      <c r="M28" s="575">
        <v>0.13219829699777599</v>
      </c>
      <c r="N28" s="541">
        <v>43015</v>
      </c>
      <c r="O28" s="576" t="s">
        <v>39</v>
      </c>
      <c r="P28" s="576" t="s">
        <v>39</v>
      </c>
      <c r="Q28" s="576" t="s">
        <v>39</v>
      </c>
      <c r="R28" s="576">
        <v>82054</v>
      </c>
      <c r="S28" s="576">
        <v>257</v>
      </c>
      <c r="T28" s="576">
        <v>129</v>
      </c>
      <c r="U28" s="576">
        <v>7555</v>
      </c>
      <c r="V28" s="808">
        <f t="shared" si="11"/>
        <v>0.30185443307701215</v>
      </c>
      <c r="W28" s="807">
        <f t="shared" si="9"/>
        <v>-6.271109366277744E-2</v>
      </c>
      <c r="X28" s="807">
        <f t="shared" si="10"/>
        <v>4.257583112270532E-2</v>
      </c>
      <c r="Y28" s="807">
        <f t="shared" si="5"/>
        <v>5.9010481810851424E-2</v>
      </c>
      <c r="Z28" s="534">
        <v>100</v>
      </c>
      <c r="AA28" s="576"/>
      <c r="AB28" s="576"/>
      <c r="AC28" s="603"/>
    </row>
    <row r="29" spans="1:29" s="469" customFormat="1" x14ac:dyDescent="0.15">
      <c r="A29" s="620"/>
      <c r="B29" s="481"/>
      <c r="C29" s="486" t="s">
        <v>85</v>
      </c>
      <c r="D29" s="486">
        <v>1</v>
      </c>
      <c r="E29" s="591">
        <v>41449.550694444442</v>
      </c>
      <c r="F29" s="511">
        <f t="shared" si="8"/>
        <v>23</v>
      </c>
      <c r="G29" s="486">
        <v>15</v>
      </c>
      <c r="H29" s="486">
        <v>14</v>
      </c>
      <c r="I29" s="486">
        <v>16</v>
      </c>
      <c r="J29" s="532">
        <v>0.30499999999999999</v>
      </c>
      <c r="K29" s="525">
        <v>0.1</v>
      </c>
      <c r="L29" s="575">
        <v>0.16007875104991401</v>
      </c>
      <c r="M29" s="575">
        <v>0.14479686958024501</v>
      </c>
      <c r="N29" s="541">
        <v>40320</v>
      </c>
      <c r="O29" s="576" t="s">
        <v>39</v>
      </c>
      <c r="P29" s="576" t="s">
        <v>39</v>
      </c>
      <c r="Q29" s="576" t="s">
        <v>39</v>
      </c>
      <c r="R29" s="576">
        <v>77276</v>
      </c>
      <c r="S29" s="576">
        <v>228</v>
      </c>
      <c r="T29" s="576">
        <v>76</v>
      </c>
      <c r="U29" s="576">
        <v>6637</v>
      </c>
      <c r="V29" s="808">
        <f t="shared" si="11"/>
        <v>0.34569123592453799</v>
      </c>
      <c r="W29" s="807">
        <f t="shared" si="9"/>
        <v>-6.7725204637473738E-2</v>
      </c>
      <c r="X29" s="807">
        <f t="shared" si="10"/>
        <v>9.3838692953400291E-2</v>
      </c>
      <c r="Y29" s="807">
        <f t="shared" si="5"/>
        <v>6.3429433288004503E-2</v>
      </c>
      <c r="Z29" s="534">
        <v>100</v>
      </c>
      <c r="AA29" s="576"/>
      <c r="AB29" s="576"/>
      <c r="AC29" s="603"/>
    </row>
    <row r="30" spans="1:29" s="469" customFormat="1" x14ac:dyDescent="0.15">
      <c r="A30" s="620"/>
      <c r="B30" s="481"/>
      <c r="C30" s="486" t="s">
        <v>87</v>
      </c>
      <c r="D30" s="486">
        <v>1</v>
      </c>
      <c r="E30" s="591">
        <v>41449.550694444442</v>
      </c>
      <c r="F30" s="511">
        <f t="shared" si="8"/>
        <v>21</v>
      </c>
      <c r="G30" s="486">
        <v>17</v>
      </c>
      <c r="H30" s="486">
        <v>16</v>
      </c>
      <c r="I30" s="486">
        <v>18</v>
      </c>
      <c r="J30" s="532">
        <v>0.27800000000000002</v>
      </c>
      <c r="K30" s="525">
        <v>0.1</v>
      </c>
      <c r="L30" s="575">
        <v>0.145877811826475</v>
      </c>
      <c r="M30" s="575">
        <v>0.13171441787107799</v>
      </c>
      <c r="N30" s="541">
        <v>44058</v>
      </c>
      <c r="O30" s="576" t="s">
        <v>39</v>
      </c>
      <c r="P30" s="576" t="s">
        <v>39</v>
      </c>
      <c r="Q30" s="576" t="s">
        <v>39</v>
      </c>
      <c r="R30" s="576">
        <v>84564</v>
      </c>
      <c r="S30" s="576">
        <v>247</v>
      </c>
      <c r="T30" s="576">
        <v>76</v>
      </c>
      <c r="U30" s="576">
        <v>6783</v>
      </c>
      <c r="V30" s="808">
        <f t="shared" si="11"/>
        <v>0.38803232638028962</v>
      </c>
      <c r="W30" s="807">
        <f t="shared" si="9"/>
        <v>-6.9291521650186982E-2</v>
      </c>
      <c r="X30" s="807">
        <f t="shared" si="10"/>
        <v>0.10161319415780388</v>
      </c>
      <c r="Y30" s="807">
        <f t="shared" si="5"/>
        <v>6.4801338313477383E-2</v>
      </c>
      <c r="Z30" s="534">
        <v>100</v>
      </c>
      <c r="AA30" s="576"/>
      <c r="AB30" s="576"/>
      <c r="AC30" s="603"/>
    </row>
    <row r="31" spans="1:29" s="469" customFormat="1" ht="16" thickBot="1" x14ac:dyDescent="0.2">
      <c r="A31" s="620"/>
      <c r="B31" s="481"/>
      <c r="C31" s="486" t="s">
        <v>89</v>
      </c>
      <c r="D31" s="486">
        <v>1</v>
      </c>
      <c r="E31" s="591">
        <v>41449.550694444442</v>
      </c>
      <c r="F31" s="511">
        <f t="shared" si="8"/>
        <v>19</v>
      </c>
      <c r="G31" s="486">
        <v>19</v>
      </c>
      <c r="H31" s="486">
        <v>18</v>
      </c>
      <c r="I31" s="486">
        <v>20</v>
      </c>
      <c r="J31" s="532">
        <v>0.33800000000000002</v>
      </c>
      <c r="K31" s="525">
        <v>0.2</v>
      </c>
      <c r="L31" s="575">
        <v>0.17744337331773899</v>
      </c>
      <c r="M31" s="575">
        <v>0.16083678402384899</v>
      </c>
      <c r="N31" s="541">
        <v>40751</v>
      </c>
      <c r="O31" s="576" t="s">
        <v>39</v>
      </c>
      <c r="P31" s="576" t="s">
        <v>39</v>
      </c>
      <c r="Q31" s="576" t="s">
        <v>39</v>
      </c>
      <c r="R31" s="576">
        <v>78381</v>
      </c>
      <c r="S31" s="576">
        <v>248</v>
      </c>
      <c r="T31" s="576">
        <v>79</v>
      </c>
      <c r="U31" s="576">
        <v>7052</v>
      </c>
      <c r="V31" s="808">
        <f t="shared" si="11"/>
        <v>0.31213141381246035</v>
      </c>
      <c r="W31" s="807">
        <f t="shared" si="9"/>
        <v>-7.1538831100055669E-2</v>
      </c>
      <c r="X31" s="807">
        <f t="shared" si="10"/>
        <v>2.4775505753438863E-2</v>
      </c>
      <c r="Y31" s="807">
        <f t="shared" si="5"/>
        <v>6.6762705208371048E-2</v>
      </c>
      <c r="Z31" s="541">
        <v>100</v>
      </c>
      <c r="AA31" s="576"/>
      <c r="AB31" s="576"/>
      <c r="AC31" s="603"/>
    </row>
    <row r="32" spans="1:29" s="465" customFormat="1" ht="17" thickTop="1" x14ac:dyDescent="0.15">
      <c r="A32" s="573" t="s">
        <v>55</v>
      </c>
      <c r="B32" s="582" t="s">
        <v>1623</v>
      </c>
      <c r="C32" s="486" t="s">
        <v>95</v>
      </c>
      <c r="D32" s="486">
        <v>1</v>
      </c>
      <c r="E32" s="591">
        <v>41449.5625</v>
      </c>
      <c r="F32" s="511">
        <f t="shared" ref="F32:F38" si="12">19-G32</f>
        <v>18</v>
      </c>
      <c r="G32" s="486">
        <v>1</v>
      </c>
      <c r="H32" s="486">
        <v>0</v>
      </c>
      <c r="I32" s="486">
        <v>2</v>
      </c>
      <c r="J32" s="532">
        <v>2.81E-2</v>
      </c>
      <c r="K32" s="525">
        <v>0</v>
      </c>
      <c r="L32" s="575">
        <v>1.4717095424656001E-2</v>
      </c>
      <c r="M32" s="575">
        <v>1.16834387556732E-2</v>
      </c>
      <c r="N32" s="541">
        <v>3533</v>
      </c>
      <c r="O32" s="576" t="s">
        <v>39</v>
      </c>
      <c r="P32" s="576" t="s">
        <v>39</v>
      </c>
      <c r="Q32" s="576" t="s">
        <v>39</v>
      </c>
      <c r="R32" s="576">
        <v>5941</v>
      </c>
      <c r="S32" s="576">
        <v>17</v>
      </c>
      <c r="T32" s="576">
        <v>257</v>
      </c>
      <c r="U32" s="576">
        <v>1537</v>
      </c>
      <c r="V32" s="808">
        <f t="shared" si="11"/>
        <v>-0.72926548492684384</v>
      </c>
      <c r="W32" s="807">
        <f t="shared" si="9"/>
        <v>6.3190471636605197E-2</v>
      </c>
      <c r="X32" s="807">
        <f t="shared" si="10"/>
        <v>0.22892526318021397</v>
      </c>
      <c r="Y32" s="807">
        <f t="shared" si="5"/>
        <v>-6.7452848976674112E-2</v>
      </c>
      <c r="Z32" s="534">
        <v>100</v>
      </c>
      <c r="AA32" s="576"/>
      <c r="AB32" s="576"/>
      <c r="AC32" s="604" t="s">
        <v>1581</v>
      </c>
    </row>
    <row r="33" spans="1:31" s="469" customFormat="1" x14ac:dyDescent="0.15">
      <c r="A33" s="620"/>
      <c r="B33" s="481"/>
      <c r="C33" s="486" t="s">
        <v>97</v>
      </c>
      <c r="D33" s="486">
        <v>1</v>
      </c>
      <c r="E33" s="591">
        <v>41449.5625</v>
      </c>
      <c r="F33" s="511">
        <f t="shared" si="12"/>
        <v>16</v>
      </c>
      <c r="G33" s="486">
        <v>3</v>
      </c>
      <c r="H33" s="486">
        <v>2</v>
      </c>
      <c r="I33" s="486">
        <v>4</v>
      </c>
      <c r="J33" s="532">
        <v>2.7900000000000001E-2</v>
      </c>
      <c r="K33" s="525">
        <v>0</v>
      </c>
      <c r="L33" s="575">
        <v>1.4612325072234599E-2</v>
      </c>
      <c r="M33" s="575">
        <v>1.1588142897044299E-2</v>
      </c>
      <c r="N33" s="541">
        <v>6288</v>
      </c>
      <c r="O33" s="576" t="s">
        <v>39</v>
      </c>
      <c r="P33" s="576" t="s">
        <v>39</v>
      </c>
      <c r="Q33" s="576" t="s">
        <v>39</v>
      </c>
      <c r="R33" s="576">
        <v>11333</v>
      </c>
      <c r="S33" s="576">
        <v>37</v>
      </c>
      <c r="T33" s="576">
        <v>72</v>
      </c>
      <c r="U33" s="576">
        <v>884</v>
      </c>
      <c r="V33" s="808">
        <f t="shared" si="11"/>
        <v>0.4411809853252987</v>
      </c>
      <c r="W33" s="807">
        <f t="shared" si="9"/>
        <v>-4.0786672744597781E-3</v>
      </c>
      <c r="X33" s="807">
        <f t="shared" si="10"/>
        <v>5.7067985033871761E-2</v>
      </c>
      <c r="Y33" s="807">
        <f t="shared" si="5"/>
        <v>4.0620993228858123E-3</v>
      </c>
      <c r="Z33" s="534">
        <v>100</v>
      </c>
      <c r="AA33" s="576"/>
      <c r="AB33" s="576"/>
      <c r="AC33" s="603"/>
    </row>
    <row r="34" spans="1:31" s="469" customFormat="1" x14ac:dyDescent="0.15">
      <c r="A34" s="620"/>
      <c r="B34" s="481"/>
      <c r="C34" s="486" t="s">
        <v>99</v>
      </c>
      <c r="D34" s="486">
        <v>1</v>
      </c>
      <c r="E34" s="591">
        <v>41449.5625</v>
      </c>
      <c r="F34" s="511">
        <f t="shared" si="12"/>
        <v>14</v>
      </c>
      <c r="G34" s="486">
        <v>5</v>
      </c>
      <c r="H34" s="486">
        <v>4</v>
      </c>
      <c r="I34" s="486">
        <v>6</v>
      </c>
      <c r="J34" s="532">
        <v>2.81E-2</v>
      </c>
      <c r="K34" s="525">
        <v>0</v>
      </c>
      <c r="L34" s="575">
        <v>1.4717095424656001E-2</v>
      </c>
      <c r="M34" s="575">
        <v>1.16834387556732E-2</v>
      </c>
      <c r="N34" s="541">
        <v>4799</v>
      </c>
      <c r="O34" s="576" t="s">
        <v>39</v>
      </c>
      <c r="P34" s="576" t="s">
        <v>39</v>
      </c>
      <c r="Q34" s="576" t="s">
        <v>39</v>
      </c>
      <c r="R34" s="576">
        <v>9199</v>
      </c>
      <c r="S34" s="576" t="s">
        <v>39</v>
      </c>
      <c r="T34" s="576">
        <v>128</v>
      </c>
      <c r="U34" s="576">
        <v>923</v>
      </c>
      <c r="V34" s="808">
        <f t="shared" si="11"/>
        <v>0.23549136626659031</v>
      </c>
      <c r="W34" s="807">
        <f t="shared" si="9"/>
        <v>-6.7886886117627332E-2</v>
      </c>
      <c r="X34" s="807" t="s">
        <v>39</v>
      </c>
      <c r="Y34" s="807">
        <f t="shared" si="5"/>
        <v>6.3571233058619503E-2</v>
      </c>
      <c r="Z34" s="534">
        <v>100</v>
      </c>
      <c r="AA34" s="576"/>
      <c r="AB34" s="576"/>
      <c r="AC34" s="603"/>
    </row>
    <row r="35" spans="1:31" s="469" customFormat="1" x14ac:dyDescent="0.15">
      <c r="A35" s="620"/>
      <c r="B35" s="481"/>
      <c r="C35" s="486" t="s">
        <v>101</v>
      </c>
      <c r="D35" s="486">
        <v>1</v>
      </c>
      <c r="E35" s="591">
        <v>41449.5625</v>
      </c>
      <c r="F35" s="511">
        <f t="shared" si="12"/>
        <v>12</v>
      </c>
      <c r="G35" s="486">
        <v>7</v>
      </c>
      <c r="H35" s="486">
        <v>6</v>
      </c>
      <c r="I35" s="486">
        <v>8</v>
      </c>
      <c r="J35" s="532">
        <v>1.507E-2</v>
      </c>
      <c r="K35" s="525">
        <v>0</v>
      </c>
      <c r="L35" s="575">
        <v>7.8919763192219702E-3</v>
      </c>
      <c r="M35" s="575">
        <v>5.55528665361491E-3</v>
      </c>
      <c r="N35" s="541">
        <v>2166</v>
      </c>
      <c r="O35" s="576" t="s">
        <v>39</v>
      </c>
      <c r="P35" s="576" t="s">
        <v>39</v>
      </c>
      <c r="Q35" s="576" t="s">
        <v>39</v>
      </c>
      <c r="R35" s="576">
        <v>4439</v>
      </c>
      <c r="S35" s="576">
        <v>8</v>
      </c>
      <c r="T35" s="576">
        <v>58</v>
      </c>
      <c r="U35" s="576">
        <v>408</v>
      </c>
      <c r="V35" s="808">
        <f t="shared" si="11"/>
        <v>0.25125634684114168</v>
      </c>
      <c r="W35" s="807">
        <f t="shared" si="9"/>
        <v>-0.14172648889823888</v>
      </c>
      <c r="X35" s="807">
        <f t="shared" ref="X35:X48" si="13">($X$5-S35/N35)/$X$5</f>
        <v>0.4081349095248919</v>
      </c>
      <c r="Y35" s="807">
        <f t="shared" si="5"/>
        <v>0.12413348580096815</v>
      </c>
      <c r="Z35" s="534">
        <v>100</v>
      </c>
      <c r="AA35" s="576"/>
      <c r="AB35" s="576"/>
      <c r="AC35" s="603"/>
    </row>
    <row r="36" spans="1:31" s="469" customFormat="1" x14ac:dyDescent="0.15">
      <c r="A36" s="620"/>
      <c r="B36" s="481"/>
      <c r="C36" s="486" t="s">
        <v>103</v>
      </c>
      <c r="D36" s="486">
        <v>1</v>
      </c>
      <c r="E36" s="591">
        <v>41449.5625</v>
      </c>
      <c r="F36" s="511">
        <f t="shared" si="12"/>
        <v>10</v>
      </c>
      <c r="G36" s="486">
        <v>9</v>
      </c>
      <c r="H36" s="486">
        <v>8</v>
      </c>
      <c r="I36" s="486">
        <v>10</v>
      </c>
      <c r="J36" s="532">
        <v>0.03</v>
      </c>
      <c r="K36" s="525">
        <v>0</v>
      </c>
      <c r="L36" s="575">
        <v>1.57124297480047E-2</v>
      </c>
      <c r="M36" s="575">
        <v>1.2589817919280001E-2</v>
      </c>
      <c r="N36" s="541">
        <v>9408</v>
      </c>
      <c r="O36" s="576" t="s">
        <v>39</v>
      </c>
      <c r="P36" s="576" t="s">
        <v>39</v>
      </c>
      <c r="Q36" s="576" t="s">
        <v>39</v>
      </c>
      <c r="R36" s="576">
        <v>7403</v>
      </c>
      <c r="S36" s="576">
        <v>17</v>
      </c>
      <c r="T36" s="576">
        <v>41</v>
      </c>
      <c r="U36" s="576">
        <v>680</v>
      </c>
      <c r="V36" s="808">
        <f t="shared" si="11"/>
        <v>0.71269509057148406</v>
      </c>
      <c r="W36" s="807">
        <f t="shared" si="9"/>
        <v>0.56162495341755236</v>
      </c>
      <c r="X36" s="807">
        <f t="shared" si="13"/>
        <v>0.7104371763196955</v>
      </c>
      <c r="Y36" s="807">
        <f t="shared" si="5"/>
        <v>-1.2811517393518537</v>
      </c>
      <c r="Z36" s="534">
        <v>100</v>
      </c>
      <c r="AA36" s="576"/>
      <c r="AB36" s="576"/>
      <c r="AC36" s="603"/>
    </row>
    <row r="37" spans="1:31" s="469" customFormat="1" x14ac:dyDescent="0.15">
      <c r="A37" s="620"/>
      <c r="B37" s="481"/>
      <c r="C37" s="486" t="s">
        <v>105</v>
      </c>
      <c r="D37" s="486">
        <v>1</v>
      </c>
      <c r="E37" s="591">
        <v>41449.5625</v>
      </c>
      <c r="F37" s="511">
        <f t="shared" si="12"/>
        <v>8</v>
      </c>
      <c r="G37" s="486">
        <v>11</v>
      </c>
      <c r="H37" s="486">
        <v>10</v>
      </c>
      <c r="I37" s="486">
        <v>12</v>
      </c>
      <c r="J37" s="532">
        <v>6.4299999999999996E-2</v>
      </c>
      <c r="K37" s="525">
        <v>0</v>
      </c>
      <c r="L37" s="575">
        <v>3.3685804776844699E-2</v>
      </c>
      <c r="M37" s="575">
        <v>2.9068976408513698E-2</v>
      </c>
      <c r="N37" s="541">
        <v>4002</v>
      </c>
      <c r="O37" s="576" t="s">
        <v>39</v>
      </c>
      <c r="P37" s="576" t="s">
        <v>39</v>
      </c>
      <c r="Q37" s="576" t="s">
        <v>39</v>
      </c>
      <c r="R37" s="576">
        <v>6755</v>
      </c>
      <c r="S37" s="576">
        <v>21</v>
      </c>
      <c r="T37" s="576">
        <v>195</v>
      </c>
      <c r="U37" s="576">
        <v>1672</v>
      </c>
      <c r="V37" s="808">
        <f t="shared" si="11"/>
        <v>-0.66069788303444454</v>
      </c>
      <c r="W37" s="807">
        <f t="shared" si="9"/>
        <v>5.9662721645965137E-2</v>
      </c>
      <c r="X37" s="807">
        <f t="shared" si="13"/>
        <v>0.15912120485536074</v>
      </c>
      <c r="Y37" s="807">
        <f t="shared" si="5"/>
        <v>-6.344821482606626E-2</v>
      </c>
      <c r="Z37" s="534">
        <v>100</v>
      </c>
      <c r="AA37" s="576"/>
      <c r="AB37" s="576"/>
      <c r="AC37" s="603"/>
    </row>
    <row r="38" spans="1:31" s="469" customFormat="1" x14ac:dyDescent="0.15">
      <c r="A38" s="581"/>
      <c r="B38" s="481"/>
      <c r="C38" s="486" t="s">
        <v>107</v>
      </c>
      <c r="D38" s="486">
        <v>1</v>
      </c>
      <c r="E38" s="591">
        <v>41449.5625</v>
      </c>
      <c r="F38" s="511">
        <f t="shared" si="12"/>
        <v>4.5</v>
      </c>
      <c r="G38" s="486">
        <v>14.5</v>
      </c>
      <c r="H38" s="486">
        <v>12</v>
      </c>
      <c r="I38" s="486">
        <v>17</v>
      </c>
      <c r="J38" s="532">
        <v>0.18820000000000001</v>
      </c>
      <c r="K38" s="525">
        <v>0.1</v>
      </c>
      <c r="L38" s="575">
        <v>9.8688496870531994E-2</v>
      </c>
      <c r="M38" s="575">
        <v>8.8455043202155595E-2</v>
      </c>
      <c r="N38" s="541">
        <v>11514</v>
      </c>
      <c r="O38" s="576" t="s">
        <v>39</v>
      </c>
      <c r="P38" s="576" t="s">
        <v>39</v>
      </c>
      <c r="Q38" s="576" t="s">
        <v>39</v>
      </c>
      <c r="R38" s="576">
        <v>18021</v>
      </c>
      <c r="S38" s="576">
        <v>53</v>
      </c>
      <c r="T38" s="576">
        <v>122</v>
      </c>
      <c r="U38" s="576">
        <v>5800</v>
      </c>
      <c r="V38" s="808">
        <f t="shared" si="11"/>
        <v>-1.0023187385484902</v>
      </c>
      <c r="W38" s="807">
        <f t="shared" si="9"/>
        <v>0.12805709948885083</v>
      </c>
      <c r="X38" s="807">
        <f t="shared" si="13"/>
        <v>0.26236615580639372</v>
      </c>
      <c r="Y38" s="807">
        <f t="shared" si="5"/>
        <v>-0.14686408870785173</v>
      </c>
      <c r="Z38" s="534">
        <v>100</v>
      </c>
      <c r="AA38" s="576"/>
      <c r="AB38" s="576"/>
      <c r="AC38" s="603"/>
    </row>
    <row r="39" spans="1:31" s="752" customFormat="1" ht="32" x14ac:dyDescent="0.15">
      <c r="A39" s="741" t="s">
        <v>1469</v>
      </c>
      <c r="B39" s="742" t="s">
        <v>1624</v>
      </c>
      <c r="C39" s="743" t="s">
        <v>114</v>
      </c>
      <c r="D39" s="743">
        <v>1</v>
      </c>
      <c r="E39" s="744">
        <v>41449.569444444445</v>
      </c>
      <c r="F39" s="745">
        <f t="shared" ref="F39:F48" si="14">41-G39</f>
        <v>40</v>
      </c>
      <c r="G39" s="743">
        <v>1</v>
      </c>
      <c r="H39" s="743">
        <v>0</v>
      </c>
      <c r="I39" s="743">
        <v>2</v>
      </c>
      <c r="J39" s="746">
        <v>2.4799999999999999E-2</v>
      </c>
      <c r="K39" s="747">
        <v>0</v>
      </c>
      <c r="L39" s="748">
        <v>1.2988425569309301E-2</v>
      </c>
      <c r="M39" s="748">
        <v>1.0114346846543E-2</v>
      </c>
      <c r="N39" s="749">
        <v>4035</v>
      </c>
      <c r="O39" s="750" t="s">
        <v>39</v>
      </c>
      <c r="P39" s="750" t="s">
        <v>39</v>
      </c>
      <c r="Q39" s="750" t="s">
        <v>39</v>
      </c>
      <c r="R39" s="750">
        <v>7788</v>
      </c>
      <c r="S39" s="750">
        <v>29</v>
      </c>
      <c r="T39" s="750">
        <v>51</v>
      </c>
      <c r="U39" s="750">
        <v>919</v>
      </c>
      <c r="V39" s="809">
        <f t="shared" si="11"/>
        <v>9.4677288328851625E-2</v>
      </c>
      <c r="W39" s="810">
        <f t="shared" si="9"/>
        <v>-7.5270641279351042E-2</v>
      </c>
      <c r="X39" s="810">
        <f t="shared" si="13"/>
        <v>-0.15171666025723185</v>
      </c>
      <c r="Y39" s="807">
        <f t="shared" si="5"/>
        <v>7.0001577639834361E-2</v>
      </c>
      <c r="Z39" s="749">
        <v>4</v>
      </c>
      <c r="AA39" s="750"/>
      <c r="AB39" s="750"/>
      <c r="AC39" s="751" t="s">
        <v>1582</v>
      </c>
    </row>
    <row r="40" spans="1:31" s="469" customFormat="1" x14ac:dyDescent="0.15">
      <c r="A40" s="581"/>
      <c r="B40" s="481"/>
      <c r="C40" s="486" t="s">
        <v>117</v>
      </c>
      <c r="D40" s="486">
        <v>1</v>
      </c>
      <c r="E40" s="592">
        <v>41449.569444444445</v>
      </c>
      <c r="F40" s="574">
        <f t="shared" si="14"/>
        <v>38</v>
      </c>
      <c r="G40" s="486">
        <v>3</v>
      </c>
      <c r="H40" s="486">
        <v>2</v>
      </c>
      <c r="I40" s="486">
        <v>4</v>
      </c>
      <c r="J40" s="532">
        <v>0.10829999999999999</v>
      </c>
      <c r="K40" s="525">
        <v>0</v>
      </c>
      <c r="L40" s="575">
        <v>5.6755821347308798E-2</v>
      </c>
      <c r="M40" s="575">
        <v>5.0181398384859598E-2</v>
      </c>
      <c r="N40" s="541">
        <v>10222</v>
      </c>
      <c r="O40" s="576" t="s">
        <v>39</v>
      </c>
      <c r="P40" s="576" t="s">
        <v>39</v>
      </c>
      <c r="Q40" s="576" t="s">
        <v>39</v>
      </c>
      <c r="R40" s="576">
        <v>22870</v>
      </c>
      <c r="S40" s="576">
        <v>91</v>
      </c>
      <c r="T40" s="576">
        <v>147</v>
      </c>
      <c r="U40" s="576">
        <v>1382</v>
      </c>
      <c r="V40" s="808">
        <f t="shared" si="11"/>
        <v>0.46259264037160236</v>
      </c>
      <c r="W40" s="807">
        <f t="shared" si="9"/>
        <v>-0.24642362572270907</v>
      </c>
      <c r="X40" s="807">
        <f t="shared" si="13"/>
        <v>-0.42658188861263291</v>
      </c>
      <c r="Y40" s="807">
        <f t="shared" si="5"/>
        <v>0.19770455296033557</v>
      </c>
      <c r="Z40" s="541">
        <v>50</v>
      </c>
      <c r="AA40" s="576"/>
      <c r="AB40" s="576"/>
      <c r="AC40" s="603"/>
    </row>
    <row r="41" spans="1:31" s="469" customFormat="1" x14ac:dyDescent="0.15">
      <c r="A41" s="581"/>
      <c r="B41" s="481"/>
      <c r="C41" s="486" t="s">
        <v>119</v>
      </c>
      <c r="D41" s="486">
        <v>1</v>
      </c>
      <c r="E41" s="592">
        <v>41449.569444444445</v>
      </c>
      <c r="F41" s="574">
        <f t="shared" si="14"/>
        <v>36</v>
      </c>
      <c r="G41" s="486">
        <v>5</v>
      </c>
      <c r="H41" s="486">
        <v>4</v>
      </c>
      <c r="I41" s="486">
        <v>6</v>
      </c>
      <c r="J41" s="532">
        <v>0.15770000000000001</v>
      </c>
      <c r="K41" s="525">
        <v>0.1</v>
      </c>
      <c r="L41" s="575">
        <v>8.2675626019081502E-2</v>
      </c>
      <c r="M41" s="575">
        <v>7.3834382878063196E-2</v>
      </c>
      <c r="N41" s="542">
        <v>18662.12938471734</v>
      </c>
      <c r="O41" s="444">
        <v>1043.9170791962226</v>
      </c>
      <c r="P41" s="444">
        <v>3901.0685830851985</v>
      </c>
      <c r="Q41" s="444">
        <v>881.00722543007385</v>
      </c>
      <c r="R41" s="444">
        <v>44298.341081551014</v>
      </c>
      <c r="S41" s="454">
        <v>289.60336434731289</v>
      </c>
      <c r="T41" s="444" t="s">
        <v>39</v>
      </c>
      <c r="U41" s="454">
        <v>1826.934702267537</v>
      </c>
      <c r="V41" s="808">
        <f t="shared" si="11"/>
        <v>0.61087129173534882</v>
      </c>
      <c r="W41" s="807">
        <f t="shared" si="9"/>
        <v>-0.32239637801237375</v>
      </c>
      <c r="X41" s="807">
        <f t="shared" si="13"/>
        <v>-1.4867584198746977</v>
      </c>
      <c r="Y41" s="807">
        <f t="shared" si="5"/>
        <v>0.24379708185298496</v>
      </c>
      <c r="Z41" s="435">
        <v>100</v>
      </c>
      <c r="AA41" s="439">
        <v>0</v>
      </c>
      <c r="AB41" s="404">
        <v>0</v>
      </c>
      <c r="AC41" s="603"/>
      <c r="AD41" s="477"/>
      <c r="AE41" s="477"/>
    </row>
    <row r="42" spans="1:31" s="469" customFormat="1" x14ac:dyDescent="0.15">
      <c r="A42" s="581"/>
      <c r="B42" s="481"/>
      <c r="C42" s="486" t="s">
        <v>121</v>
      </c>
      <c r="D42" s="486">
        <v>1</v>
      </c>
      <c r="E42" s="592">
        <v>41449.569444444445</v>
      </c>
      <c r="F42" s="574">
        <f t="shared" si="14"/>
        <v>34</v>
      </c>
      <c r="G42" s="486">
        <v>7</v>
      </c>
      <c r="H42" s="486">
        <v>6</v>
      </c>
      <c r="I42" s="486">
        <v>8</v>
      </c>
      <c r="J42" s="532">
        <v>0.1651</v>
      </c>
      <c r="K42" s="525">
        <v>0.1</v>
      </c>
      <c r="L42" s="575">
        <v>8.6560031952232705E-2</v>
      </c>
      <c r="M42" s="575">
        <v>7.7379416115680402E-2</v>
      </c>
      <c r="N42" s="541">
        <v>20530</v>
      </c>
      <c r="O42" s="576" t="s">
        <v>39</v>
      </c>
      <c r="P42" s="576" t="s">
        <v>39</v>
      </c>
      <c r="Q42" s="576" t="s">
        <v>39</v>
      </c>
      <c r="R42" s="576">
        <v>47343</v>
      </c>
      <c r="S42" s="576">
        <v>177</v>
      </c>
      <c r="T42" s="576">
        <v>80</v>
      </c>
      <c r="U42" s="576">
        <v>2638</v>
      </c>
      <c r="V42" s="808">
        <f t="shared" si="11"/>
        <v>0.48923952158323714</v>
      </c>
      <c r="W42" s="807">
        <f t="shared" si="9"/>
        <v>-0.28470143601660747</v>
      </c>
      <c r="X42" s="807">
        <f t="shared" si="13"/>
        <v>-0.38157831293550842</v>
      </c>
      <c r="Y42" s="807">
        <f t="shared" si="5"/>
        <v>0.22160902761918211</v>
      </c>
      <c r="Z42" s="534">
        <v>100</v>
      </c>
      <c r="AA42" s="576"/>
      <c r="AB42" s="576"/>
      <c r="AC42" s="603"/>
    </row>
    <row r="43" spans="1:31" s="469" customFormat="1" x14ac:dyDescent="0.15">
      <c r="A43" s="581"/>
      <c r="B43" s="481"/>
      <c r="C43" s="486" t="s">
        <v>123</v>
      </c>
      <c r="D43" s="486">
        <v>1</v>
      </c>
      <c r="E43" s="592">
        <v>41449.569444444445</v>
      </c>
      <c r="F43" s="574">
        <f t="shared" si="14"/>
        <v>32</v>
      </c>
      <c r="G43" s="486">
        <v>9</v>
      </c>
      <c r="H43" s="486">
        <v>8</v>
      </c>
      <c r="I43" s="486">
        <v>10</v>
      </c>
      <c r="J43" s="532">
        <v>0.16439999999999999</v>
      </c>
      <c r="K43" s="525">
        <v>0.1</v>
      </c>
      <c r="L43" s="575">
        <v>8.6192569379358305E-2</v>
      </c>
      <c r="M43" s="575">
        <v>7.7044022542899299E-2</v>
      </c>
      <c r="N43" s="541">
        <v>20284</v>
      </c>
      <c r="O43" s="576" t="s">
        <v>39</v>
      </c>
      <c r="P43" s="576" t="s">
        <v>39</v>
      </c>
      <c r="Q43" s="576" t="s">
        <v>39</v>
      </c>
      <c r="R43" s="576">
        <v>46525</v>
      </c>
      <c r="S43" s="576">
        <v>182</v>
      </c>
      <c r="T43" s="576">
        <v>129</v>
      </c>
      <c r="U43" s="576">
        <v>2729</v>
      </c>
      <c r="V43" s="808">
        <f t="shared" si="11"/>
        <v>0.46521234061701827</v>
      </c>
      <c r="W43" s="807">
        <f t="shared" si="9"/>
        <v>-0.27781553666606823</v>
      </c>
      <c r="X43" s="807">
        <f t="shared" si="13"/>
        <v>-0.43783475304657188</v>
      </c>
      <c r="Y43" s="807">
        <f t="shared" si="5"/>
        <v>0.21741443009130487</v>
      </c>
      <c r="Z43" s="534">
        <v>100</v>
      </c>
      <c r="AA43" s="576"/>
      <c r="AB43" s="576"/>
      <c r="AC43" s="603"/>
    </row>
    <row r="44" spans="1:31" s="562" customFormat="1" x14ac:dyDescent="0.15">
      <c r="A44" s="581"/>
      <c r="B44" s="481"/>
      <c r="C44" s="486" t="s">
        <v>125</v>
      </c>
      <c r="D44" s="486">
        <v>1</v>
      </c>
      <c r="E44" s="592">
        <v>41449.569444444445</v>
      </c>
      <c r="F44" s="574">
        <f t="shared" si="14"/>
        <v>30</v>
      </c>
      <c r="G44" s="486">
        <v>11</v>
      </c>
      <c r="H44" s="486">
        <v>10</v>
      </c>
      <c r="I44" s="486">
        <v>12</v>
      </c>
      <c r="J44" s="532">
        <v>0.15620000000000001</v>
      </c>
      <c r="K44" s="525">
        <v>0.1</v>
      </c>
      <c r="L44" s="575">
        <v>8.1888299862494296E-2</v>
      </c>
      <c r="M44" s="575">
        <v>7.3115933819376602E-2</v>
      </c>
      <c r="N44" s="541">
        <v>19524</v>
      </c>
      <c r="O44" s="576" t="s">
        <v>39</v>
      </c>
      <c r="P44" s="576" t="s">
        <v>39</v>
      </c>
      <c r="Q44" s="576" t="s">
        <v>39</v>
      </c>
      <c r="R44" s="576">
        <v>44753</v>
      </c>
      <c r="S44" s="576">
        <v>175</v>
      </c>
      <c r="T44" s="576">
        <v>567</v>
      </c>
      <c r="U44" s="576">
        <v>2473</v>
      </c>
      <c r="V44" s="808">
        <f t="shared" si="11"/>
        <v>0.4965147400872153</v>
      </c>
      <c r="W44" s="807">
        <f t="shared" si="9"/>
        <v>-0.27699365324894493</v>
      </c>
      <c r="X44" s="807">
        <f t="shared" si="13"/>
        <v>-0.43635053360344805</v>
      </c>
      <c r="Y44" s="807">
        <f t="shared" si="5"/>
        <v>0.21691075170515814</v>
      </c>
      <c r="Z44" s="534">
        <v>100</v>
      </c>
      <c r="AA44" s="576"/>
      <c r="AB44" s="576"/>
      <c r="AC44" s="603"/>
    </row>
    <row r="45" spans="1:31" s="469" customFormat="1" x14ac:dyDescent="0.15">
      <c r="A45" s="581"/>
      <c r="B45" s="481"/>
      <c r="C45" s="486" t="s">
        <v>127</v>
      </c>
      <c r="D45" s="486">
        <v>1</v>
      </c>
      <c r="E45" s="592">
        <v>41449.569444444445</v>
      </c>
      <c r="F45" s="574">
        <f t="shared" si="14"/>
        <v>28</v>
      </c>
      <c r="G45" s="486">
        <v>13</v>
      </c>
      <c r="H45" s="486">
        <v>12</v>
      </c>
      <c r="I45" s="486">
        <v>14</v>
      </c>
      <c r="J45" s="532">
        <v>0.16830000000000001</v>
      </c>
      <c r="K45" s="525">
        <v>0.1</v>
      </c>
      <c r="L45" s="575">
        <v>8.8239910798413507E-2</v>
      </c>
      <c r="M45" s="575">
        <v>7.8912796411893402E-2</v>
      </c>
      <c r="N45" s="541">
        <v>19290</v>
      </c>
      <c r="O45" s="576" t="s">
        <v>39</v>
      </c>
      <c r="P45" s="576" t="s">
        <v>39</v>
      </c>
      <c r="Q45" s="576" t="s">
        <v>39</v>
      </c>
      <c r="R45" s="576">
        <v>43853</v>
      </c>
      <c r="S45" s="576">
        <v>171</v>
      </c>
      <c r="T45" s="576">
        <v>167</v>
      </c>
      <c r="U45" s="576">
        <v>2505</v>
      </c>
      <c r="V45" s="808">
        <f t="shared" si="11"/>
        <v>0.48381313903133183</v>
      </c>
      <c r="W45" s="807">
        <f t="shared" si="9"/>
        <v>-0.26649204334921006</v>
      </c>
      <c r="X45" s="807">
        <f t="shared" si="13"/>
        <v>-0.42054525272624038</v>
      </c>
      <c r="Y45" s="807">
        <f t="shared" si="5"/>
        <v>0.21041746353532356</v>
      </c>
      <c r="Z45" s="534">
        <v>100</v>
      </c>
      <c r="AA45" s="576"/>
      <c r="AB45" s="576"/>
      <c r="AC45" s="603"/>
    </row>
    <row r="46" spans="1:31" s="469" customFormat="1" x14ac:dyDescent="0.15">
      <c r="A46" s="581"/>
      <c r="B46" s="481"/>
      <c r="C46" s="486" t="s">
        <v>129</v>
      </c>
      <c r="D46" s="486">
        <v>1</v>
      </c>
      <c r="E46" s="592">
        <v>41449.569444444445</v>
      </c>
      <c r="F46" s="574">
        <f t="shared" si="14"/>
        <v>26</v>
      </c>
      <c r="G46" s="486">
        <v>15</v>
      </c>
      <c r="H46" s="486">
        <v>14</v>
      </c>
      <c r="I46" s="486">
        <v>16</v>
      </c>
      <c r="J46" s="532">
        <v>0.16139999999999999</v>
      </c>
      <c r="K46" s="525">
        <v>0.1</v>
      </c>
      <c r="L46" s="575">
        <v>8.4617774200956397E-2</v>
      </c>
      <c r="M46" s="575">
        <v>7.5606750004533901E-2</v>
      </c>
      <c r="N46" s="541">
        <v>17990</v>
      </c>
      <c r="O46" s="576" t="s">
        <v>39</v>
      </c>
      <c r="P46" s="576" t="s">
        <v>39</v>
      </c>
      <c r="Q46" s="576" t="s">
        <v>39</v>
      </c>
      <c r="R46" s="576">
        <v>41976</v>
      </c>
      <c r="S46" s="576">
        <v>180</v>
      </c>
      <c r="T46" s="576">
        <v>65</v>
      </c>
      <c r="U46" s="576">
        <v>2510</v>
      </c>
      <c r="V46" s="808">
        <f t="shared" si="11"/>
        <v>0.44540748817662335</v>
      </c>
      <c r="W46" s="807">
        <f t="shared" si="9"/>
        <v>-0.29988601760372885</v>
      </c>
      <c r="X46" s="807">
        <f t="shared" si="13"/>
        <v>-0.60336549106750381</v>
      </c>
      <c r="Y46" s="807">
        <f t="shared" si="5"/>
        <v>0.23070177965030556</v>
      </c>
      <c r="Z46" s="534">
        <v>100</v>
      </c>
      <c r="AA46" s="576"/>
      <c r="AB46" s="576"/>
      <c r="AC46" s="603"/>
    </row>
    <row r="47" spans="1:31" s="469" customFormat="1" x14ac:dyDescent="0.15">
      <c r="A47" s="581"/>
      <c r="B47" s="481"/>
      <c r="C47" s="486" t="s">
        <v>131</v>
      </c>
      <c r="D47" s="486">
        <v>1</v>
      </c>
      <c r="E47" s="592">
        <v>41449.569444444445</v>
      </c>
      <c r="F47" s="574">
        <f t="shared" si="14"/>
        <v>24</v>
      </c>
      <c r="G47" s="486">
        <v>17</v>
      </c>
      <c r="H47" s="486">
        <v>16</v>
      </c>
      <c r="I47" s="486">
        <v>18</v>
      </c>
      <c r="J47" s="532">
        <v>0.16400000000000001</v>
      </c>
      <c r="K47" s="525">
        <v>0.1</v>
      </c>
      <c r="L47" s="575">
        <v>8.5982592527059296E-2</v>
      </c>
      <c r="M47" s="575">
        <v>7.6852374275081195E-2</v>
      </c>
      <c r="N47" s="541">
        <v>18296</v>
      </c>
      <c r="O47" s="576" t="s">
        <v>39</v>
      </c>
      <c r="P47" s="576" t="s">
        <v>39</v>
      </c>
      <c r="Q47" s="576" t="s">
        <v>39</v>
      </c>
      <c r="R47" s="576">
        <v>42373</v>
      </c>
      <c r="S47" s="576">
        <v>175</v>
      </c>
      <c r="T47" s="576">
        <v>252</v>
      </c>
      <c r="U47" s="576">
        <v>2337</v>
      </c>
      <c r="V47" s="808">
        <f t="shared" si="11"/>
        <v>0.49226862172297153</v>
      </c>
      <c r="W47" s="807">
        <f t="shared" si="9"/>
        <v>-0.29023389212231865</v>
      </c>
      <c r="X47" s="807">
        <f t="shared" si="13"/>
        <v>-0.53275622092663533</v>
      </c>
      <c r="Y47" s="807">
        <f t="shared" si="5"/>
        <v>0.22494672779437683</v>
      </c>
      <c r="Z47" s="534">
        <v>100</v>
      </c>
      <c r="AA47" s="576"/>
      <c r="AB47" s="576"/>
      <c r="AC47" s="603"/>
    </row>
    <row r="48" spans="1:31" s="469" customFormat="1" x14ac:dyDescent="0.15">
      <c r="A48" s="581"/>
      <c r="B48" s="481"/>
      <c r="C48" s="486" t="s">
        <v>133</v>
      </c>
      <c r="D48" s="486">
        <v>1</v>
      </c>
      <c r="E48" s="592">
        <v>41449.569444444445</v>
      </c>
      <c r="F48" s="574">
        <f t="shared" si="14"/>
        <v>22</v>
      </c>
      <c r="G48" s="486">
        <v>19</v>
      </c>
      <c r="H48" s="486">
        <v>18</v>
      </c>
      <c r="I48" s="486">
        <v>20</v>
      </c>
      <c r="J48" s="532">
        <v>0.15790000000000001</v>
      </c>
      <c r="K48" s="525">
        <v>0.1</v>
      </c>
      <c r="L48" s="575">
        <v>8.27806042005957E-2</v>
      </c>
      <c r="M48" s="575">
        <v>7.3930179368846202E-2</v>
      </c>
      <c r="N48" s="541">
        <v>20914</v>
      </c>
      <c r="O48" s="576" t="s">
        <v>39</v>
      </c>
      <c r="P48" s="576" t="s">
        <v>39</v>
      </c>
      <c r="Q48" s="576" t="s">
        <v>39</v>
      </c>
      <c r="R48" s="576">
        <v>48633</v>
      </c>
      <c r="S48" s="576">
        <v>196</v>
      </c>
      <c r="T48" s="576">
        <v>61</v>
      </c>
      <c r="U48" s="576">
        <v>2872</v>
      </c>
      <c r="V48" s="808">
        <f t="shared" si="11"/>
        <v>0.45414313684762309</v>
      </c>
      <c r="W48" s="807">
        <f t="shared" si="9"/>
        <v>-0.29547590919185313</v>
      </c>
      <c r="X48" s="807">
        <f t="shared" si="13"/>
        <v>-0.50179328470127971</v>
      </c>
      <c r="Y48" s="807">
        <f t="shared" si="5"/>
        <v>0.22808290535960443</v>
      </c>
      <c r="Z48" s="534">
        <v>100</v>
      </c>
      <c r="AA48" s="576"/>
      <c r="AB48" s="576"/>
      <c r="AC48" s="603"/>
    </row>
    <row r="49" spans="1:30" s="469" customFormat="1" ht="16" x14ac:dyDescent="0.15">
      <c r="A49" s="573" t="s">
        <v>450</v>
      </c>
      <c r="B49" s="582" t="s">
        <v>1620</v>
      </c>
      <c r="C49" s="525" t="s">
        <v>40</v>
      </c>
      <c r="D49" s="486">
        <v>1</v>
      </c>
      <c r="E49" s="591">
        <v>41451.527777777781</v>
      </c>
      <c r="F49" s="511">
        <f t="shared" ref="F49:F61" si="15">15-G49</f>
        <v>14</v>
      </c>
      <c r="G49" s="486">
        <v>1</v>
      </c>
      <c r="H49" s="486">
        <v>0</v>
      </c>
      <c r="I49" s="486">
        <v>2</v>
      </c>
      <c r="J49" s="532">
        <v>2.23</v>
      </c>
      <c r="K49" s="525">
        <v>1.1000000000000001</v>
      </c>
      <c r="L49" s="575">
        <v>1.1875300169665399</v>
      </c>
      <c r="M49" s="575">
        <v>1.1397976490586099</v>
      </c>
      <c r="N49" s="541" t="s">
        <v>39</v>
      </c>
      <c r="O49" s="576" t="s">
        <v>39</v>
      </c>
      <c r="P49" s="576" t="s">
        <v>39</v>
      </c>
      <c r="Q49" s="576" t="s">
        <v>39</v>
      </c>
      <c r="R49" s="576" t="s">
        <v>39</v>
      </c>
      <c r="S49" s="576" t="s">
        <v>39</v>
      </c>
      <c r="T49" s="576" t="s">
        <v>39</v>
      </c>
      <c r="U49" s="576" t="s">
        <v>39</v>
      </c>
      <c r="V49" s="808" t="s">
        <v>39</v>
      </c>
      <c r="W49" s="807" t="s">
        <v>39</v>
      </c>
      <c r="X49" s="807" t="s">
        <v>39</v>
      </c>
      <c r="Y49" s="807" t="s">
        <v>39</v>
      </c>
      <c r="Z49" s="541" t="s">
        <v>39</v>
      </c>
      <c r="AA49" s="509"/>
      <c r="AB49" s="509"/>
      <c r="AC49" s="604" t="s">
        <v>1583</v>
      </c>
    </row>
    <row r="50" spans="1:30" s="469" customFormat="1" x14ac:dyDescent="0.15">
      <c r="A50" s="581"/>
      <c r="B50" s="481"/>
      <c r="C50" s="525" t="s">
        <v>40</v>
      </c>
      <c r="D50" s="486">
        <v>1</v>
      </c>
      <c r="E50" s="591">
        <v>41451.527777777781</v>
      </c>
      <c r="F50" s="511">
        <f t="shared" si="15"/>
        <v>12</v>
      </c>
      <c r="G50" s="486">
        <v>3</v>
      </c>
      <c r="H50" s="486">
        <v>2</v>
      </c>
      <c r="I50" s="486">
        <v>4</v>
      </c>
      <c r="J50" s="532">
        <v>0.315</v>
      </c>
      <c r="K50" s="525">
        <v>0.1</v>
      </c>
      <c r="L50" s="575">
        <v>0.165339837989465</v>
      </c>
      <c r="M50" s="575">
        <v>0.1496516057642</v>
      </c>
      <c r="N50" s="541" t="s">
        <v>39</v>
      </c>
      <c r="O50" s="576" t="s">
        <v>39</v>
      </c>
      <c r="P50" s="576" t="s">
        <v>39</v>
      </c>
      <c r="Q50" s="576" t="s">
        <v>39</v>
      </c>
      <c r="R50" s="576" t="s">
        <v>39</v>
      </c>
      <c r="S50" s="576" t="s">
        <v>39</v>
      </c>
      <c r="T50" s="576" t="s">
        <v>39</v>
      </c>
      <c r="U50" s="576" t="s">
        <v>39</v>
      </c>
      <c r="V50" s="808" t="s">
        <v>39</v>
      </c>
      <c r="W50" s="807" t="s">
        <v>39</v>
      </c>
      <c r="X50" s="807" t="s">
        <v>39</v>
      </c>
      <c r="Y50" s="807" t="s">
        <v>39</v>
      </c>
      <c r="Z50" s="541" t="s">
        <v>39</v>
      </c>
      <c r="AA50" s="509"/>
      <c r="AB50" s="509"/>
      <c r="AC50" s="603"/>
    </row>
    <row r="51" spans="1:30" s="469" customFormat="1" x14ac:dyDescent="0.15">
      <c r="A51" s="581"/>
      <c r="B51" s="481"/>
      <c r="C51" s="525" t="s">
        <v>40</v>
      </c>
      <c r="D51" s="486">
        <v>1</v>
      </c>
      <c r="E51" s="591">
        <v>41451.527777777781</v>
      </c>
      <c r="F51" s="511">
        <f t="shared" si="15"/>
        <v>10</v>
      </c>
      <c r="G51" s="486">
        <v>5</v>
      </c>
      <c r="H51" s="486">
        <v>4</v>
      </c>
      <c r="I51" s="486">
        <v>6</v>
      </c>
      <c r="J51" s="532">
        <v>1.351</v>
      </c>
      <c r="K51" s="525">
        <v>0.7</v>
      </c>
      <c r="L51" s="575">
        <v>0.71471494604454699</v>
      </c>
      <c r="M51" s="575">
        <v>0.67383503521518995</v>
      </c>
      <c r="N51" s="541" t="s">
        <v>39</v>
      </c>
      <c r="O51" s="576" t="s">
        <v>39</v>
      </c>
      <c r="P51" s="576" t="s">
        <v>39</v>
      </c>
      <c r="Q51" s="576" t="s">
        <v>39</v>
      </c>
      <c r="R51" s="576" t="s">
        <v>39</v>
      </c>
      <c r="S51" s="576" t="s">
        <v>39</v>
      </c>
      <c r="T51" s="576" t="s">
        <v>39</v>
      </c>
      <c r="U51" s="576" t="s">
        <v>39</v>
      </c>
      <c r="V51" s="808" t="s">
        <v>39</v>
      </c>
      <c r="W51" s="807" t="s">
        <v>39</v>
      </c>
      <c r="X51" s="807" t="s">
        <v>39</v>
      </c>
      <c r="Y51" s="807" t="s">
        <v>39</v>
      </c>
      <c r="Z51" s="541" t="s">
        <v>39</v>
      </c>
      <c r="AA51" s="509"/>
      <c r="AB51" s="509"/>
      <c r="AC51" s="603"/>
    </row>
    <row r="52" spans="1:30" s="562" customFormat="1" ht="16" x14ac:dyDescent="0.15">
      <c r="A52" s="620"/>
      <c r="B52" s="481"/>
      <c r="C52" s="525" t="s">
        <v>40</v>
      </c>
      <c r="D52" s="486">
        <v>1</v>
      </c>
      <c r="E52" s="591">
        <v>41451.527777777781</v>
      </c>
      <c r="F52" s="511">
        <f t="shared" si="15"/>
        <v>8</v>
      </c>
      <c r="G52" s="486">
        <v>7</v>
      </c>
      <c r="H52" s="486">
        <v>6</v>
      </c>
      <c r="I52" s="486">
        <v>8</v>
      </c>
      <c r="J52" s="532">
        <v>1.7410000000000001</v>
      </c>
      <c r="K52" s="525">
        <v>0.9</v>
      </c>
      <c r="L52" s="575">
        <v>0.92374034780794501</v>
      </c>
      <c r="M52" s="575">
        <v>0.87875792866249502</v>
      </c>
      <c r="N52" s="541" t="s">
        <v>39</v>
      </c>
      <c r="O52" s="576" t="s">
        <v>39</v>
      </c>
      <c r="P52" s="576" t="s">
        <v>39</v>
      </c>
      <c r="Q52" s="576" t="s">
        <v>39</v>
      </c>
      <c r="R52" s="576" t="s">
        <v>39</v>
      </c>
      <c r="S52" s="576" t="s">
        <v>39</v>
      </c>
      <c r="T52" s="576" t="s">
        <v>39</v>
      </c>
      <c r="U52" s="576" t="s">
        <v>39</v>
      </c>
      <c r="V52" s="808" t="s">
        <v>39</v>
      </c>
      <c r="W52" s="807" t="s">
        <v>39</v>
      </c>
      <c r="X52" s="807" t="s">
        <v>39</v>
      </c>
      <c r="Y52" s="807" t="s">
        <v>39</v>
      </c>
      <c r="Z52" s="541" t="s">
        <v>39</v>
      </c>
      <c r="AA52" s="509"/>
      <c r="AB52" s="509"/>
      <c r="AC52" s="603"/>
      <c r="AD52" s="566" t="s">
        <v>115</v>
      </c>
    </row>
    <row r="53" spans="1:30" s="469" customFormat="1" x14ac:dyDescent="0.15">
      <c r="A53" s="620"/>
      <c r="B53" s="481"/>
      <c r="C53" s="525" t="s">
        <v>40</v>
      </c>
      <c r="D53" s="486">
        <v>1</v>
      </c>
      <c r="E53" s="591">
        <v>41451.527777777781</v>
      </c>
      <c r="F53" s="511">
        <f t="shared" si="15"/>
        <v>6</v>
      </c>
      <c r="G53" s="486">
        <v>9</v>
      </c>
      <c r="H53" s="486">
        <v>8</v>
      </c>
      <c r="I53" s="486">
        <v>10</v>
      </c>
      <c r="J53" s="532">
        <v>7.95</v>
      </c>
      <c r="K53" s="525">
        <v>4.4000000000000004</v>
      </c>
      <c r="L53" s="575">
        <v>4.4106047177664998</v>
      </c>
      <c r="M53" s="575">
        <v>4.3973650615400697</v>
      </c>
      <c r="N53" s="541" t="s">
        <v>39</v>
      </c>
      <c r="O53" s="576" t="s">
        <v>39</v>
      </c>
      <c r="P53" s="576" t="s">
        <v>39</v>
      </c>
      <c r="Q53" s="576" t="s">
        <v>39</v>
      </c>
      <c r="R53" s="576" t="s">
        <v>39</v>
      </c>
      <c r="S53" s="576" t="s">
        <v>39</v>
      </c>
      <c r="T53" s="576" t="s">
        <v>39</v>
      </c>
      <c r="U53" s="576" t="s">
        <v>39</v>
      </c>
      <c r="V53" s="808" t="s">
        <v>39</v>
      </c>
      <c r="W53" s="807" t="s">
        <v>39</v>
      </c>
      <c r="X53" s="807" t="s">
        <v>39</v>
      </c>
      <c r="Y53" s="807" t="s">
        <v>39</v>
      </c>
      <c r="Z53" s="541" t="s">
        <v>39</v>
      </c>
      <c r="AA53" s="509"/>
      <c r="AB53" s="509"/>
      <c r="AC53" s="603"/>
    </row>
    <row r="54" spans="1:30" s="469" customFormat="1" ht="16" x14ac:dyDescent="0.15">
      <c r="A54" s="620"/>
      <c r="B54" s="481"/>
      <c r="C54" s="525" t="s">
        <v>40</v>
      </c>
      <c r="D54" s="486">
        <v>1</v>
      </c>
      <c r="E54" s="591">
        <v>41451.527777777781</v>
      </c>
      <c r="F54" s="511">
        <f t="shared" si="15"/>
        <v>2.5</v>
      </c>
      <c r="G54" s="486">
        <v>12.5</v>
      </c>
      <c r="H54" s="486">
        <v>10</v>
      </c>
      <c r="I54" s="486">
        <v>15</v>
      </c>
      <c r="J54" s="532">
        <v>19.05</v>
      </c>
      <c r="K54" s="525">
        <v>11.3</v>
      </c>
      <c r="L54" s="575">
        <v>11.3069585452394</v>
      </c>
      <c r="M54" s="575">
        <v>11.2989503745622</v>
      </c>
      <c r="N54" s="541" t="s">
        <v>39</v>
      </c>
      <c r="O54" s="576" t="s">
        <v>39</v>
      </c>
      <c r="P54" s="576" t="s">
        <v>39</v>
      </c>
      <c r="Q54" s="576" t="s">
        <v>39</v>
      </c>
      <c r="R54" s="576" t="s">
        <v>39</v>
      </c>
      <c r="S54" s="576" t="s">
        <v>39</v>
      </c>
      <c r="T54" s="576" t="s">
        <v>39</v>
      </c>
      <c r="U54" s="576" t="s">
        <v>39</v>
      </c>
      <c r="V54" s="808" t="s">
        <v>39</v>
      </c>
      <c r="W54" s="807" t="s">
        <v>39</v>
      </c>
      <c r="X54" s="807" t="s">
        <v>39</v>
      </c>
      <c r="Y54" s="807" t="s">
        <v>39</v>
      </c>
      <c r="Z54" s="541" t="s">
        <v>39</v>
      </c>
      <c r="AA54" s="509"/>
      <c r="AB54" s="509"/>
      <c r="AC54" s="605" t="s">
        <v>141</v>
      </c>
    </row>
    <row r="55" spans="1:30" s="469" customFormat="1" x14ac:dyDescent="0.15">
      <c r="A55" s="573" t="s">
        <v>463</v>
      </c>
      <c r="B55" s="582" t="s">
        <v>1620</v>
      </c>
      <c r="C55" s="486" t="s">
        <v>143</v>
      </c>
      <c r="D55" s="486">
        <v>1</v>
      </c>
      <c r="E55" s="591">
        <v>41451.534722222219</v>
      </c>
      <c r="F55" s="511">
        <f t="shared" si="15"/>
        <v>14</v>
      </c>
      <c r="G55" s="486">
        <v>1</v>
      </c>
      <c r="H55" s="486">
        <v>0</v>
      </c>
      <c r="I55" s="486">
        <v>2</v>
      </c>
      <c r="J55" s="541" t="s">
        <v>39</v>
      </c>
      <c r="K55" s="576" t="s">
        <v>39</v>
      </c>
      <c r="L55" s="576" t="s">
        <v>39</v>
      </c>
      <c r="M55" s="576" t="s">
        <v>39</v>
      </c>
      <c r="N55" s="541">
        <v>7224</v>
      </c>
      <c r="O55" s="509" t="s">
        <v>39</v>
      </c>
      <c r="P55" s="509" t="s">
        <v>39</v>
      </c>
      <c r="Q55" s="509" t="s">
        <v>39</v>
      </c>
      <c r="R55" s="576">
        <v>319346</v>
      </c>
      <c r="S55" s="576">
        <v>1171</v>
      </c>
      <c r="T55" s="576">
        <v>217</v>
      </c>
      <c r="U55" s="576">
        <v>35951</v>
      </c>
      <c r="V55" s="808">
        <f t="shared" ref="V55:V61" si="16">($V$5-U55/N55)/$V$5</f>
        <v>-18.781748725595637</v>
      </c>
      <c r="W55" s="807">
        <f t="shared" ref="W55:W61" si="17">($W$5-R55/N55)/$W$5</f>
        <v>-23.627431955779794</v>
      </c>
      <c r="X55" s="807">
        <f t="shared" ref="X55:X61" si="18">($X$5-S55/N55)/$X$5</f>
        <v>-24.975884713624684</v>
      </c>
      <c r="Y55" s="807">
        <f t="shared" si="5"/>
        <v>0.95939487309129234</v>
      </c>
      <c r="Z55" s="534">
        <v>100</v>
      </c>
      <c r="AA55" s="576"/>
      <c r="AB55" s="576"/>
      <c r="AC55" s="603"/>
    </row>
    <row r="56" spans="1:30" s="469" customFormat="1" x14ac:dyDescent="0.15">
      <c r="A56" s="620"/>
      <c r="B56" s="481"/>
      <c r="C56" s="486" t="s">
        <v>144</v>
      </c>
      <c r="D56" s="486">
        <v>1</v>
      </c>
      <c r="E56" s="592">
        <v>41451.534722222219</v>
      </c>
      <c r="F56" s="511">
        <f t="shared" si="15"/>
        <v>12</v>
      </c>
      <c r="G56" s="486">
        <v>3</v>
      </c>
      <c r="H56" s="486">
        <v>2</v>
      </c>
      <c r="I56" s="486">
        <v>4</v>
      </c>
      <c r="J56" s="541" t="s">
        <v>39</v>
      </c>
      <c r="K56" s="576" t="s">
        <v>39</v>
      </c>
      <c r="L56" s="576" t="s">
        <v>39</v>
      </c>
      <c r="M56" s="576" t="s">
        <v>39</v>
      </c>
      <c r="N56" s="542">
        <v>200922.61265913511</v>
      </c>
      <c r="O56" s="444">
        <v>5603.8280434272874</v>
      </c>
      <c r="P56" s="444">
        <v>22039.003720649973</v>
      </c>
      <c r="Q56" s="444">
        <v>4526.8290739772237</v>
      </c>
      <c r="R56" s="444">
        <v>389891.48025165568</v>
      </c>
      <c r="S56" s="454">
        <v>1747.7860492152413</v>
      </c>
      <c r="T56" s="444">
        <v>0</v>
      </c>
      <c r="U56" s="454">
        <v>30593.286039438295</v>
      </c>
      <c r="V56" s="808">
        <f t="shared" si="16"/>
        <v>0.39475842364059999</v>
      </c>
      <c r="W56" s="807">
        <f t="shared" si="17"/>
        <v>-8.1061280534692803E-2</v>
      </c>
      <c r="X56" s="807">
        <f t="shared" si="18"/>
        <v>-0.39396106020550664</v>
      </c>
      <c r="Y56" s="807">
        <f t="shared" si="5"/>
        <v>7.4983057847192391E-2</v>
      </c>
      <c r="Z56" s="435">
        <v>1000</v>
      </c>
      <c r="AA56" s="439">
        <v>0</v>
      </c>
      <c r="AB56" s="404">
        <v>0</v>
      </c>
      <c r="AC56" s="603"/>
    </row>
    <row r="57" spans="1:30" s="469" customFormat="1" x14ac:dyDescent="0.15">
      <c r="A57" s="620"/>
      <c r="B57" s="481"/>
      <c r="C57" s="486" t="s">
        <v>145</v>
      </c>
      <c r="D57" s="486">
        <v>1</v>
      </c>
      <c r="E57" s="592">
        <v>41451.534722222219</v>
      </c>
      <c r="F57" s="511">
        <f t="shared" si="15"/>
        <v>10</v>
      </c>
      <c r="G57" s="486">
        <v>5</v>
      </c>
      <c r="H57" s="486">
        <v>4</v>
      </c>
      <c r="I57" s="486">
        <v>6</v>
      </c>
      <c r="J57" s="541" t="s">
        <v>39</v>
      </c>
      <c r="K57" s="576" t="s">
        <v>39</v>
      </c>
      <c r="L57" s="576" t="s">
        <v>39</v>
      </c>
      <c r="M57" s="576" t="s">
        <v>39</v>
      </c>
      <c r="N57" s="541">
        <v>267457</v>
      </c>
      <c r="O57" s="509" t="s">
        <v>39</v>
      </c>
      <c r="P57" s="509" t="s">
        <v>39</v>
      </c>
      <c r="Q57" s="509" t="s">
        <v>39</v>
      </c>
      <c r="R57" s="576">
        <v>515831</v>
      </c>
      <c r="S57" s="576">
        <v>1676</v>
      </c>
      <c r="T57" s="576">
        <v>117</v>
      </c>
      <c r="U57" s="576">
        <v>43890</v>
      </c>
      <c r="V57" s="808">
        <f t="shared" si="16"/>
        <v>0.34770649353923816</v>
      </c>
      <c r="W57" s="807">
        <f t="shared" si="17"/>
        <v>-7.4456540619350392E-2</v>
      </c>
      <c r="X57" s="807">
        <f t="shared" si="18"/>
        <v>-4.1792331497143304E-3</v>
      </c>
      <c r="Y57" s="807">
        <f t="shared" si="5"/>
        <v>6.9296930871146481E-2</v>
      </c>
      <c r="Z57" s="534">
        <v>100</v>
      </c>
      <c r="AA57" s="576"/>
      <c r="AB57" s="576"/>
      <c r="AC57" s="603"/>
    </row>
    <row r="58" spans="1:30" s="469" customFormat="1" x14ac:dyDescent="0.15">
      <c r="A58" s="620"/>
      <c r="B58" s="481"/>
      <c r="C58" s="486" t="s">
        <v>146</v>
      </c>
      <c r="D58" s="486">
        <v>1</v>
      </c>
      <c r="E58" s="592">
        <v>41451.534722222219</v>
      </c>
      <c r="F58" s="511">
        <f t="shared" si="15"/>
        <v>8</v>
      </c>
      <c r="G58" s="486">
        <v>7</v>
      </c>
      <c r="H58" s="486">
        <v>6</v>
      </c>
      <c r="I58" s="486">
        <v>8</v>
      </c>
      <c r="J58" s="541" t="s">
        <v>39</v>
      </c>
      <c r="K58" s="576" t="s">
        <v>39</v>
      </c>
      <c r="L58" s="576" t="s">
        <v>39</v>
      </c>
      <c r="M58" s="576" t="s">
        <v>39</v>
      </c>
      <c r="N58" s="542">
        <v>480677.52201697743</v>
      </c>
      <c r="O58" s="444">
        <v>16269.625278531916</v>
      </c>
      <c r="P58" s="444">
        <v>57974.177249716144</v>
      </c>
      <c r="Q58" s="444">
        <v>16173.516190207292</v>
      </c>
      <c r="R58" s="444">
        <v>942717.70993957843</v>
      </c>
      <c r="S58" s="454">
        <v>5167.8800501892365</v>
      </c>
      <c r="T58" s="444">
        <v>1592.6528172257351</v>
      </c>
      <c r="U58" s="454">
        <v>68084.438304070121</v>
      </c>
      <c r="V58" s="808">
        <f t="shared" si="16"/>
        <v>0.4369778401199983</v>
      </c>
      <c r="W58" s="807">
        <f t="shared" si="17"/>
        <v>-9.2605133279915181E-2</v>
      </c>
      <c r="X58" s="807">
        <f t="shared" si="18"/>
        <v>-0.72285926041843818</v>
      </c>
      <c r="Y58" s="807">
        <f t="shared" si="5"/>
        <v>8.4756267803649837E-2</v>
      </c>
      <c r="Z58" s="435">
        <v>1000</v>
      </c>
      <c r="AA58" s="439">
        <v>0</v>
      </c>
      <c r="AB58" s="404">
        <v>0</v>
      </c>
      <c r="AC58" s="603"/>
    </row>
    <row r="59" spans="1:30" s="469" customFormat="1" x14ac:dyDescent="0.15">
      <c r="A59" s="620"/>
      <c r="B59" s="481"/>
      <c r="C59" s="486" t="s">
        <v>147</v>
      </c>
      <c r="D59" s="486">
        <v>1</v>
      </c>
      <c r="E59" s="592">
        <v>41451.534722222219</v>
      </c>
      <c r="F59" s="511">
        <f t="shared" si="15"/>
        <v>6</v>
      </c>
      <c r="G59" s="486">
        <v>9</v>
      </c>
      <c r="H59" s="486">
        <v>8</v>
      </c>
      <c r="I59" s="486">
        <v>10</v>
      </c>
      <c r="J59" s="541" t="s">
        <v>39</v>
      </c>
      <c r="K59" s="576" t="s">
        <v>39</v>
      </c>
      <c r="L59" s="576" t="s">
        <v>39</v>
      </c>
      <c r="M59" s="576" t="s">
        <v>39</v>
      </c>
      <c r="N59" s="541">
        <v>311586</v>
      </c>
      <c r="O59" s="509" t="s">
        <v>39</v>
      </c>
      <c r="P59" s="509" t="s">
        <v>39</v>
      </c>
      <c r="Q59" s="509" t="s">
        <v>39</v>
      </c>
      <c r="R59" s="576">
        <v>632832</v>
      </c>
      <c r="S59" s="576">
        <v>15600</v>
      </c>
      <c r="T59" s="576">
        <v>7425</v>
      </c>
      <c r="U59" s="576">
        <v>74400</v>
      </c>
      <c r="V59" s="808">
        <f t="shared" si="16"/>
        <v>5.086837823256609E-2</v>
      </c>
      <c r="W59" s="807">
        <f t="shared" si="17"/>
        <v>-0.13147739039842263</v>
      </c>
      <c r="X59" s="807">
        <f t="shared" si="18"/>
        <v>-7.0230195921502059</v>
      </c>
      <c r="Y59" s="807">
        <f t="shared" si="5"/>
        <v>0.11619975044496991</v>
      </c>
      <c r="Z59" s="534">
        <v>10000</v>
      </c>
      <c r="AA59" s="576"/>
      <c r="AB59" s="576"/>
      <c r="AC59" s="603"/>
    </row>
    <row r="60" spans="1:30" s="469" customFormat="1" x14ac:dyDescent="0.15">
      <c r="A60" s="620"/>
      <c r="B60" s="481"/>
      <c r="C60" s="486" t="s">
        <v>148</v>
      </c>
      <c r="D60" s="486">
        <v>1</v>
      </c>
      <c r="E60" s="592">
        <v>41451.534722222219</v>
      </c>
      <c r="F60" s="511">
        <f t="shared" si="15"/>
        <v>4</v>
      </c>
      <c r="G60" s="486">
        <v>11</v>
      </c>
      <c r="H60" s="486">
        <v>10</v>
      </c>
      <c r="I60" s="486">
        <v>12</v>
      </c>
      <c r="J60" s="541" t="s">
        <v>39</v>
      </c>
      <c r="K60" s="576" t="s">
        <v>39</v>
      </c>
      <c r="L60" s="576" t="s">
        <v>39</v>
      </c>
      <c r="M60" s="576" t="s">
        <v>39</v>
      </c>
      <c r="N60" s="541">
        <v>1410820</v>
      </c>
      <c r="O60" s="509" t="s">
        <v>39</v>
      </c>
      <c r="P60" s="509" t="s">
        <v>39</v>
      </c>
      <c r="Q60" s="509" t="s">
        <v>39</v>
      </c>
      <c r="R60" s="576">
        <v>2856077</v>
      </c>
      <c r="S60" s="576">
        <v>21900</v>
      </c>
      <c r="T60" s="576">
        <v>24642</v>
      </c>
      <c r="U60" s="576">
        <v>119200</v>
      </c>
      <c r="V60" s="808">
        <f t="shared" si="16"/>
        <v>0.66415716216966991</v>
      </c>
      <c r="W60" s="807">
        <f t="shared" si="17"/>
        <v>-0.1278041506604724</v>
      </c>
      <c r="X60" s="807">
        <f t="shared" si="18"/>
        <v>-1.4875034831448151</v>
      </c>
      <c r="Y60" s="807">
        <f t="shared" si="5"/>
        <v>0.1133212274361881</v>
      </c>
      <c r="Z60" s="534">
        <v>10000</v>
      </c>
      <c r="AA60" s="576"/>
      <c r="AB60" s="576"/>
      <c r="AC60" s="603"/>
    </row>
    <row r="61" spans="1:30" s="469" customFormat="1" x14ac:dyDescent="0.15">
      <c r="A61" s="620"/>
      <c r="B61" s="481"/>
      <c r="C61" s="486" t="s">
        <v>149</v>
      </c>
      <c r="D61" s="486">
        <v>1</v>
      </c>
      <c r="E61" s="592">
        <v>41451.534722222219</v>
      </c>
      <c r="F61" s="511">
        <f t="shared" si="15"/>
        <v>0.5</v>
      </c>
      <c r="G61" s="486">
        <v>14.5</v>
      </c>
      <c r="H61" s="486">
        <v>12</v>
      </c>
      <c r="I61" s="486">
        <v>17</v>
      </c>
      <c r="J61" s="541" t="s">
        <v>39</v>
      </c>
      <c r="K61" s="576" t="s">
        <v>39</v>
      </c>
      <c r="L61" s="576" t="s">
        <v>39</v>
      </c>
      <c r="M61" s="576" t="s">
        <v>39</v>
      </c>
      <c r="N61" s="541">
        <v>351953</v>
      </c>
      <c r="O61" s="509" t="s">
        <v>39</v>
      </c>
      <c r="P61" s="509" t="s">
        <v>39</v>
      </c>
      <c r="Q61" s="509" t="s">
        <v>39</v>
      </c>
      <c r="R61" s="576">
        <v>818611</v>
      </c>
      <c r="S61" s="576">
        <v>16700</v>
      </c>
      <c r="T61" s="576">
        <v>6080</v>
      </c>
      <c r="U61" s="576">
        <v>136400</v>
      </c>
      <c r="V61" s="808">
        <f t="shared" si="16"/>
        <v>-0.54049801180853896</v>
      </c>
      <c r="W61" s="807">
        <f t="shared" si="17"/>
        <v>-0.29577109878605878</v>
      </c>
      <c r="X61" s="807">
        <f t="shared" si="18"/>
        <v>-6.6036652712449193</v>
      </c>
      <c r="Y61" s="807">
        <f t="shared" si="5"/>
        <v>0.22825875578113397</v>
      </c>
      <c r="Z61" s="534">
        <v>10000</v>
      </c>
      <c r="AA61" s="576"/>
      <c r="AB61" s="576"/>
      <c r="AC61" s="603"/>
    </row>
    <row r="62" spans="1:30" s="469" customFormat="1" ht="16" x14ac:dyDescent="0.15">
      <c r="A62" s="573" t="s">
        <v>55</v>
      </c>
      <c r="B62" s="582" t="s">
        <v>1626</v>
      </c>
      <c r="C62" s="525" t="s">
        <v>40</v>
      </c>
      <c r="D62" s="486">
        <v>1</v>
      </c>
      <c r="E62" s="591">
        <v>41451.541666666664</v>
      </c>
      <c r="F62" s="511">
        <f t="shared" ref="F62:F70" si="19">22-G62</f>
        <v>21</v>
      </c>
      <c r="G62" s="486">
        <v>1</v>
      </c>
      <c r="H62" s="486">
        <v>0</v>
      </c>
      <c r="I62" s="486">
        <v>2</v>
      </c>
      <c r="J62" s="532">
        <v>3.238</v>
      </c>
      <c r="K62" s="525">
        <v>1.6</v>
      </c>
      <c r="L62" s="575">
        <v>1.7372431191617199</v>
      </c>
      <c r="M62" s="575">
        <v>1.6895145089921799</v>
      </c>
      <c r="N62" s="541" t="s">
        <v>39</v>
      </c>
      <c r="O62" s="576" t="s">
        <v>39</v>
      </c>
      <c r="P62" s="576" t="s">
        <v>39</v>
      </c>
      <c r="Q62" s="576" t="s">
        <v>39</v>
      </c>
      <c r="R62" s="576" t="s">
        <v>39</v>
      </c>
      <c r="S62" s="576" t="s">
        <v>39</v>
      </c>
      <c r="T62" s="576" t="s">
        <v>39</v>
      </c>
      <c r="U62" s="576" t="s">
        <v>39</v>
      </c>
      <c r="V62" s="808" t="s">
        <v>39</v>
      </c>
      <c r="W62" s="807" t="s">
        <v>39</v>
      </c>
      <c r="X62" s="807" t="s">
        <v>39</v>
      </c>
      <c r="Y62" s="807" t="s">
        <v>39</v>
      </c>
      <c r="Z62" s="541" t="s">
        <v>39</v>
      </c>
      <c r="AA62" s="576"/>
      <c r="AB62" s="576"/>
      <c r="AC62" s="604" t="s">
        <v>1584</v>
      </c>
    </row>
    <row r="63" spans="1:30" s="562" customFormat="1" x14ac:dyDescent="0.15">
      <c r="A63" s="581"/>
      <c r="B63" s="581"/>
      <c r="C63" s="525" t="s">
        <v>40</v>
      </c>
      <c r="D63" s="486">
        <v>1</v>
      </c>
      <c r="E63" s="592">
        <v>41451.541666666664</v>
      </c>
      <c r="F63" s="511">
        <f t="shared" si="19"/>
        <v>19</v>
      </c>
      <c r="G63" s="486">
        <v>3</v>
      </c>
      <c r="H63" s="486">
        <v>2</v>
      </c>
      <c r="I63" s="486">
        <v>4</v>
      </c>
      <c r="J63" s="532">
        <v>1.696</v>
      </c>
      <c r="K63" s="525">
        <v>0.9</v>
      </c>
      <c r="L63" s="575">
        <v>0.89956040356630296</v>
      </c>
      <c r="M63" s="575">
        <v>0.85495402742926996</v>
      </c>
      <c r="N63" s="541" t="s">
        <v>39</v>
      </c>
      <c r="O63" s="576" t="s">
        <v>39</v>
      </c>
      <c r="P63" s="576" t="s">
        <v>39</v>
      </c>
      <c r="Q63" s="576" t="s">
        <v>39</v>
      </c>
      <c r="R63" s="576" t="s">
        <v>39</v>
      </c>
      <c r="S63" s="576" t="s">
        <v>39</v>
      </c>
      <c r="T63" s="576" t="s">
        <v>39</v>
      </c>
      <c r="U63" s="576" t="s">
        <v>39</v>
      </c>
      <c r="V63" s="808" t="s">
        <v>39</v>
      </c>
      <c r="W63" s="807" t="s">
        <v>39</v>
      </c>
      <c r="X63" s="807" t="s">
        <v>39</v>
      </c>
      <c r="Y63" s="807" t="s">
        <v>39</v>
      </c>
      <c r="Z63" s="541" t="s">
        <v>39</v>
      </c>
      <c r="AA63" s="576"/>
      <c r="AB63" s="576"/>
      <c r="AC63" s="605"/>
    </row>
    <row r="64" spans="1:30" s="568" customFormat="1" x14ac:dyDescent="0.15">
      <c r="A64" s="581"/>
      <c r="B64" s="581"/>
      <c r="C64" s="525" t="s">
        <v>40</v>
      </c>
      <c r="D64" s="486">
        <v>1</v>
      </c>
      <c r="E64" s="592">
        <v>41451.541666666664</v>
      </c>
      <c r="F64" s="511">
        <f t="shared" si="19"/>
        <v>17</v>
      </c>
      <c r="G64" s="486">
        <v>5</v>
      </c>
      <c r="H64" s="486">
        <v>4</v>
      </c>
      <c r="I64" s="486">
        <v>6</v>
      </c>
      <c r="J64" s="532">
        <v>1.718</v>
      </c>
      <c r="K64" s="525">
        <v>0.9</v>
      </c>
      <c r="L64" s="575">
        <v>0.91137970279580505</v>
      </c>
      <c r="M64" s="575">
        <v>0.86658658591462601</v>
      </c>
      <c r="N64" s="541" t="s">
        <v>39</v>
      </c>
      <c r="O64" s="576" t="s">
        <v>39</v>
      </c>
      <c r="P64" s="576" t="s">
        <v>39</v>
      </c>
      <c r="Q64" s="576" t="s">
        <v>39</v>
      </c>
      <c r="R64" s="576" t="s">
        <v>39</v>
      </c>
      <c r="S64" s="576" t="s">
        <v>39</v>
      </c>
      <c r="T64" s="576" t="s">
        <v>39</v>
      </c>
      <c r="U64" s="576" t="s">
        <v>39</v>
      </c>
      <c r="V64" s="808" t="s">
        <v>39</v>
      </c>
      <c r="W64" s="807" t="s">
        <v>39</v>
      </c>
      <c r="X64" s="807" t="s">
        <v>39</v>
      </c>
      <c r="Y64" s="807" t="s">
        <v>39</v>
      </c>
      <c r="Z64" s="541" t="s">
        <v>39</v>
      </c>
      <c r="AA64" s="576"/>
      <c r="AB64" s="576"/>
      <c r="AC64" s="605"/>
    </row>
    <row r="65" spans="1:31" s="469" customFormat="1" ht="16" x14ac:dyDescent="0.15">
      <c r="A65" s="581"/>
      <c r="B65" s="581"/>
      <c r="C65" s="525" t="s">
        <v>40</v>
      </c>
      <c r="D65" s="486">
        <v>1</v>
      </c>
      <c r="E65" s="592">
        <v>41451.541666666664</v>
      </c>
      <c r="F65" s="511">
        <f t="shared" si="19"/>
        <v>15</v>
      </c>
      <c r="G65" s="486">
        <v>7</v>
      </c>
      <c r="H65" s="486">
        <v>6</v>
      </c>
      <c r="I65" s="486">
        <v>8</v>
      </c>
      <c r="J65" s="532">
        <v>1.591</v>
      </c>
      <c r="K65" s="525">
        <v>0.8</v>
      </c>
      <c r="L65" s="575">
        <v>0.84320301933250497</v>
      </c>
      <c r="M65" s="575">
        <v>0.79956703158590303</v>
      </c>
      <c r="N65" s="541" t="s">
        <v>39</v>
      </c>
      <c r="O65" s="576" t="s">
        <v>39</v>
      </c>
      <c r="P65" s="576" t="s">
        <v>39</v>
      </c>
      <c r="Q65" s="576" t="s">
        <v>39</v>
      </c>
      <c r="R65" s="576" t="s">
        <v>39</v>
      </c>
      <c r="S65" s="576" t="s">
        <v>39</v>
      </c>
      <c r="T65" s="576" t="s">
        <v>39</v>
      </c>
      <c r="U65" s="576" t="s">
        <v>39</v>
      </c>
      <c r="V65" s="808" t="s">
        <v>39</v>
      </c>
      <c r="W65" s="807" t="s">
        <v>39</v>
      </c>
      <c r="X65" s="807" t="s">
        <v>39</v>
      </c>
      <c r="Y65" s="807" t="s">
        <v>39</v>
      </c>
      <c r="Z65" s="541" t="s">
        <v>39</v>
      </c>
      <c r="AA65" s="576"/>
      <c r="AB65" s="576"/>
      <c r="AC65" s="605" t="s">
        <v>154</v>
      </c>
    </row>
    <row r="66" spans="1:31" s="469" customFormat="1" x14ac:dyDescent="0.15">
      <c r="A66" s="581"/>
      <c r="B66" s="581"/>
      <c r="C66" s="525" t="s">
        <v>40</v>
      </c>
      <c r="D66" s="486">
        <v>1</v>
      </c>
      <c r="E66" s="592">
        <v>41451.541666666664</v>
      </c>
      <c r="F66" s="511">
        <f t="shared" si="19"/>
        <v>13</v>
      </c>
      <c r="G66" s="486">
        <v>9</v>
      </c>
      <c r="H66" s="486">
        <v>8</v>
      </c>
      <c r="I66" s="486">
        <v>10</v>
      </c>
      <c r="J66" s="532">
        <v>1.629</v>
      </c>
      <c r="K66" s="525">
        <v>0.8</v>
      </c>
      <c r="L66" s="575">
        <v>0.86358892141322097</v>
      </c>
      <c r="M66" s="575">
        <v>0.819586315803425</v>
      </c>
      <c r="N66" s="541" t="s">
        <v>39</v>
      </c>
      <c r="O66" s="576" t="s">
        <v>39</v>
      </c>
      <c r="P66" s="576" t="s">
        <v>39</v>
      </c>
      <c r="Q66" s="576" t="s">
        <v>39</v>
      </c>
      <c r="R66" s="576" t="s">
        <v>39</v>
      </c>
      <c r="S66" s="576" t="s">
        <v>39</v>
      </c>
      <c r="T66" s="576" t="s">
        <v>39</v>
      </c>
      <c r="U66" s="576" t="s">
        <v>39</v>
      </c>
      <c r="V66" s="808" t="s">
        <v>39</v>
      </c>
      <c r="W66" s="807" t="s">
        <v>39</v>
      </c>
      <c r="X66" s="807" t="s">
        <v>39</v>
      </c>
      <c r="Y66" s="807" t="s">
        <v>39</v>
      </c>
      <c r="Z66" s="541" t="s">
        <v>39</v>
      </c>
      <c r="AA66" s="576"/>
      <c r="AB66" s="576"/>
      <c r="AC66" s="605"/>
    </row>
    <row r="67" spans="1:31" s="469" customFormat="1" x14ac:dyDescent="0.15">
      <c r="A67" s="581"/>
      <c r="B67" s="581"/>
      <c r="C67" s="525" t="s">
        <v>40</v>
      </c>
      <c r="D67" s="486">
        <v>1</v>
      </c>
      <c r="E67" s="592">
        <v>41451.541666666664</v>
      </c>
      <c r="F67" s="511">
        <f t="shared" si="19"/>
        <v>11</v>
      </c>
      <c r="G67" s="486">
        <v>11</v>
      </c>
      <c r="H67" s="486">
        <v>10</v>
      </c>
      <c r="I67" s="486">
        <v>12</v>
      </c>
      <c r="J67" s="532">
        <v>1.298</v>
      </c>
      <c r="K67" s="525">
        <v>0.6</v>
      </c>
      <c r="L67" s="575">
        <v>0.686402220484162</v>
      </c>
      <c r="M67" s="575">
        <v>0.64624256219166698</v>
      </c>
      <c r="N67" s="541" t="s">
        <v>39</v>
      </c>
      <c r="O67" s="576" t="s">
        <v>39</v>
      </c>
      <c r="P67" s="576" t="s">
        <v>39</v>
      </c>
      <c r="Q67" s="576" t="s">
        <v>39</v>
      </c>
      <c r="R67" s="576" t="s">
        <v>39</v>
      </c>
      <c r="S67" s="576" t="s">
        <v>39</v>
      </c>
      <c r="T67" s="576" t="s">
        <v>39</v>
      </c>
      <c r="U67" s="576" t="s">
        <v>39</v>
      </c>
      <c r="V67" s="808" t="s">
        <v>39</v>
      </c>
      <c r="W67" s="807" t="s">
        <v>39</v>
      </c>
      <c r="X67" s="807" t="s">
        <v>39</v>
      </c>
      <c r="Y67" s="807" t="s">
        <v>39</v>
      </c>
      <c r="Z67" s="541" t="s">
        <v>39</v>
      </c>
      <c r="AA67" s="576"/>
      <c r="AB67" s="576"/>
      <c r="AC67" s="605"/>
    </row>
    <row r="68" spans="1:31" s="469" customFormat="1" x14ac:dyDescent="0.15">
      <c r="A68" s="581"/>
      <c r="B68" s="581"/>
      <c r="C68" s="525" t="s">
        <v>40</v>
      </c>
      <c r="D68" s="486">
        <v>1</v>
      </c>
      <c r="E68" s="592">
        <v>41451.541666666664</v>
      </c>
      <c r="F68" s="511">
        <f t="shared" si="19"/>
        <v>9</v>
      </c>
      <c r="G68" s="486">
        <v>13</v>
      </c>
      <c r="H68" s="486">
        <v>12</v>
      </c>
      <c r="I68" s="486">
        <v>14</v>
      </c>
      <c r="J68" s="532">
        <v>1.827</v>
      </c>
      <c r="K68" s="525">
        <v>0.9</v>
      </c>
      <c r="L68" s="575">
        <v>0.96999557766312805</v>
      </c>
      <c r="M68" s="575">
        <v>0.92435741138551197</v>
      </c>
      <c r="N68" s="541" t="s">
        <v>39</v>
      </c>
      <c r="O68" s="576" t="s">
        <v>39</v>
      </c>
      <c r="P68" s="576" t="s">
        <v>39</v>
      </c>
      <c r="Q68" s="576" t="s">
        <v>39</v>
      </c>
      <c r="R68" s="576" t="s">
        <v>39</v>
      </c>
      <c r="S68" s="576" t="s">
        <v>39</v>
      </c>
      <c r="T68" s="576" t="s">
        <v>39</v>
      </c>
      <c r="U68" s="576" t="s">
        <v>39</v>
      </c>
      <c r="V68" s="808" t="s">
        <v>39</v>
      </c>
      <c r="W68" s="807" t="s">
        <v>39</v>
      </c>
      <c r="X68" s="807" t="s">
        <v>39</v>
      </c>
      <c r="Y68" s="807" t="s">
        <v>39</v>
      </c>
      <c r="Z68" s="541" t="s">
        <v>39</v>
      </c>
      <c r="AA68" s="576"/>
      <c r="AB68" s="576"/>
      <c r="AC68" s="605"/>
    </row>
    <row r="69" spans="1:31" s="469" customFormat="1" x14ac:dyDescent="0.15">
      <c r="A69" s="581"/>
      <c r="B69" s="581"/>
      <c r="C69" s="525" t="s">
        <v>40</v>
      </c>
      <c r="D69" s="486">
        <v>1</v>
      </c>
      <c r="E69" s="592">
        <v>41451.541666666664</v>
      </c>
      <c r="F69" s="511">
        <f t="shared" si="19"/>
        <v>7</v>
      </c>
      <c r="G69" s="486">
        <v>15</v>
      </c>
      <c r="H69" s="486">
        <v>14</v>
      </c>
      <c r="I69" s="486">
        <v>16</v>
      </c>
      <c r="J69" s="532">
        <v>9.94</v>
      </c>
      <c r="K69" s="525">
        <v>5.6</v>
      </c>
      <c r="L69" s="575">
        <v>5.58879235572822</v>
      </c>
      <c r="M69" s="575">
        <v>5.5897652743513202</v>
      </c>
      <c r="N69" s="541" t="s">
        <v>39</v>
      </c>
      <c r="O69" s="576" t="s">
        <v>39</v>
      </c>
      <c r="P69" s="576" t="s">
        <v>39</v>
      </c>
      <c r="Q69" s="576" t="s">
        <v>39</v>
      </c>
      <c r="R69" s="576" t="s">
        <v>39</v>
      </c>
      <c r="S69" s="576" t="s">
        <v>39</v>
      </c>
      <c r="T69" s="576" t="s">
        <v>39</v>
      </c>
      <c r="U69" s="576" t="s">
        <v>39</v>
      </c>
      <c r="V69" s="808" t="s">
        <v>39</v>
      </c>
      <c r="W69" s="807" t="s">
        <v>39</v>
      </c>
      <c r="X69" s="807" t="s">
        <v>39</v>
      </c>
      <c r="Y69" s="807" t="s">
        <v>39</v>
      </c>
      <c r="Z69" s="541" t="s">
        <v>39</v>
      </c>
      <c r="AA69" s="576"/>
      <c r="AB69" s="576"/>
      <c r="AC69" s="605"/>
    </row>
    <row r="70" spans="1:31" s="469" customFormat="1" x14ac:dyDescent="0.15">
      <c r="A70" s="581"/>
      <c r="B70" s="581"/>
      <c r="C70" s="525" t="s">
        <v>40</v>
      </c>
      <c r="D70" s="486">
        <v>1</v>
      </c>
      <c r="E70" s="592">
        <v>41451.541666666664</v>
      </c>
      <c r="F70" s="511">
        <f t="shared" si="19"/>
        <v>3.5</v>
      </c>
      <c r="G70" s="486">
        <v>18.5</v>
      </c>
      <c r="H70" s="486">
        <v>16</v>
      </c>
      <c r="I70" s="486">
        <v>21</v>
      </c>
      <c r="J70" s="532">
        <v>22.1</v>
      </c>
      <c r="K70" s="525">
        <v>13.3</v>
      </c>
      <c r="L70" s="575">
        <v>13.320111784171401</v>
      </c>
      <c r="M70" s="575">
        <v>13.2843451307543</v>
      </c>
      <c r="N70" s="541" t="s">
        <v>39</v>
      </c>
      <c r="O70" s="576" t="s">
        <v>39</v>
      </c>
      <c r="P70" s="576" t="s">
        <v>39</v>
      </c>
      <c r="Q70" s="576" t="s">
        <v>39</v>
      </c>
      <c r="R70" s="576" t="s">
        <v>39</v>
      </c>
      <c r="S70" s="576" t="s">
        <v>39</v>
      </c>
      <c r="T70" s="576" t="s">
        <v>39</v>
      </c>
      <c r="U70" s="576" t="s">
        <v>39</v>
      </c>
      <c r="V70" s="808" t="s">
        <v>39</v>
      </c>
      <c r="W70" s="807" t="s">
        <v>39</v>
      </c>
      <c r="X70" s="807" t="s">
        <v>39</v>
      </c>
      <c r="Y70" s="807" t="s">
        <v>39</v>
      </c>
      <c r="Z70" s="541" t="s">
        <v>39</v>
      </c>
      <c r="AA70" s="576"/>
      <c r="AB70" s="576"/>
      <c r="AC70" s="605"/>
    </row>
    <row r="71" spans="1:31" s="469" customFormat="1" ht="16" x14ac:dyDescent="0.15">
      <c r="A71" s="573" t="s">
        <v>35</v>
      </c>
      <c r="B71" s="582" t="s">
        <v>1627</v>
      </c>
      <c r="C71" s="486" t="s">
        <v>159</v>
      </c>
      <c r="D71" s="486">
        <v>1</v>
      </c>
      <c r="E71" s="592">
        <v>41458.652777777781</v>
      </c>
      <c r="F71" s="574">
        <f t="shared" ref="F71:F80" si="20">28-G71</f>
        <v>27</v>
      </c>
      <c r="G71" s="486">
        <v>1</v>
      </c>
      <c r="H71" s="486">
        <v>0</v>
      </c>
      <c r="I71" s="486">
        <v>2</v>
      </c>
      <c r="J71" s="532">
        <v>0.39500000000000002</v>
      </c>
      <c r="K71" s="525">
        <v>0.2</v>
      </c>
      <c r="L71" s="575">
        <v>0.20745732509819101</v>
      </c>
      <c r="M71" s="575">
        <v>0.18867124224181001</v>
      </c>
      <c r="N71" s="541">
        <v>405832</v>
      </c>
      <c r="O71" s="509" t="s">
        <v>39</v>
      </c>
      <c r="P71" s="509" t="s">
        <v>39</v>
      </c>
      <c r="Q71" s="509" t="s">
        <v>39</v>
      </c>
      <c r="R71" s="576">
        <v>751145</v>
      </c>
      <c r="S71" s="576">
        <v>2364</v>
      </c>
      <c r="T71" s="576">
        <v>245</v>
      </c>
      <c r="U71" s="576">
        <v>96590</v>
      </c>
      <c r="V71" s="808">
        <f>($V$5-U71/N71)/$V$5</f>
        <v>5.3942961816723277E-2</v>
      </c>
      <c r="W71" s="807">
        <f>($W$5-R71/N71)/$W$5</f>
        <v>-3.112870422039582E-2</v>
      </c>
      <c r="X71" s="807">
        <f>($X$5-S71/N71)/$X$5</f>
        <v>6.6547175299472711E-2</v>
      </c>
      <c r="Y71" s="807">
        <f t="shared" si="5"/>
        <v>3.0188960983227695E-2</v>
      </c>
      <c r="Z71" s="534">
        <v>100</v>
      </c>
      <c r="AA71" s="576"/>
      <c r="AB71" s="576"/>
      <c r="AC71" s="604" t="s">
        <v>1585</v>
      </c>
    </row>
    <row r="72" spans="1:31" s="562" customFormat="1" x14ac:dyDescent="0.15">
      <c r="A72" s="581"/>
      <c r="B72" s="581"/>
      <c r="C72" s="486" t="s">
        <v>162</v>
      </c>
      <c r="D72" s="486">
        <v>1</v>
      </c>
      <c r="E72" s="592">
        <v>41458.652777777781</v>
      </c>
      <c r="F72" s="574">
        <f t="shared" si="20"/>
        <v>25</v>
      </c>
      <c r="G72" s="486">
        <v>3</v>
      </c>
      <c r="H72" s="486">
        <v>2</v>
      </c>
      <c r="I72" s="486">
        <v>4</v>
      </c>
      <c r="J72" s="532">
        <v>0.29599999999999999</v>
      </c>
      <c r="K72" s="525">
        <v>0.1</v>
      </c>
      <c r="L72" s="575">
        <v>0.15534445670334199</v>
      </c>
      <c r="M72" s="575">
        <v>0.14043195181812301</v>
      </c>
      <c r="N72" s="541">
        <v>15311</v>
      </c>
      <c r="O72" s="509" t="s">
        <v>39</v>
      </c>
      <c r="P72" s="509" t="s">
        <v>39</v>
      </c>
      <c r="Q72" s="509" t="s">
        <v>39</v>
      </c>
      <c r="R72" s="576">
        <v>27162</v>
      </c>
      <c r="S72" s="576">
        <v>60</v>
      </c>
      <c r="T72" s="576">
        <v>212</v>
      </c>
      <c r="U72" s="576">
        <v>1947</v>
      </c>
      <c r="V72" s="808">
        <f>($V$5-U72/N72)/$V$5</f>
        <v>0.49453180021975041</v>
      </c>
      <c r="W72" s="807">
        <f>($W$5-R72/N72)/$W$5</f>
        <v>1.1689128250744744E-2</v>
      </c>
      <c r="X72" s="807">
        <f>($X$5-S72/N72)/$X$5</f>
        <v>0.37203001797608698</v>
      </c>
      <c r="Y72" s="807">
        <f t="shared" si="5"/>
        <v>-1.1827380012582243E-2</v>
      </c>
      <c r="Z72" s="534">
        <v>100</v>
      </c>
      <c r="AA72" s="576"/>
      <c r="AB72" s="576"/>
      <c r="AC72" s="603"/>
    </row>
    <row r="73" spans="1:31" s="469" customFormat="1" x14ac:dyDescent="0.15">
      <c r="A73" s="581"/>
      <c r="B73" s="581"/>
      <c r="C73" s="486" t="s">
        <v>164</v>
      </c>
      <c r="D73" s="486">
        <v>1</v>
      </c>
      <c r="E73" s="592">
        <v>41458.652777777781</v>
      </c>
      <c r="F73" s="574">
        <f t="shared" si="20"/>
        <v>23</v>
      </c>
      <c r="G73" s="486">
        <v>5</v>
      </c>
      <c r="H73" s="486">
        <v>4</v>
      </c>
      <c r="I73" s="486">
        <v>6</v>
      </c>
      <c r="J73" s="532">
        <v>0.25900000000000001</v>
      </c>
      <c r="K73" s="525">
        <v>0.1</v>
      </c>
      <c r="L73" s="575">
        <v>0.135888054152807</v>
      </c>
      <c r="M73" s="575">
        <v>0.122530184320367</v>
      </c>
      <c r="N73" s="541">
        <v>16459</v>
      </c>
      <c r="O73" s="509" t="s">
        <v>39</v>
      </c>
      <c r="P73" s="509" t="s">
        <v>39</v>
      </c>
      <c r="Q73" s="509" t="s">
        <v>39</v>
      </c>
      <c r="R73" s="576">
        <v>30938</v>
      </c>
      <c r="S73" s="576">
        <v>85</v>
      </c>
      <c r="T73" s="576">
        <v>173</v>
      </c>
      <c r="U73" s="576">
        <v>3590</v>
      </c>
      <c r="V73" s="808">
        <f>($V$5-U73/N73)/$V$5</f>
        <v>0.13299331399471342</v>
      </c>
      <c r="W73" s="807">
        <f>($W$5-R73/N73)/$W$5</f>
        <v>-4.7186836332777045E-2</v>
      </c>
      <c r="X73" s="807">
        <f>($X$5-S73/N73)/$X$5</f>
        <v>0.17242631837161917</v>
      </c>
      <c r="Y73" s="807">
        <f t="shared" si="5"/>
        <v>4.5060570564488901E-2</v>
      </c>
      <c r="Z73" s="534">
        <v>100</v>
      </c>
      <c r="AA73" s="576"/>
      <c r="AB73" s="576"/>
      <c r="AC73" s="603"/>
    </row>
    <row r="74" spans="1:31" s="469" customFormat="1" x14ac:dyDescent="0.15">
      <c r="A74" s="581"/>
      <c r="B74" s="581"/>
      <c r="C74" s="486" t="s">
        <v>166</v>
      </c>
      <c r="D74" s="486">
        <v>1</v>
      </c>
      <c r="E74" s="592">
        <v>41458.652777777781</v>
      </c>
      <c r="F74" s="574">
        <f t="shared" si="20"/>
        <v>21</v>
      </c>
      <c r="G74" s="486">
        <v>7</v>
      </c>
      <c r="H74" s="486">
        <v>6</v>
      </c>
      <c r="I74" s="486">
        <v>8</v>
      </c>
      <c r="J74" s="532">
        <v>0.63100000000000001</v>
      </c>
      <c r="K74" s="525">
        <v>0.3</v>
      </c>
      <c r="L74" s="575">
        <v>0.33200198111417401</v>
      </c>
      <c r="M74" s="575">
        <v>0.30551377238918398</v>
      </c>
      <c r="N74" s="532" t="s">
        <v>39</v>
      </c>
      <c r="O74" s="509" t="s">
        <v>39</v>
      </c>
      <c r="P74" s="509" t="s">
        <v>39</v>
      </c>
      <c r="Q74" s="509" t="s">
        <v>39</v>
      </c>
      <c r="R74" s="576">
        <v>51454</v>
      </c>
      <c r="S74" s="576">
        <v>142</v>
      </c>
      <c r="T74" s="576">
        <v>250</v>
      </c>
      <c r="U74" s="576">
        <v>6903</v>
      </c>
      <c r="V74" s="808" t="s">
        <v>39</v>
      </c>
      <c r="W74" s="807" t="s">
        <v>39</v>
      </c>
      <c r="X74" s="807" t="s">
        <v>39</v>
      </c>
      <c r="Y74" s="807" t="s">
        <v>39</v>
      </c>
      <c r="Z74" s="534">
        <v>100</v>
      </c>
      <c r="AA74" s="576"/>
      <c r="AB74" s="576"/>
      <c r="AC74" s="603"/>
    </row>
    <row r="75" spans="1:31" s="469" customFormat="1" x14ac:dyDescent="0.15">
      <c r="A75" s="581"/>
      <c r="B75" s="581"/>
      <c r="C75" s="486" t="s">
        <v>169</v>
      </c>
      <c r="D75" s="486">
        <v>1</v>
      </c>
      <c r="E75" s="592">
        <v>41458.652777777781</v>
      </c>
      <c r="F75" s="574">
        <f t="shared" si="20"/>
        <v>19</v>
      </c>
      <c r="G75" s="486">
        <v>9</v>
      </c>
      <c r="H75" s="486">
        <v>8</v>
      </c>
      <c r="I75" s="486">
        <v>10</v>
      </c>
      <c r="J75" s="532">
        <v>0.19980000000000001</v>
      </c>
      <c r="K75" s="525">
        <v>0.1</v>
      </c>
      <c r="L75" s="575">
        <v>0.10478059207568099</v>
      </c>
      <c r="M75" s="575">
        <v>9.4023472952147996E-2</v>
      </c>
      <c r="N75" s="541">
        <v>20081</v>
      </c>
      <c r="O75" s="509" t="s">
        <v>39</v>
      </c>
      <c r="P75" s="509" t="s">
        <v>39</v>
      </c>
      <c r="Q75" s="509" t="s">
        <v>39</v>
      </c>
      <c r="R75" s="576">
        <v>37107</v>
      </c>
      <c r="S75" s="576">
        <v>113</v>
      </c>
      <c r="T75" s="576">
        <v>318</v>
      </c>
      <c r="U75" s="576">
        <v>4339</v>
      </c>
      <c r="V75" s="808">
        <f t="shared" ref="V75:V96" si="21">($V$5-U75/N75)/$V$5</f>
        <v>0.14111353819141348</v>
      </c>
      <c r="W75" s="807">
        <f t="shared" ref="W75:W96" si="22">($W$5-R75/N75)/$W$5</f>
        <v>-2.9451504104958642E-2</v>
      </c>
      <c r="X75" s="807">
        <f t="shared" ref="X75:X96" si="23">($X$5-S75/N75)/$X$5</f>
        <v>9.8253848074632055E-2</v>
      </c>
      <c r="Y75" s="807">
        <f t="shared" ref="Y75:Y137" si="24">($Y$5-N75/R75)/$Y$5</f>
        <v>2.8608928140393258E-2</v>
      </c>
      <c r="Z75" s="534">
        <v>100</v>
      </c>
      <c r="AA75" s="576"/>
      <c r="AB75" s="576"/>
      <c r="AC75" s="603"/>
    </row>
    <row r="76" spans="1:31" s="469" customFormat="1" x14ac:dyDescent="0.15">
      <c r="A76" s="581"/>
      <c r="B76" s="581"/>
      <c r="C76" s="486" t="s">
        <v>171</v>
      </c>
      <c r="D76" s="486">
        <v>1</v>
      </c>
      <c r="E76" s="592">
        <v>41458.652777777781</v>
      </c>
      <c r="F76" s="574">
        <f t="shared" si="20"/>
        <v>17</v>
      </c>
      <c r="G76" s="486">
        <v>11</v>
      </c>
      <c r="H76" s="486">
        <v>10</v>
      </c>
      <c r="I76" s="486">
        <v>12</v>
      </c>
      <c r="J76" s="532">
        <v>0.1827</v>
      </c>
      <c r="K76" s="525">
        <v>0.1</v>
      </c>
      <c r="L76" s="575">
        <v>9.5800379780283204E-2</v>
      </c>
      <c r="M76" s="575">
        <v>8.5816503969351504E-2</v>
      </c>
      <c r="N76" s="541">
        <v>12447</v>
      </c>
      <c r="O76" s="509" t="s">
        <v>39</v>
      </c>
      <c r="P76" s="509" t="s">
        <v>39</v>
      </c>
      <c r="Q76" s="509" t="s">
        <v>39</v>
      </c>
      <c r="R76" s="576">
        <v>24263</v>
      </c>
      <c r="S76" s="576">
        <v>85</v>
      </c>
      <c r="T76" s="576">
        <v>193</v>
      </c>
      <c r="U76" s="576">
        <v>2015</v>
      </c>
      <c r="V76" s="808">
        <f t="shared" si="21"/>
        <v>0.35650999713780435</v>
      </c>
      <c r="W76" s="807">
        <f t="shared" si="22"/>
        <v>-8.5963411236227208E-2</v>
      </c>
      <c r="X76" s="807">
        <f t="shared" si="23"/>
        <v>-9.4322746518962081E-2</v>
      </c>
      <c r="Y76" s="807">
        <f t="shared" si="24"/>
        <v>7.9158662572589758E-2</v>
      </c>
      <c r="Z76" s="534">
        <v>100</v>
      </c>
      <c r="AA76" s="576"/>
      <c r="AB76" s="576"/>
      <c r="AC76" s="603"/>
    </row>
    <row r="77" spans="1:31" s="469" customFormat="1" x14ac:dyDescent="0.15">
      <c r="A77" s="581"/>
      <c r="B77" s="581"/>
      <c r="C77" s="486" t="s">
        <v>173</v>
      </c>
      <c r="D77" s="486">
        <v>1</v>
      </c>
      <c r="E77" s="592">
        <v>41458.652777777781</v>
      </c>
      <c r="F77" s="574">
        <f t="shared" si="20"/>
        <v>15</v>
      </c>
      <c r="G77" s="486">
        <v>13</v>
      </c>
      <c r="H77" s="486">
        <v>12</v>
      </c>
      <c r="I77" s="486">
        <v>14</v>
      </c>
      <c r="J77" s="532">
        <v>0.1298</v>
      </c>
      <c r="K77" s="525">
        <v>0.1</v>
      </c>
      <c r="L77" s="575">
        <v>6.8034307233739003E-2</v>
      </c>
      <c r="M77" s="575">
        <v>6.0475909924271001E-2</v>
      </c>
      <c r="N77" s="541">
        <v>25078</v>
      </c>
      <c r="O77" s="509" t="s">
        <v>39</v>
      </c>
      <c r="P77" s="509" t="s">
        <v>39</v>
      </c>
      <c r="Q77" s="509" t="s">
        <v>39</v>
      </c>
      <c r="R77" s="576">
        <v>46162</v>
      </c>
      <c r="S77" s="576">
        <v>130</v>
      </c>
      <c r="T77" s="576">
        <v>2354</v>
      </c>
      <c r="U77" s="576">
        <v>11743</v>
      </c>
      <c r="V77" s="808">
        <f t="shared" si="21"/>
        <v>-0.86130526614319491</v>
      </c>
      <c r="W77" s="807">
        <f t="shared" si="22"/>
        <v>-2.5479783445170451E-2</v>
      </c>
      <c r="X77" s="807">
        <f t="shared" si="23"/>
        <v>0.16930490780773513</v>
      </c>
      <c r="Y77" s="807">
        <f t="shared" si="24"/>
        <v>2.4846695036316827E-2</v>
      </c>
      <c r="Z77" s="534">
        <v>100</v>
      </c>
      <c r="AA77" s="576"/>
      <c r="AB77" s="576"/>
      <c r="AC77" s="603"/>
    </row>
    <row r="78" spans="1:31" s="469" customFormat="1" x14ac:dyDescent="0.15">
      <c r="A78" s="581"/>
      <c r="B78" s="581"/>
      <c r="C78" s="486" t="s">
        <v>175</v>
      </c>
      <c r="D78" s="486">
        <v>1</v>
      </c>
      <c r="E78" s="592">
        <v>41458.652777777781</v>
      </c>
      <c r="F78" s="574">
        <f t="shared" si="20"/>
        <v>13</v>
      </c>
      <c r="G78" s="486">
        <v>15</v>
      </c>
      <c r="H78" s="486">
        <v>14</v>
      </c>
      <c r="I78" s="486">
        <v>16</v>
      </c>
      <c r="J78" s="532">
        <v>0.33300000000000002</v>
      </c>
      <c r="K78" s="525">
        <v>0.2</v>
      </c>
      <c r="L78" s="575">
        <v>0.17481181007518301</v>
      </c>
      <c r="M78" s="575">
        <v>0.158402940086948</v>
      </c>
      <c r="N78" s="541">
        <v>15288</v>
      </c>
      <c r="O78" s="509" t="s">
        <v>39</v>
      </c>
      <c r="P78" s="509" t="s">
        <v>39</v>
      </c>
      <c r="Q78" s="509" t="s">
        <v>39</v>
      </c>
      <c r="R78" s="576">
        <v>30127</v>
      </c>
      <c r="S78" s="576">
        <v>85</v>
      </c>
      <c r="T78" s="576">
        <v>275</v>
      </c>
      <c r="U78" s="576">
        <v>2406</v>
      </c>
      <c r="V78" s="808">
        <f t="shared" si="21"/>
        <v>0.37442931033030813</v>
      </c>
      <c r="W78" s="807">
        <f t="shared" si="22"/>
        <v>-9.7843911793713434E-2</v>
      </c>
      <c r="X78" s="807">
        <f t="shared" si="23"/>
        <v>0.10903746559906335</v>
      </c>
      <c r="Y78" s="807">
        <f t="shared" si="24"/>
        <v>8.9123700320796098E-2</v>
      </c>
      <c r="Z78" s="534">
        <v>100</v>
      </c>
      <c r="AA78" s="576"/>
      <c r="AB78" s="576"/>
      <c r="AC78" s="603"/>
    </row>
    <row r="79" spans="1:31" s="469" customFormat="1" x14ac:dyDescent="0.15">
      <c r="A79" s="581"/>
      <c r="B79" s="581"/>
      <c r="C79" s="486" t="s">
        <v>177</v>
      </c>
      <c r="D79" s="486">
        <v>1</v>
      </c>
      <c r="E79" s="592">
        <v>41458.652777777781</v>
      </c>
      <c r="F79" s="574">
        <f t="shared" si="20"/>
        <v>11</v>
      </c>
      <c r="G79" s="486">
        <v>17</v>
      </c>
      <c r="H79" s="486">
        <v>16</v>
      </c>
      <c r="I79" s="486">
        <v>18</v>
      </c>
      <c r="J79" s="532">
        <v>0.22500000000000001</v>
      </c>
      <c r="K79" s="525">
        <v>0.1</v>
      </c>
      <c r="L79" s="575">
        <v>0.118018854197027</v>
      </c>
      <c r="M79" s="575">
        <v>0.10613885108131001</v>
      </c>
      <c r="N79" s="541">
        <v>14445</v>
      </c>
      <c r="O79" s="509" t="s">
        <v>39</v>
      </c>
      <c r="P79" s="509" t="s">
        <v>39</v>
      </c>
      <c r="Q79" s="509" t="s">
        <v>39</v>
      </c>
      <c r="R79" s="576">
        <v>28376</v>
      </c>
      <c r="S79" s="576">
        <v>86</v>
      </c>
      <c r="T79" s="576">
        <v>180</v>
      </c>
      <c r="U79" s="576">
        <v>2192</v>
      </c>
      <c r="V79" s="808">
        <f t="shared" si="21"/>
        <v>0.3968095639968619</v>
      </c>
      <c r="W79" s="807">
        <f t="shared" si="22"/>
        <v>-9.4382182330409986E-2</v>
      </c>
      <c r="X79" s="807">
        <f t="shared" si="23"/>
        <v>4.5947892061775353E-2</v>
      </c>
      <c r="Y79" s="807">
        <f t="shared" si="24"/>
        <v>8.6242433268997082E-2</v>
      </c>
      <c r="Z79" s="534">
        <v>100</v>
      </c>
      <c r="AA79" s="576"/>
      <c r="AB79" s="576"/>
      <c r="AC79" s="603"/>
      <c r="AD79" s="477"/>
      <c r="AE79" s="477"/>
    </row>
    <row r="80" spans="1:31" s="562" customFormat="1" ht="16" x14ac:dyDescent="0.15">
      <c r="A80" s="581"/>
      <c r="B80" s="581"/>
      <c r="C80" s="486" t="s">
        <v>179</v>
      </c>
      <c r="D80" s="486">
        <v>1</v>
      </c>
      <c r="E80" s="592">
        <v>41458.652777777781</v>
      </c>
      <c r="F80" s="574">
        <f t="shared" si="20"/>
        <v>9</v>
      </c>
      <c r="G80" s="486">
        <v>19</v>
      </c>
      <c r="H80" s="486">
        <v>18</v>
      </c>
      <c r="I80" s="486">
        <v>20</v>
      </c>
      <c r="J80" s="532">
        <v>0.33300000000000002</v>
      </c>
      <c r="K80" s="525">
        <v>0.2</v>
      </c>
      <c r="L80" s="575">
        <v>0.17481181007518301</v>
      </c>
      <c r="M80" s="575">
        <v>0.158402940086948</v>
      </c>
      <c r="N80" s="541">
        <v>33056</v>
      </c>
      <c r="O80" s="509" t="s">
        <v>39</v>
      </c>
      <c r="P80" s="509" t="s">
        <v>39</v>
      </c>
      <c r="Q80" s="509" t="s">
        <v>39</v>
      </c>
      <c r="R80" s="576">
        <v>61949</v>
      </c>
      <c r="S80" s="576">
        <v>187</v>
      </c>
      <c r="T80" s="576">
        <v>279</v>
      </c>
      <c r="U80" s="576">
        <v>6749</v>
      </c>
      <c r="V80" s="808">
        <f t="shared" si="21"/>
        <v>0.18844011571448382</v>
      </c>
      <c r="W80" s="807">
        <f t="shared" si="22"/>
        <v>-4.4045401344500593E-2</v>
      </c>
      <c r="X80" s="807">
        <f t="shared" si="23"/>
        <v>9.3469339997962683E-2</v>
      </c>
      <c r="Y80" s="807">
        <f t="shared" si="24"/>
        <v>4.2187247113755516E-2</v>
      </c>
      <c r="Z80" s="534">
        <v>100</v>
      </c>
      <c r="AA80" s="576"/>
      <c r="AB80" s="576"/>
      <c r="AC80" s="603"/>
      <c r="AD80" s="566" t="s">
        <v>153</v>
      </c>
    </row>
    <row r="81" spans="1:30" s="469" customFormat="1" ht="16" x14ac:dyDescent="0.15">
      <c r="A81" s="573" t="s">
        <v>35</v>
      </c>
      <c r="B81" s="582" t="s">
        <v>1628</v>
      </c>
      <c r="C81" s="486" t="s">
        <v>187</v>
      </c>
      <c r="D81" s="486">
        <v>1</v>
      </c>
      <c r="E81" s="591">
        <v>41463.69027777778</v>
      </c>
      <c r="F81" s="511">
        <f t="shared" ref="F81:F87" si="25">18-G81</f>
        <v>17</v>
      </c>
      <c r="G81" s="486">
        <v>1</v>
      </c>
      <c r="H81" s="486">
        <v>0</v>
      </c>
      <c r="I81" s="486">
        <v>2</v>
      </c>
      <c r="J81" s="532">
        <v>0.14849999999999999</v>
      </c>
      <c r="K81" s="525">
        <v>0.1</v>
      </c>
      <c r="L81" s="575">
        <v>7.7846975754706907E-2</v>
      </c>
      <c r="M81" s="575">
        <v>6.9428506492588193E-2</v>
      </c>
      <c r="N81" s="541">
        <v>243486</v>
      </c>
      <c r="O81" s="509" t="s">
        <v>39</v>
      </c>
      <c r="P81" s="509" t="s">
        <v>39</v>
      </c>
      <c r="Q81" s="509" t="s">
        <v>39</v>
      </c>
      <c r="R81" s="576">
        <v>453795</v>
      </c>
      <c r="S81" s="576">
        <v>1436</v>
      </c>
      <c r="T81" s="576">
        <v>224</v>
      </c>
      <c r="U81" s="576">
        <v>53311</v>
      </c>
      <c r="V81" s="808">
        <f t="shared" si="21"/>
        <v>0.12968939181838243</v>
      </c>
      <c r="W81" s="807">
        <f t="shared" si="22"/>
        <v>-3.8295796264135346E-2</v>
      </c>
      <c r="X81" s="807">
        <f t="shared" si="23"/>
        <v>5.4913335545162326E-2</v>
      </c>
      <c r="Y81" s="807">
        <f t="shared" si="24"/>
        <v>3.6883320150121295E-2</v>
      </c>
      <c r="Z81" s="534">
        <v>100</v>
      </c>
      <c r="AA81" s="576"/>
      <c r="AB81" s="576"/>
      <c r="AC81" s="604" t="s">
        <v>1586</v>
      </c>
    </row>
    <row r="82" spans="1:30" s="469" customFormat="1" x14ac:dyDescent="0.15">
      <c r="A82" s="581"/>
      <c r="B82" s="481"/>
      <c r="C82" s="486" t="s">
        <v>189</v>
      </c>
      <c r="D82" s="486">
        <v>1</v>
      </c>
      <c r="E82" s="592">
        <v>41463.69027777778</v>
      </c>
      <c r="F82" s="511">
        <f t="shared" si="25"/>
        <v>15</v>
      </c>
      <c r="G82" s="486">
        <v>3</v>
      </c>
      <c r="H82" s="486">
        <v>2</v>
      </c>
      <c r="I82" s="486">
        <v>4</v>
      </c>
      <c r="J82" s="532">
        <v>0.28199999999999997</v>
      </c>
      <c r="K82" s="525">
        <v>0.1</v>
      </c>
      <c r="L82" s="575">
        <v>0.14798128670180599</v>
      </c>
      <c r="M82" s="575">
        <v>0.133650235736027</v>
      </c>
      <c r="N82" s="541">
        <v>24347</v>
      </c>
      <c r="O82" s="509" t="s">
        <v>39</v>
      </c>
      <c r="P82" s="509" t="s">
        <v>39</v>
      </c>
      <c r="Q82" s="509" t="s">
        <v>39</v>
      </c>
      <c r="R82" s="576">
        <v>45841</v>
      </c>
      <c r="S82" s="576">
        <v>145</v>
      </c>
      <c r="T82" s="576">
        <v>260</v>
      </c>
      <c r="U82" s="576">
        <v>4957</v>
      </c>
      <c r="V82" s="808">
        <f t="shared" si="21"/>
        <v>0.19070863530489671</v>
      </c>
      <c r="W82" s="807">
        <f t="shared" si="22"/>
        <v>-4.8923973905066906E-2</v>
      </c>
      <c r="X82" s="807">
        <f t="shared" si="23"/>
        <v>4.5636685394929516E-2</v>
      </c>
      <c r="Y82" s="807">
        <f t="shared" si="24"/>
        <v>4.6642059026381522E-2</v>
      </c>
      <c r="Z82" s="534">
        <v>100</v>
      </c>
      <c r="AA82" s="576"/>
      <c r="AB82" s="576"/>
      <c r="AC82" s="605"/>
    </row>
    <row r="83" spans="1:30" s="469" customFormat="1" x14ac:dyDescent="0.15">
      <c r="A83" s="581"/>
      <c r="B83" s="481"/>
      <c r="C83" s="486" t="s">
        <v>191</v>
      </c>
      <c r="D83" s="486">
        <v>1</v>
      </c>
      <c r="E83" s="592">
        <v>41463.69027777778</v>
      </c>
      <c r="F83" s="511">
        <f t="shared" si="25"/>
        <v>13</v>
      </c>
      <c r="G83" s="486">
        <v>5</v>
      </c>
      <c r="H83" s="486">
        <v>4</v>
      </c>
      <c r="I83" s="486">
        <v>6</v>
      </c>
      <c r="J83" s="532">
        <v>0.1489</v>
      </c>
      <c r="K83" s="525">
        <v>0.1</v>
      </c>
      <c r="L83" s="575">
        <v>7.8056902983653906E-2</v>
      </c>
      <c r="M83" s="575">
        <v>6.9620038875506704E-2</v>
      </c>
      <c r="N83" s="541">
        <v>22870</v>
      </c>
      <c r="O83" s="509" t="s">
        <v>39</v>
      </c>
      <c r="P83" s="509" t="s">
        <v>39</v>
      </c>
      <c r="Q83" s="509" t="s">
        <v>39</v>
      </c>
      <c r="R83" s="576">
        <v>43583</v>
      </c>
      <c r="S83" s="576">
        <v>127</v>
      </c>
      <c r="T83" s="576">
        <v>195</v>
      </c>
      <c r="U83" s="576">
        <v>4474</v>
      </c>
      <c r="V83" s="808">
        <f t="shared" si="21"/>
        <v>0.22239103588825826</v>
      </c>
      <c r="W83" s="807">
        <f t="shared" si="22"/>
        <v>-6.1662166386463463E-2</v>
      </c>
      <c r="X83" s="807">
        <f t="shared" si="23"/>
        <v>0.11012553116487921</v>
      </c>
      <c r="Y83" s="807">
        <f t="shared" si="24"/>
        <v>5.8080779685632307E-2</v>
      </c>
      <c r="Z83" s="534">
        <v>100</v>
      </c>
      <c r="AA83" s="576"/>
      <c r="AB83" s="576"/>
      <c r="AC83" s="605"/>
    </row>
    <row r="84" spans="1:30" s="469" customFormat="1" x14ac:dyDescent="0.15">
      <c r="A84" s="581"/>
      <c r="B84" s="481"/>
      <c r="C84" s="486" t="s">
        <v>193</v>
      </c>
      <c r="D84" s="486">
        <v>1</v>
      </c>
      <c r="E84" s="592">
        <v>41463.69027777778</v>
      </c>
      <c r="F84" s="511">
        <f t="shared" si="25"/>
        <v>11</v>
      </c>
      <c r="G84" s="486">
        <v>7</v>
      </c>
      <c r="H84" s="486">
        <v>6</v>
      </c>
      <c r="I84" s="486">
        <v>8</v>
      </c>
      <c r="J84" s="532">
        <v>9.1300000000000006E-2</v>
      </c>
      <c r="K84" s="525">
        <v>0</v>
      </c>
      <c r="L84" s="575">
        <v>4.7840568498619097E-2</v>
      </c>
      <c r="M84" s="575">
        <v>4.20341915728452E-2</v>
      </c>
      <c r="N84" s="541">
        <v>20261</v>
      </c>
      <c r="O84" s="509" t="s">
        <v>39</v>
      </c>
      <c r="P84" s="509" t="s">
        <v>39</v>
      </c>
      <c r="Q84" s="509" t="s">
        <v>39</v>
      </c>
      <c r="R84" s="576">
        <v>38723</v>
      </c>
      <c r="S84" s="576">
        <v>121</v>
      </c>
      <c r="T84" s="576">
        <v>206</v>
      </c>
      <c r="U84" s="576">
        <v>3708</v>
      </c>
      <c r="V84" s="808">
        <f t="shared" si="21"/>
        <v>0.27253803366463975</v>
      </c>
      <c r="W84" s="807">
        <f t="shared" si="22"/>
        <v>-6.4739838517213946E-2</v>
      </c>
      <c r="X84" s="807">
        <f t="shared" si="23"/>
        <v>4.2991744593929224E-2</v>
      </c>
      <c r="Y84" s="807">
        <f t="shared" si="24"/>
        <v>6.0803434017620971E-2</v>
      </c>
      <c r="Z84" s="534">
        <v>100</v>
      </c>
      <c r="AA84" s="576"/>
      <c r="AB84" s="576"/>
      <c r="AC84" s="605"/>
    </row>
    <row r="85" spans="1:30" s="469" customFormat="1" x14ac:dyDescent="0.15">
      <c r="A85" s="581"/>
      <c r="B85" s="481"/>
      <c r="C85" s="486" t="s">
        <v>195</v>
      </c>
      <c r="D85" s="486">
        <v>1</v>
      </c>
      <c r="E85" s="592">
        <v>41463.69027777778</v>
      </c>
      <c r="F85" s="511">
        <f t="shared" si="25"/>
        <v>9</v>
      </c>
      <c r="G85" s="486">
        <v>9</v>
      </c>
      <c r="H85" s="486">
        <v>8</v>
      </c>
      <c r="I85" s="486">
        <v>10</v>
      </c>
      <c r="J85" s="532">
        <v>0.1532</v>
      </c>
      <c r="K85" s="525">
        <v>0.1</v>
      </c>
      <c r="L85" s="575">
        <v>8.0313701574905805E-2</v>
      </c>
      <c r="M85" s="575">
        <v>7.1679159239993198E-2</v>
      </c>
      <c r="N85" s="542">
        <v>13435.490199916898</v>
      </c>
      <c r="O85" s="444">
        <v>213.82988451121116</v>
      </c>
      <c r="P85" s="444">
        <v>1453.2501425606929</v>
      </c>
      <c r="Q85" s="444">
        <v>201.87987128572198</v>
      </c>
      <c r="R85" s="444">
        <v>26925.624170707404</v>
      </c>
      <c r="S85" s="454">
        <v>105.77618566242286</v>
      </c>
      <c r="T85" s="444" t="s">
        <v>39</v>
      </c>
      <c r="U85" s="454">
        <v>1368.5382769140808</v>
      </c>
      <c r="V85" s="808">
        <f t="shared" si="21"/>
        <v>0.59511202784923045</v>
      </c>
      <c r="W85" s="807">
        <f t="shared" si="22"/>
        <v>-0.11647151571798071</v>
      </c>
      <c r="X85" s="807">
        <f t="shared" si="23"/>
        <v>-0.26161131672904747</v>
      </c>
      <c r="Y85" s="807">
        <f t="shared" si="24"/>
        <v>0.10432108126205077</v>
      </c>
      <c r="Z85" s="435">
        <v>100</v>
      </c>
      <c r="AA85" s="439">
        <v>0</v>
      </c>
      <c r="AB85" s="404">
        <v>0</v>
      </c>
      <c r="AC85" s="605"/>
    </row>
    <row r="86" spans="1:30" s="469" customFormat="1" x14ac:dyDescent="0.15">
      <c r="A86" s="581"/>
      <c r="B86" s="481"/>
      <c r="C86" s="486" t="s">
        <v>197</v>
      </c>
      <c r="D86" s="486">
        <v>1</v>
      </c>
      <c r="E86" s="592">
        <v>41463.69027777778</v>
      </c>
      <c r="F86" s="511">
        <f t="shared" si="25"/>
        <v>7</v>
      </c>
      <c r="G86" s="486">
        <v>11</v>
      </c>
      <c r="H86" s="486">
        <v>10</v>
      </c>
      <c r="I86" s="486">
        <v>12</v>
      </c>
      <c r="J86" s="532">
        <v>0.24399999999999999</v>
      </c>
      <c r="K86" s="525">
        <v>0.1</v>
      </c>
      <c r="L86" s="575">
        <v>0.12800344344869199</v>
      </c>
      <c r="M86" s="575">
        <v>0.115291978719224</v>
      </c>
      <c r="N86" s="541">
        <v>71471</v>
      </c>
      <c r="O86" s="509" t="s">
        <v>39</v>
      </c>
      <c r="P86" s="509" t="s">
        <v>39</v>
      </c>
      <c r="Q86" s="509" t="s">
        <v>39</v>
      </c>
      <c r="R86" s="576">
        <v>139183</v>
      </c>
      <c r="S86" s="576">
        <v>417</v>
      </c>
      <c r="T86" s="576">
        <v>184</v>
      </c>
      <c r="U86" s="576">
        <v>9615</v>
      </c>
      <c r="V86" s="808">
        <f t="shared" si="21"/>
        <v>0.46524990159126767</v>
      </c>
      <c r="W86" s="807">
        <f t="shared" si="22"/>
        <v>-8.4905020468463238E-2</v>
      </c>
      <c r="X86" s="807">
        <f t="shared" si="23"/>
        <v>6.503062299899931E-2</v>
      </c>
      <c r="Y86" s="807">
        <f t="shared" si="24"/>
        <v>7.8260325896363725E-2</v>
      </c>
      <c r="Z86" s="534">
        <v>100</v>
      </c>
      <c r="AA86" s="576"/>
      <c r="AB86" s="576"/>
      <c r="AC86" s="605"/>
    </row>
    <row r="87" spans="1:30" s="469" customFormat="1" x14ac:dyDescent="0.15">
      <c r="A87" s="581"/>
      <c r="B87" s="481"/>
      <c r="C87" s="486" t="s">
        <v>199</v>
      </c>
      <c r="D87" s="486">
        <v>1</v>
      </c>
      <c r="E87" s="592">
        <v>41463.69027777778</v>
      </c>
      <c r="F87" s="511">
        <f t="shared" si="25"/>
        <v>3.5</v>
      </c>
      <c r="G87" s="486">
        <v>14.5</v>
      </c>
      <c r="H87" s="486">
        <v>12</v>
      </c>
      <c r="I87" s="486">
        <v>17</v>
      </c>
      <c r="J87" s="532">
        <v>23.4</v>
      </c>
      <c r="K87" s="525">
        <v>14.2</v>
      </c>
      <c r="L87" s="575">
        <v>14.1898672826118</v>
      </c>
      <c r="M87" s="575">
        <v>14.1402716129076</v>
      </c>
      <c r="N87" s="542">
        <v>5910797.8459708104</v>
      </c>
      <c r="O87" s="444">
        <v>221153.33754883287</v>
      </c>
      <c r="P87" s="444">
        <v>595764.51889842027</v>
      </c>
      <c r="Q87" s="444">
        <v>145368.67165822297</v>
      </c>
      <c r="R87" s="444">
        <v>11411060.095459249</v>
      </c>
      <c r="S87" s="454">
        <v>63626.295361670309</v>
      </c>
      <c r="T87" s="444" t="s">
        <v>39</v>
      </c>
      <c r="U87" s="454">
        <v>661989.25396457152</v>
      </c>
      <c r="V87" s="808">
        <f t="shared" si="21"/>
        <v>0.5548193528315285</v>
      </c>
      <c r="W87" s="807">
        <f t="shared" si="22"/>
        <v>-7.5512025204085231E-2</v>
      </c>
      <c r="X87" s="807">
        <f t="shared" si="23"/>
        <v>-0.72497069421350868</v>
      </c>
      <c r="Y87" s="807">
        <f t="shared" si="24"/>
        <v>7.021030303194993E-2</v>
      </c>
      <c r="Z87" s="435">
        <v>10000</v>
      </c>
      <c r="AA87" s="439">
        <v>0</v>
      </c>
      <c r="AB87" s="404">
        <v>0</v>
      </c>
      <c r="AC87" s="605"/>
    </row>
    <row r="88" spans="1:30" s="469" customFormat="1" ht="16" x14ac:dyDescent="0.15">
      <c r="A88" s="573" t="s">
        <v>1495</v>
      </c>
      <c r="B88" s="481"/>
      <c r="C88" s="486" t="s">
        <v>205</v>
      </c>
      <c r="D88" s="486">
        <v>1</v>
      </c>
      <c r="E88" s="592">
        <v>41463.708333333336</v>
      </c>
      <c r="F88" s="511">
        <v>17</v>
      </c>
      <c r="G88" s="486">
        <v>1</v>
      </c>
      <c r="H88" s="486">
        <v>0</v>
      </c>
      <c r="I88" s="486">
        <v>2</v>
      </c>
      <c r="J88" s="532">
        <v>1.5779999999999999E-2</v>
      </c>
      <c r="K88" s="525">
        <v>0</v>
      </c>
      <c r="L88" s="575">
        <v>8.2638395738117692E-3</v>
      </c>
      <c r="M88" s="575">
        <v>5.8826662060382203E-3</v>
      </c>
      <c r="N88" s="541">
        <v>10610</v>
      </c>
      <c r="O88" s="509" t="s">
        <v>39</v>
      </c>
      <c r="P88" s="509" t="s">
        <v>39</v>
      </c>
      <c r="Q88" s="509" t="s">
        <v>39</v>
      </c>
      <c r="R88" s="576">
        <v>17678</v>
      </c>
      <c r="S88" s="576">
        <v>10</v>
      </c>
      <c r="T88" s="576">
        <v>349</v>
      </c>
      <c r="U88" s="576">
        <v>536</v>
      </c>
      <c r="V88" s="808">
        <f t="shared" si="21"/>
        <v>0.79919207474687248</v>
      </c>
      <c r="W88" s="807">
        <f t="shared" si="22"/>
        <v>7.1775280198296251E-2</v>
      </c>
      <c r="X88" s="807">
        <f t="shared" si="23"/>
        <v>0.84896562370769513</v>
      </c>
      <c r="Y88" s="807">
        <f t="shared" si="24"/>
        <v>-7.7325327226395887E-2</v>
      </c>
      <c r="Z88" s="534">
        <v>100</v>
      </c>
      <c r="AA88" s="576"/>
      <c r="AB88" s="576"/>
      <c r="AC88" s="605" t="s">
        <v>1524</v>
      </c>
    </row>
    <row r="89" spans="1:30" s="469" customFormat="1" ht="17" thickBot="1" x14ac:dyDescent="0.2">
      <c r="A89" s="573" t="s">
        <v>35</v>
      </c>
      <c r="B89" s="582" t="s">
        <v>1623</v>
      </c>
      <c r="C89" s="486" t="s">
        <v>211</v>
      </c>
      <c r="D89" s="583">
        <v>1</v>
      </c>
      <c r="E89" s="591">
        <v>41466.701388888891</v>
      </c>
      <c r="F89" s="511">
        <f t="shared" ref="F89:F96" si="26">19-G89</f>
        <v>18</v>
      </c>
      <c r="G89" s="486">
        <v>1</v>
      </c>
      <c r="H89" s="486">
        <v>0</v>
      </c>
      <c r="I89" s="486">
        <v>2</v>
      </c>
      <c r="J89" s="532">
        <v>0.1124</v>
      </c>
      <c r="K89" s="525">
        <v>0.1</v>
      </c>
      <c r="L89" s="575">
        <v>5.8906316837922398E-2</v>
      </c>
      <c r="M89" s="575">
        <v>5.2145072373105998E-2</v>
      </c>
      <c r="N89" s="541">
        <v>50247</v>
      </c>
      <c r="O89" s="509" t="s">
        <v>39</v>
      </c>
      <c r="P89" s="509" t="s">
        <v>39</v>
      </c>
      <c r="Q89" s="509" t="s">
        <v>39</v>
      </c>
      <c r="R89" s="576">
        <v>92718</v>
      </c>
      <c r="S89" s="576">
        <v>270</v>
      </c>
      <c r="T89" s="576">
        <v>210</v>
      </c>
      <c r="U89" s="576">
        <v>12004</v>
      </c>
      <c r="V89" s="808">
        <f t="shared" si="21"/>
        <v>5.0385597700496179E-2</v>
      </c>
      <c r="W89" s="807">
        <f t="shared" si="22"/>
        <v>-2.7990975451046774E-2</v>
      </c>
      <c r="X89" s="807">
        <f t="shared" si="23"/>
        <v>0.13891739255166297</v>
      </c>
      <c r="Y89" s="807">
        <f t="shared" si="24"/>
        <v>2.722881437627913E-2</v>
      </c>
      <c r="Z89" s="534">
        <v>100</v>
      </c>
      <c r="AA89" s="576"/>
      <c r="AB89" s="576"/>
      <c r="AC89" s="604" t="s">
        <v>1587</v>
      </c>
    </row>
    <row r="90" spans="1:30" s="465" customFormat="1" ht="16" thickTop="1" x14ac:dyDescent="0.15">
      <c r="A90" s="581"/>
      <c r="B90" s="481"/>
      <c r="C90" s="486" t="s">
        <v>213</v>
      </c>
      <c r="D90" s="583">
        <v>1</v>
      </c>
      <c r="E90" s="592">
        <v>41466.701388888891</v>
      </c>
      <c r="F90" s="511">
        <f t="shared" si="26"/>
        <v>16</v>
      </c>
      <c r="G90" s="486">
        <v>3</v>
      </c>
      <c r="H90" s="486">
        <v>2</v>
      </c>
      <c r="I90" s="486">
        <v>4</v>
      </c>
      <c r="J90" s="532">
        <v>6.4500000000000002E-2</v>
      </c>
      <c r="K90" s="525">
        <v>0</v>
      </c>
      <c r="L90" s="575">
        <v>3.3790633421463399E-2</v>
      </c>
      <c r="M90" s="575">
        <v>2.9165144314390198E-2</v>
      </c>
      <c r="N90" s="541">
        <v>29015</v>
      </c>
      <c r="O90" s="509" t="s">
        <v>39</v>
      </c>
      <c r="P90" s="509" t="s">
        <v>39</v>
      </c>
      <c r="Q90" s="509" t="s">
        <v>39</v>
      </c>
      <c r="R90" s="576">
        <v>53909</v>
      </c>
      <c r="S90" s="576">
        <v>167</v>
      </c>
      <c r="T90" s="576">
        <v>200</v>
      </c>
      <c r="U90" s="576">
        <v>6548</v>
      </c>
      <c r="V90" s="808">
        <f t="shared" si="21"/>
        <v>0.10294816466168724</v>
      </c>
      <c r="W90" s="807">
        <f t="shared" si="22"/>
        <v>-3.5080400817863504E-2</v>
      </c>
      <c r="X90" s="807">
        <f t="shared" si="23"/>
        <v>7.7672650970028123E-2</v>
      </c>
      <c r="Y90" s="807">
        <f t="shared" si="24"/>
        <v>3.3891474314598845E-2</v>
      </c>
      <c r="Z90" s="534">
        <v>100</v>
      </c>
      <c r="AA90" s="576"/>
      <c r="AB90" s="576"/>
      <c r="AC90" s="605"/>
    </row>
    <row r="91" spans="1:30" s="469" customFormat="1" ht="16" x14ac:dyDescent="0.15">
      <c r="A91" s="581"/>
      <c r="B91" s="481"/>
      <c r="C91" s="486" t="s">
        <v>215</v>
      </c>
      <c r="D91" s="583">
        <v>1</v>
      </c>
      <c r="E91" s="592">
        <v>41466.701388888891</v>
      </c>
      <c r="F91" s="511">
        <f t="shared" si="26"/>
        <v>14</v>
      </c>
      <c r="G91" s="486">
        <v>5</v>
      </c>
      <c r="H91" s="486">
        <v>4</v>
      </c>
      <c r="I91" s="486">
        <v>6</v>
      </c>
      <c r="J91" s="532">
        <v>0.14599999999999999</v>
      </c>
      <c r="K91" s="525">
        <v>0.1</v>
      </c>
      <c r="L91" s="575">
        <v>7.6534959588439297E-2</v>
      </c>
      <c r="M91" s="575">
        <v>6.8231475680374701E-2</v>
      </c>
      <c r="N91" s="541">
        <v>48400</v>
      </c>
      <c r="O91" s="509" t="s">
        <v>39</v>
      </c>
      <c r="P91" s="509" t="s">
        <v>39</v>
      </c>
      <c r="Q91" s="509" t="s">
        <v>39</v>
      </c>
      <c r="R91" s="576">
        <v>43198</v>
      </c>
      <c r="S91" s="576">
        <v>128</v>
      </c>
      <c r="T91" s="576">
        <v>192</v>
      </c>
      <c r="U91" s="576">
        <v>5613</v>
      </c>
      <c r="V91" s="808">
        <f t="shared" si="21"/>
        <v>0.53902101871954833</v>
      </c>
      <c r="W91" s="807">
        <f t="shared" si="22"/>
        <v>0.50277419119950617</v>
      </c>
      <c r="X91" s="807">
        <f t="shared" si="23"/>
        <v>0.5762050294317077</v>
      </c>
      <c r="Y91" s="807">
        <f t="shared" si="24"/>
        <v>-1.011158677407348</v>
      </c>
      <c r="Z91" s="534">
        <v>100</v>
      </c>
      <c r="AA91" s="576"/>
      <c r="AB91" s="576"/>
      <c r="AC91" s="605"/>
      <c r="AD91" s="472" t="s">
        <v>160</v>
      </c>
    </row>
    <row r="92" spans="1:30" s="469" customFormat="1" x14ac:dyDescent="0.15">
      <c r="A92" s="581"/>
      <c r="B92" s="481"/>
      <c r="C92" s="486" t="s">
        <v>217</v>
      </c>
      <c r="D92" s="583">
        <v>1</v>
      </c>
      <c r="E92" s="592">
        <v>41466.701388888891</v>
      </c>
      <c r="F92" s="511">
        <f t="shared" si="26"/>
        <v>12</v>
      </c>
      <c r="G92" s="486">
        <v>7</v>
      </c>
      <c r="H92" s="486">
        <v>6</v>
      </c>
      <c r="I92" s="486">
        <v>8</v>
      </c>
      <c r="J92" s="532">
        <v>0.13059999999999999</v>
      </c>
      <c r="K92" s="525">
        <v>0.1</v>
      </c>
      <c r="L92" s="575">
        <v>6.8454043227907796E-2</v>
      </c>
      <c r="M92" s="575">
        <v>6.0858882779616999E-2</v>
      </c>
      <c r="N92" s="541">
        <v>48414</v>
      </c>
      <c r="O92" s="509" t="s">
        <v>39</v>
      </c>
      <c r="P92" s="509" t="s">
        <v>39</v>
      </c>
      <c r="Q92" s="509" t="s">
        <v>39</v>
      </c>
      <c r="R92" s="576">
        <v>89199</v>
      </c>
      <c r="S92" s="576">
        <v>272</v>
      </c>
      <c r="T92" s="576">
        <v>191</v>
      </c>
      <c r="U92" s="576">
        <v>11231</v>
      </c>
      <c r="V92" s="808">
        <f t="shared" si="21"/>
        <v>7.7898126005604626E-2</v>
      </c>
      <c r="W92" s="807">
        <f t="shared" si="22"/>
        <v>-2.6418341708360129E-2</v>
      </c>
      <c r="X92" s="807">
        <f t="shared" si="23"/>
        <v>9.9696106024107375E-2</v>
      </c>
      <c r="Y92" s="807">
        <f t="shared" si="24"/>
        <v>2.573837648340311E-2</v>
      </c>
      <c r="Z92" s="534">
        <v>100</v>
      </c>
      <c r="AA92" s="576"/>
      <c r="AB92" s="576"/>
      <c r="AC92" s="605"/>
    </row>
    <row r="93" spans="1:30" s="469" customFormat="1" x14ac:dyDescent="0.15">
      <c r="A93" s="581"/>
      <c r="B93" s="481"/>
      <c r="C93" s="486" t="s">
        <v>166</v>
      </c>
      <c r="D93" s="583">
        <v>1</v>
      </c>
      <c r="E93" s="592">
        <v>41466.701388888891</v>
      </c>
      <c r="F93" s="511">
        <f t="shared" si="26"/>
        <v>10</v>
      </c>
      <c r="G93" s="486">
        <v>9</v>
      </c>
      <c r="H93" s="486">
        <v>8</v>
      </c>
      <c r="I93" s="486">
        <v>10</v>
      </c>
      <c r="J93" s="532">
        <v>0.35199999999999998</v>
      </c>
      <c r="K93" s="525">
        <v>0.2</v>
      </c>
      <c r="L93" s="575">
        <v>0.18481281407426001</v>
      </c>
      <c r="M93" s="575">
        <v>0.16765826931533201</v>
      </c>
      <c r="N93" s="542">
        <v>27283.046291005365</v>
      </c>
      <c r="O93" s="444">
        <v>584.32736446995773</v>
      </c>
      <c r="P93" s="444">
        <v>3000.4759260739829</v>
      </c>
      <c r="Q93" s="444">
        <v>569.38312676867235</v>
      </c>
      <c r="R93" s="444">
        <v>52368.292367489121</v>
      </c>
      <c r="S93" s="454">
        <v>240.61169567727097</v>
      </c>
      <c r="T93" s="444" t="s">
        <v>39</v>
      </c>
      <c r="U93" s="454">
        <v>5233.747835213042</v>
      </c>
      <c r="V93" s="808">
        <f t="shared" si="21"/>
        <v>0.23747975694443144</v>
      </c>
      <c r="W93" s="807">
        <f t="shared" si="22"/>
        <v>-6.932799575236985E-2</v>
      </c>
      <c r="X93" s="807">
        <f t="shared" si="23"/>
        <v>-0.41323721165485616</v>
      </c>
      <c r="Y93" s="807">
        <f t="shared" si="24"/>
        <v>6.4833237348837031E-2</v>
      </c>
      <c r="Z93" s="435">
        <v>100</v>
      </c>
      <c r="AA93" s="439">
        <v>0</v>
      </c>
      <c r="AB93" s="404">
        <v>0</v>
      </c>
      <c r="AC93" s="605"/>
    </row>
    <row r="94" spans="1:30" s="469" customFormat="1" x14ac:dyDescent="0.15">
      <c r="A94" s="581"/>
      <c r="B94" s="481"/>
      <c r="C94" s="486" t="s">
        <v>220</v>
      </c>
      <c r="D94" s="583">
        <v>1</v>
      </c>
      <c r="E94" s="592">
        <v>41466.701388888891</v>
      </c>
      <c r="F94" s="511">
        <f t="shared" si="26"/>
        <v>8</v>
      </c>
      <c r="G94" s="486">
        <v>11</v>
      </c>
      <c r="H94" s="486">
        <v>10</v>
      </c>
      <c r="I94" s="486">
        <v>12</v>
      </c>
      <c r="J94" s="532" t="s">
        <v>39</v>
      </c>
      <c r="K94" s="525" t="s">
        <v>39</v>
      </c>
      <c r="L94" s="525" t="s">
        <v>39</v>
      </c>
      <c r="M94" s="525" t="s">
        <v>39</v>
      </c>
      <c r="N94" s="541">
        <v>136272</v>
      </c>
      <c r="O94" s="509" t="s">
        <v>39</v>
      </c>
      <c r="P94" s="509" t="s">
        <v>39</v>
      </c>
      <c r="Q94" s="509" t="s">
        <v>39</v>
      </c>
      <c r="R94" s="576">
        <v>252522</v>
      </c>
      <c r="S94" s="576">
        <v>806</v>
      </c>
      <c r="T94" s="576">
        <v>205</v>
      </c>
      <c r="U94" s="576">
        <v>31384</v>
      </c>
      <c r="V94" s="808">
        <f t="shared" si="21"/>
        <v>8.4553205151518207E-2</v>
      </c>
      <c r="W94" s="807">
        <f t="shared" si="22"/>
        <v>-3.2352407257674576E-2</v>
      </c>
      <c r="X94" s="807">
        <f t="shared" si="23"/>
        <v>5.219367561652255E-2</v>
      </c>
      <c r="Y94" s="807">
        <f t="shared" si="24"/>
        <v>3.1338530360591463E-2</v>
      </c>
      <c r="Z94" s="534">
        <v>100</v>
      </c>
      <c r="AA94" s="576"/>
      <c r="AB94" s="576"/>
      <c r="AC94" s="605"/>
    </row>
    <row r="95" spans="1:30" s="469" customFormat="1" x14ac:dyDescent="0.15">
      <c r="A95" s="581"/>
      <c r="B95" s="481"/>
      <c r="C95" s="486" t="s">
        <v>222</v>
      </c>
      <c r="D95" s="583">
        <v>1</v>
      </c>
      <c r="E95" s="592">
        <v>41466.701388888891</v>
      </c>
      <c r="F95" s="511">
        <f t="shared" si="26"/>
        <v>6</v>
      </c>
      <c r="G95" s="486">
        <v>13</v>
      </c>
      <c r="H95" s="486">
        <v>12</v>
      </c>
      <c r="I95" s="486">
        <v>14</v>
      </c>
      <c r="J95" s="532">
        <v>3.14</v>
      </c>
      <c r="K95" s="525">
        <v>1.6</v>
      </c>
      <c r="L95" s="575">
        <v>1.68344867042388</v>
      </c>
      <c r="M95" s="575">
        <v>1.63546832424148</v>
      </c>
      <c r="N95" s="541">
        <v>2842172</v>
      </c>
      <c r="O95" s="509" t="s">
        <v>39</v>
      </c>
      <c r="P95" s="509" t="s">
        <v>39</v>
      </c>
      <c r="Q95" s="509" t="s">
        <v>39</v>
      </c>
      <c r="R95" s="576">
        <v>5623526</v>
      </c>
      <c r="S95" s="576">
        <v>31900</v>
      </c>
      <c r="T95" s="576">
        <v>13497</v>
      </c>
      <c r="U95" s="576">
        <v>367800</v>
      </c>
      <c r="V95" s="808">
        <f t="shared" si="21"/>
        <v>0.48560965127307187</v>
      </c>
      <c r="W95" s="807">
        <f t="shared" si="22"/>
        <v>-0.10228458791535454</v>
      </c>
      <c r="X95" s="807">
        <f t="shared" si="23"/>
        <v>-0.79858727640400473</v>
      </c>
      <c r="Y95" s="807">
        <f t="shared" si="24"/>
        <v>9.2793266853885115E-2</v>
      </c>
      <c r="Z95" s="534">
        <v>10000</v>
      </c>
      <c r="AA95" s="576"/>
      <c r="AB95" s="576"/>
      <c r="AC95" s="605"/>
    </row>
    <row r="96" spans="1:30" s="469" customFormat="1" x14ac:dyDescent="0.15">
      <c r="A96" s="581"/>
      <c r="B96" s="481"/>
      <c r="C96" s="486" t="s">
        <v>224</v>
      </c>
      <c r="D96" s="583">
        <v>1</v>
      </c>
      <c r="E96" s="592">
        <v>41466.701388888891</v>
      </c>
      <c r="F96" s="511">
        <f t="shared" si="26"/>
        <v>2.5</v>
      </c>
      <c r="G96" s="486">
        <v>16.5</v>
      </c>
      <c r="H96" s="486">
        <v>14</v>
      </c>
      <c r="I96" s="486">
        <v>19</v>
      </c>
      <c r="J96" s="532">
        <v>33.6</v>
      </c>
      <c r="K96" s="525">
        <v>21.1</v>
      </c>
      <c r="L96" s="575">
        <v>21.1719025072235</v>
      </c>
      <c r="M96" s="575">
        <v>21.037735390945699</v>
      </c>
      <c r="N96" s="542">
        <v>3110132.1314212196</v>
      </c>
      <c r="O96" s="444">
        <v>276849.35434731952</v>
      </c>
      <c r="P96" s="444">
        <v>373164.18455596216</v>
      </c>
      <c r="Q96" s="444">
        <v>49837.159309469534</v>
      </c>
      <c r="R96" s="444">
        <v>6342245.7205393342</v>
      </c>
      <c r="S96" s="454">
        <v>34031.862903554065</v>
      </c>
      <c r="T96" s="444" t="s">
        <v>39</v>
      </c>
      <c r="U96" s="454">
        <v>357657.94527679845</v>
      </c>
      <c r="V96" s="808">
        <f t="shared" si="21"/>
        <v>0.54289025456568452</v>
      </c>
      <c r="W96" s="807">
        <f t="shared" si="22"/>
        <v>-0.13605565648675066</v>
      </c>
      <c r="X96" s="807">
        <f t="shared" si="23"/>
        <v>-0.75346892341238514</v>
      </c>
      <c r="Y96" s="807">
        <f t="shared" si="24"/>
        <v>0.1197614357271037</v>
      </c>
      <c r="Z96" s="435">
        <v>10000</v>
      </c>
      <c r="AA96" s="439">
        <v>0</v>
      </c>
      <c r="AB96" s="439">
        <v>1</v>
      </c>
      <c r="AC96" s="605"/>
    </row>
    <row r="97" spans="1:31" s="469" customFormat="1" ht="16" x14ac:dyDescent="0.15">
      <c r="A97" s="573" t="s">
        <v>1507</v>
      </c>
      <c r="B97" s="582" t="s">
        <v>1629</v>
      </c>
      <c r="C97" s="525" t="s">
        <v>40</v>
      </c>
      <c r="D97" s="583">
        <v>1</v>
      </c>
      <c r="E97" s="592">
        <v>41467.573611111111</v>
      </c>
      <c r="F97" s="574">
        <f t="shared" ref="F97:F117" si="27">23-G97</f>
        <v>22</v>
      </c>
      <c r="G97" s="486">
        <v>1</v>
      </c>
      <c r="H97" s="486">
        <v>0</v>
      </c>
      <c r="I97" s="486">
        <v>2</v>
      </c>
      <c r="J97" s="532">
        <v>0.14879999999999999</v>
      </c>
      <c r="K97" s="525">
        <v>0.1</v>
      </c>
      <c r="L97" s="575">
        <v>7.8004421056356896E-2</v>
      </c>
      <c r="M97" s="575">
        <v>6.9572155576821296E-2</v>
      </c>
      <c r="N97" s="541" t="s">
        <v>39</v>
      </c>
      <c r="O97" s="576" t="s">
        <v>39</v>
      </c>
      <c r="P97" s="576" t="s">
        <v>39</v>
      </c>
      <c r="Q97" s="576" t="s">
        <v>39</v>
      </c>
      <c r="R97" s="576" t="s">
        <v>39</v>
      </c>
      <c r="S97" s="576" t="s">
        <v>39</v>
      </c>
      <c r="T97" s="576" t="s">
        <v>39</v>
      </c>
      <c r="U97" s="576" t="s">
        <v>39</v>
      </c>
      <c r="V97" s="808" t="s">
        <v>39</v>
      </c>
      <c r="W97" s="807" t="s">
        <v>39</v>
      </c>
      <c r="X97" s="807" t="s">
        <v>39</v>
      </c>
      <c r="Y97" s="807" t="s">
        <v>39</v>
      </c>
      <c r="Z97" s="541" t="s">
        <v>39</v>
      </c>
      <c r="AA97" s="509"/>
      <c r="AB97" s="509"/>
      <c r="AC97" s="604" t="s">
        <v>1588</v>
      </c>
    </row>
    <row r="98" spans="1:31" s="469" customFormat="1" x14ac:dyDescent="0.15">
      <c r="A98" s="581"/>
      <c r="B98" s="481"/>
      <c r="C98" s="525" t="s">
        <v>40</v>
      </c>
      <c r="D98" s="583">
        <v>1</v>
      </c>
      <c r="E98" s="592">
        <v>41467.573611111111</v>
      </c>
      <c r="F98" s="574">
        <f t="shared" si="27"/>
        <v>20</v>
      </c>
      <c r="G98" s="486">
        <v>3</v>
      </c>
      <c r="H98" s="486">
        <v>2</v>
      </c>
      <c r="I98" s="486">
        <v>4</v>
      </c>
      <c r="J98" s="532">
        <v>0.12559999999999999</v>
      </c>
      <c r="K98" s="525">
        <v>0.1</v>
      </c>
      <c r="L98" s="575">
        <v>6.5830777313129002E-2</v>
      </c>
      <c r="M98" s="575">
        <v>5.8465269500702598E-2</v>
      </c>
      <c r="N98" s="541" t="s">
        <v>39</v>
      </c>
      <c r="O98" s="576" t="s">
        <v>39</v>
      </c>
      <c r="P98" s="576" t="s">
        <v>39</v>
      </c>
      <c r="Q98" s="576" t="s">
        <v>39</v>
      </c>
      <c r="R98" s="576" t="s">
        <v>39</v>
      </c>
      <c r="S98" s="576" t="s">
        <v>39</v>
      </c>
      <c r="T98" s="576" t="s">
        <v>39</v>
      </c>
      <c r="U98" s="576" t="s">
        <v>39</v>
      </c>
      <c r="V98" s="808" t="s">
        <v>39</v>
      </c>
      <c r="W98" s="807" t="s">
        <v>39</v>
      </c>
      <c r="X98" s="807" t="s">
        <v>39</v>
      </c>
      <c r="Y98" s="807" t="s">
        <v>39</v>
      </c>
      <c r="Z98" s="541" t="s">
        <v>39</v>
      </c>
      <c r="AA98" s="509"/>
      <c r="AB98" s="509"/>
      <c r="AC98" s="610"/>
    </row>
    <row r="99" spans="1:31" s="469" customFormat="1" x14ac:dyDescent="0.15">
      <c r="A99" s="581"/>
      <c r="B99" s="481"/>
      <c r="C99" s="525" t="s">
        <v>40</v>
      </c>
      <c r="D99" s="583">
        <v>1</v>
      </c>
      <c r="E99" s="592">
        <v>41467.573611111111</v>
      </c>
      <c r="F99" s="574">
        <f t="shared" si="27"/>
        <v>18</v>
      </c>
      <c r="G99" s="486">
        <v>5</v>
      </c>
      <c r="H99" s="486">
        <v>4</v>
      </c>
      <c r="I99" s="486">
        <v>6</v>
      </c>
      <c r="J99" s="532">
        <v>0.124</v>
      </c>
      <c r="K99" s="525">
        <v>0.1</v>
      </c>
      <c r="L99" s="575">
        <v>6.4991374485247402E-2</v>
      </c>
      <c r="M99" s="575">
        <v>5.7699286991358602E-2</v>
      </c>
      <c r="N99" s="541" t="s">
        <v>39</v>
      </c>
      <c r="O99" s="576" t="s">
        <v>39</v>
      </c>
      <c r="P99" s="576" t="s">
        <v>39</v>
      </c>
      <c r="Q99" s="576" t="s">
        <v>39</v>
      </c>
      <c r="R99" s="576" t="s">
        <v>39</v>
      </c>
      <c r="S99" s="576" t="s">
        <v>39</v>
      </c>
      <c r="T99" s="576" t="s">
        <v>39</v>
      </c>
      <c r="U99" s="576" t="s">
        <v>39</v>
      </c>
      <c r="V99" s="808" t="s">
        <v>39</v>
      </c>
      <c r="W99" s="807" t="s">
        <v>39</v>
      </c>
      <c r="X99" s="807" t="s">
        <v>39</v>
      </c>
      <c r="Y99" s="807" t="s">
        <v>39</v>
      </c>
      <c r="Z99" s="541" t="s">
        <v>39</v>
      </c>
      <c r="AA99" s="509"/>
      <c r="AB99" s="509"/>
      <c r="AC99" s="610"/>
    </row>
    <row r="100" spans="1:31" s="469" customFormat="1" x14ac:dyDescent="0.15">
      <c r="A100" s="581"/>
      <c r="B100" s="481"/>
      <c r="C100" s="525" t="s">
        <v>40</v>
      </c>
      <c r="D100" s="583">
        <v>1</v>
      </c>
      <c r="E100" s="592">
        <v>41467.573611111111</v>
      </c>
      <c r="F100" s="574">
        <f t="shared" si="27"/>
        <v>16</v>
      </c>
      <c r="G100" s="486">
        <v>7</v>
      </c>
      <c r="H100" s="486">
        <v>6</v>
      </c>
      <c r="I100" s="486">
        <v>8</v>
      </c>
      <c r="J100" s="532">
        <v>0.1125</v>
      </c>
      <c r="K100" s="525">
        <v>0</v>
      </c>
      <c r="L100" s="575">
        <v>5.8958769628540401E-2</v>
      </c>
      <c r="M100" s="575">
        <v>5.2192962441403298E-2</v>
      </c>
      <c r="N100" s="541" t="s">
        <v>39</v>
      </c>
      <c r="O100" s="576" t="s">
        <v>39</v>
      </c>
      <c r="P100" s="576" t="s">
        <v>39</v>
      </c>
      <c r="Q100" s="576" t="s">
        <v>39</v>
      </c>
      <c r="R100" s="576" t="s">
        <v>39</v>
      </c>
      <c r="S100" s="576" t="s">
        <v>39</v>
      </c>
      <c r="T100" s="576" t="s">
        <v>39</v>
      </c>
      <c r="U100" s="576" t="s">
        <v>39</v>
      </c>
      <c r="V100" s="808" t="s">
        <v>39</v>
      </c>
      <c r="W100" s="807" t="s">
        <v>39</v>
      </c>
      <c r="X100" s="807" t="s">
        <v>39</v>
      </c>
      <c r="Y100" s="807" t="s">
        <v>39</v>
      </c>
      <c r="Z100" s="541" t="s">
        <v>39</v>
      </c>
      <c r="AA100" s="509"/>
      <c r="AB100" s="509"/>
      <c r="AC100" s="610"/>
      <c r="AD100" s="478"/>
      <c r="AE100" s="478"/>
    </row>
    <row r="101" spans="1:31" s="469" customFormat="1" ht="16" thickBot="1" x14ac:dyDescent="0.2">
      <c r="A101" s="620"/>
      <c r="B101" s="481"/>
      <c r="C101" s="525" t="s">
        <v>40</v>
      </c>
      <c r="D101" s="583">
        <v>1</v>
      </c>
      <c r="E101" s="592">
        <v>41467.573611111111</v>
      </c>
      <c r="F101" s="574">
        <f t="shared" si="27"/>
        <v>14</v>
      </c>
      <c r="G101" s="486">
        <v>9</v>
      </c>
      <c r="H101" s="486">
        <v>8</v>
      </c>
      <c r="I101" s="486">
        <v>10</v>
      </c>
      <c r="J101" s="532">
        <v>0.35399999999999998</v>
      </c>
      <c r="K101" s="525">
        <v>0.2</v>
      </c>
      <c r="L101" s="575">
        <v>0.18586571928242701</v>
      </c>
      <c r="M101" s="575">
        <v>0.168633573445027</v>
      </c>
      <c r="N101" s="541" t="s">
        <v>39</v>
      </c>
      <c r="O101" s="576" t="s">
        <v>39</v>
      </c>
      <c r="P101" s="576" t="s">
        <v>39</v>
      </c>
      <c r="Q101" s="576" t="s">
        <v>39</v>
      </c>
      <c r="R101" s="576" t="s">
        <v>39</v>
      </c>
      <c r="S101" s="576" t="s">
        <v>39</v>
      </c>
      <c r="T101" s="576" t="s">
        <v>39</v>
      </c>
      <c r="U101" s="576" t="s">
        <v>39</v>
      </c>
      <c r="V101" s="808" t="s">
        <v>39</v>
      </c>
      <c r="W101" s="807" t="s">
        <v>39</v>
      </c>
      <c r="X101" s="807" t="s">
        <v>39</v>
      </c>
      <c r="Y101" s="807" t="s">
        <v>39</v>
      </c>
      <c r="Z101" s="541" t="s">
        <v>39</v>
      </c>
      <c r="AA101" s="509"/>
      <c r="AB101" s="509"/>
      <c r="AC101" s="610"/>
    </row>
    <row r="102" spans="1:31" s="465" customFormat="1" ht="16" thickTop="1" x14ac:dyDescent="0.15">
      <c r="A102" s="620"/>
      <c r="B102" s="481"/>
      <c r="C102" s="525" t="s">
        <v>40</v>
      </c>
      <c r="D102" s="583">
        <v>1</v>
      </c>
      <c r="E102" s="592">
        <v>41467.573611111111</v>
      </c>
      <c r="F102" s="574">
        <f t="shared" si="27"/>
        <v>12</v>
      </c>
      <c r="G102" s="486">
        <v>11</v>
      </c>
      <c r="H102" s="486">
        <v>10</v>
      </c>
      <c r="I102" s="486">
        <v>12</v>
      </c>
      <c r="J102" s="532">
        <v>0.25900000000000001</v>
      </c>
      <c r="K102" s="525">
        <v>0.1</v>
      </c>
      <c r="L102" s="575">
        <v>0.135888054152807</v>
      </c>
      <c r="M102" s="575">
        <v>0.122530184320367</v>
      </c>
      <c r="N102" s="541" t="s">
        <v>39</v>
      </c>
      <c r="O102" s="576" t="s">
        <v>39</v>
      </c>
      <c r="P102" s="576" t="s">
        <v>39</v>
      </c>
      <c r="Q102" s="576" t="s">
        <v>39</v>
      </c>
      <c r="R102" s="576" t="s">
        <v>39</v>
      </c>
      <c r="S102" s="576" t="s">
        <v>39</v>
      </c>
      <c r="T102" s="576" t="s">
        <v>39</v>
      </c>
      <c r="U102" s="576" t="s">
        <v>39</v>
      </c>
      <c r="V102" s="808" t="s">
        <v>39</v>
      </c>
      <c r="W102" s="807" t="s">
        <v>39</v>
      </c>
      <c r="X102" s="807" t="s">
        <v>39</v>
      </c>
      <c r="Y102" s="807" t="s">
        <v>39</v>
      </c>
      <c r="Z102" s="541" t="s">
        <v>39</v>
      </c>
      <c r="AA102" s="509"/>
      <c r="AB102" s="509"/>
      <c r="AC102" s="610"/>
    </row>
    <row r="103" spans="1:31" s="469" customFormat="1" x14ac:dyDescent="0.15">
      <c r="A103" s="620"/>
      <c r="B103" s="481"/>
      <c r="C103" s="525" t="s">
        <v>40</v>
      </c>
      <c r="D103" s="583">
        <v>1</v>
      </c>
      <c r="E103" s="592">
        <v>41467.573611111111</v>
      </c>
      <c r="F103" s="574">
        <f t="shared" si="27"/>
        <v>10</v>
      </c>
      <c r="G103" s="486">
        <v>13</v>
      </c>
      <c r="H103" s="486">
        <v>12</v>
      </c>
      <c r="I103" s="486">
        <v>14</v>
      </c>
      <c r="J103" s="532">
        <v>0.17599999999999999</v>
      </c>
      <c r="K103" s="525">
        <v>0.1</v>
      </c>
      <c r="L103" s="575">
        <v>9.22824551321723E-2</v>
      </c>
      <c r="M103" s="575">
        <v>8.2603604552231105E-2</v>
      </c>
      <c r="N103" s="541" t="s">
        <v>39</v>
      </c>
      <c r="O103" s="576" t="s">
        <v>39</v>
      </c>
      <c r="P103" s="576" t="s">
        <v>39</v>
      </c>
      <c r="Q103" s="576" t="s">
        <v>39</v>
      </c>
      <c r="R103" s="576" t="s">
        <v>39</v>
      </c>
      <c r="S103" s="576" t="s">
        <v>39</v>
      </c>
      <c r="T103" s="576" t="s">
        <v>39</v>
      </c>
      <c r="U103" s="576" t="s">
        <v>39</v>
      </c>
      <c r="V103" s="808" t="s">
        <v>39</v>
      </c>
      <c r="W103" s="807" t="s">
        <v>39</v>
      </c>
      <c r="X103" s="807" t="s">
        <v>39</v>
      </c>
      <c r="Y103" s="807" t="s">
        <v>39</v>
      </c>
      <c r="Z103" s="541" t="s">
        <v>39</v>
      </c>
      <c r="AA103" s="509"/>
      <c r="AB103" s="509"/>
      <c r="AC103" s="610"/>
    </row>
    <row r="104" spans="1:31" s="469" customFormat="1" x14ac:dyDescent="0.15">
      <c r="A104" s="620"/>
      <c r="B104" s="481"/>
      <c r="C104" s="525" t="s">
        <v>40</v>
      </c>
      <c r="D104" s="583">
        <v>1</v>
      </c>
      <c r="E104" s="592">
        <v>41467.573611111111</v>
      </c>
      <c r="F104" s="574">
        <f t="shared" si="27"/>
        <v>8</v>
      </c>
      <c r="G104" s="486">
        <v>15</v>
      </c>
      <c r="H104" s="486">
        <v>14</v>
      </c>
      <c r="I104" s="486">
        <v>16</v>
      </c>
      <c r="J104" s="532">
        <v>0.57099999999999995</v>
      </c>
      <c r="K104" s="525">
        <v>0.3</v>
      </c>
      <c r="L104" s="575">
        <v>0.300295895768248</v>
      </c>
      <c r="M104" s="575">
        <v>0.27558182679630999</v>
      </c>
      <c r="N104" s="541" t="s">
        <v>39</v>
      </c>
      <c r="O104" s="576" t="s">
        <v>39</v>
      </c>
      <c r="P104" s="576" t="s">
        <v>39</v>
      </c>
      <c r="Q104" s="576" t="s">
        <v>39</v>
      </c>
      <c r="R104" s="576" t="s">
        <v>39</v>
      </c>
      <c r="S104" s="576" t="s">
        <v>39</v>
      </c>
      <c r="T104" s="576" t="s">
        <v>39</v>
      </c>
      <c r="U104" s="576" t="s">
        <v>39</v>
      </c>
      <c r="V104" s="808" t="s">
        <v>39</v>
      </c>
      <c r="W104" s="807" t="s">
        <v>39</v>
      </c>
      <c r="X104" s="807" t="s">
        <v>39</v>
      </c>
      <c r="Y104" s="807" t="s">
        <v>39</v>
      </c>
      <c r="Z104" s="541" t="s">
        <v>39</v>
      </c>
      <c r="AA104" s="509"/>
      <c r="AB104" s="509"/>
      <c r="AC104" s="610"/>
    </row>
    <row r="105" spans="1:31" s="469" customFormat="1" x14ac:dyDescent="0.15">
      <c r="A105" s="620"/>
      <c r="B105" s="481"/>
      <c r="C105" s="525" t="s">
        <v>40</v>
      </c>
      <c r="D105" s="583">
        <v>1</v>
      </c>
      <c r="E105" s="592">
        <v>41467.573611111111</v>
      </c>
      <c r="F105" s="574">
        <f t="shared" si="27"/>
        <v>6</v>
      </c>
      <c r="G105" s="486">
        <v>17</v>
      </c>
      <c r="H105" s="486">
        <v>16</v>
      </c>
      <c r="I105" s="486">
        <v>18</v>
      </c>
      <c r="J105" s="532">
        <v>9.5</v>
      </c>
      <c r="K105" s="525">
        <v>5.3</v>
      </c>
      <c r="L105" s="575">
        <v>5.3258823974846798</v>
      </c>
      <c r="M105" s="575">
        <v>5.3240913308696998</v>
      </c>
      <c r="N105" s="541" t="s">
        <v>39</v>
      </c>
      <c r="O105" s="576" t="s">
        <v>39</v>
      </c>
      <c r="P105" s="576" t="s">
        <v>39</v>
      </c>
      <c r="Q105" s="576" t="s">
        <v>39</v>
      </c>
      <c r="R105" s="576" t="s">
        <v>39</v>
      </c>
      <c r="S105" s="576" t="s">
        <v>39</v>
      </c>
      <c r="T105" s="576" t="s">
        <v>39</v>
      </c>
      <c r="U105" s="576" t="s">
        <v>39</v>
      </c>
      <c r="V105" s="808" t="s">
        <v>39</v>
      </c>
      <c r="W105" s="807" t="s">
        <v>39</v>
      </c>
      <c r="X105" s="807" t="s">
        <v>39</v>
      </c>
      <c r="Y105" s="807" t="s">
        <v>39</v>
      </c>
      <c r="Z105" s="541" t="s">
        <v>39</v>
      </c>
      <c r="AA105" s="509"/>
      <c r="AB105" s="509"/>
      <c r="AC105" s="610"/>
    </row>
    <row r="106" spans="1:31" s="469" customFormat="1" x14ac:dyDescent="0.15">
      <c r="A106" s="620"/>
      <c r="B106" s="481"/>
      <c r="C106" s="525" t="s">
        <v>40</v>
      </c>
      <c r="D106" s="583">
        <v>1</v>
      </c>
      <c r="E106" s="592">
        <v>41467.573611111111</v>
      </c>
      <c r="F106" s="574">
        <f t="shared" si="27"/>
        <v>2.5</v>
      </c>
      <c r="G106" s="486">
        <v>20.5</v>
      </c>
      <c r="H106" s="486">
        <v>18</v>
      </c>
      <c r="I106" s="486">
        <v>23</v>
      </c>
      <c r="J106" s="532">
        <v>30.3</v>
      </c>
      <c r="K106" s="525">
        <v>18.8</v>
      </c>
      <c r="L106" s="575">
        <v>18.891913629754299</v>
      </c>
      <c r="M106" s="575">
        <v>18.7725479155485</v>
      </c>
      <c r="N106" s="541" t="s">
        <v>39</v>
      </c>
      <c r="O106" s="576" t="s">
        <v>39</v>
      </c>
      <c r="P106" s="576" t="s">
        <v>39</v>
      </c>
      <c r="Q106" s="576" t="s">
        <v>39</v>
      </c>
      <c r="R106" s="576" t="s">
        <v>39</v>
      </c>
      <c r="S106" s="576" t="s">
        <v>39</v>
      </c>
      <c r="T106" s="576" t="s">
        <v>39</v>
      </c>
      <c r="U106" s="576" t="s">
        <v>39</v>
      </c>
      <c r="V106" s="808" t="s">
        <v>39</v>
      </c>
      <c r="W106" s="807" t="s">
        <v>39</v>
      </c>
      <c r="X106" s="807" t="s">
        <v>39</v>
      </c>
      <c r="Y106" s="807" t="s">
        <v>39</v>
      </c>
      <c r="Z106" s="541" t="s">
        <v>39</v>
      </c>
      <c r="AA106" s="509"/>
      <c r="AB106" s="509"/>
      <c r="AC106" s="610"/>
    </row>
    <row r="107" spans="1:31" s="469" customFormat="1" x14ac:dyDescent="0.15">
      <c r="A107" s="573" t="s">
        <v>1509</v>
      </c>
      <c r="B107" s="582" t="s">
        <v>1629</v>
      </c>
      <c r="C107" s="486" t="s">
        <v>233</v>
      </c>
      <c r="D107" s="583">
        <v>1</v>
      </c>
      <c r="E107" s="592">
        <v>41467.583333333336</v>
      </c>
      <c r="F107" s="574">
        <f t="shared" si="27"/>
        <v>22</v>
      </c>
      <c r="G107" s="486">
        <v>1</v>
      </c>
      <c r="H107" s="486">
        <v>0</v>
      </c>
      <c r="I107" s="486">
        <v>2</v>
      </c>
      <c r="J107" s="541" t="s">
        <v>39</v>
      </c>
      <c r="K107" s="576" t="s">
        <v>39</v>
      </c>
      <c r="L107" s="576" t="s">
        <v>39</v>
      </c>
      <c r="M107" s="576" t="s">
        <v>39</v>
      </c>
      <c r="N107" s="541">
        <v>84857</v>
      </c>
      <c r="O107" s="509" t="s">
        <v>39</v>
      </c>
      <c r="P107" s="509" t="s">
        <v>39</v>
      </c>
      <c r="Q107" s="509" t="s">
        <v>39</v>
      </c>
      <c r="R107" s="576">
        <v>154177</v>
      </c>
      <c r="S107" s="576">
        <v>482</v>
      </c>
      <c r="T107" s="576">
        <v>418</v>
      </c>
      <c r="U107" s="576">
        <v>21289</v>
      </c>
      <c r="V107" s="808">
        <f t="shared" ref="V107:V122" si="28">($V$5-U107/N107)/$V$5</f>
        <v>2.7615124150534129E-3</v>
      </c>
      <c r="W107" s="807">
        <f t="shared" ref="W107:W122" si="29">($W$5-R107/N107)/$W$5</f>
        <v>-1.2202257105542142E-2</v>
      </c>
      <c r="X107" s="807">
        <f t="shared" ref="X107:X115" si="30">($X$5-S107/N107)/$X$5</f>
        <v>8.9771237439017049E-2</v>
      </c>
      <c r="Y107" s="807">
        <f t="shared" si="24"/>
        <v>1.2055156980616892E-2</v>
      </c>
      <c r="Z107" s="534">
        <v>100</v>
      </c>
      <c r="AA107" s="576"/>
      <c r="AB107" s="576"/>
      <c r="AC107" s="605"/>
    </row>
    <row r="108" spans="1:31" s="469" customFormat="1" x14ac:dyDescent="0.15">
      <c r="A108" s="620"/>
      <c r="B108" s="481"/>
      <c r="C108" s="486" t="s">
        <v>235</v>
      </c>
      <c r="D108" s="583">
        <v>1</v>
      </c>
      <c r="E108" s="592">
        <v>41467.583333333336</v>
      </c>
      <c r="F108" s="574">
        <f t="shared" si="27"/>
        <v>20</v>
      </c>
      <c r="G108" s="486">
        <v>3</v>
      </c>
      <c r="H108" s="486">
        <v>2</v>
      </c>
      <c r="I108" s="486">
        <v>4</v>
      </c>
      <c r="J108" s="541" t="s">
        <v>39</v>
      </c>
      <c r="K108" s="576" t="s">
        <v>39</v>
      </c>
      <c r="L108" s="576" t="s">
        <v>39</v>
      </c>
      <c r="M108" s="576" t="s">
        <v>39</v>
      </c>
      <c r="N108" s="541">
        <v>38532</v>
      </c>
      <c r="O108" s="509" t="s">
        <v>39</v>
      </c>
      <c r="P108" s="509" t="s">
        <v>39</v>
      </c>
      <c r="Q108" s="509" t="s">
        <v>39</v>
      </c>
      <c r="R108" s="576">
        <v>70289</v>
      </c>
      <c r="S108" s="576">
        <v>209</v>
      </c>
      <c r="T108" s="576">
        <v>876</v>
      </c>
      <c r="U108" s="576">
        <v>9254</v>
      </c>
      <c r="V108" s="808">
        <f t="shared" si="28"/>
        <v>4.5360529351509547E-2</v>
      </c>
      <c r="W108" s="807">
        <f t="shared" si="29"/>
        <v>-1.6251494876103622E-2</v>
      </c>
      <c r="X108" s="807">
        <f t="shared" si="30"/>
        <v>0.13080759087401833</v>
      </c>
      <c r="Y108" s="807">
        <f t="shared" si="24"/>
        <v>1.5991607351175129E-2</v>
      </c>
      <c r="Z108" s="534">
        <v>100</v>
      </c>
      <c r="AA108" s="576"/>
      <c r="AB108" s="576"/>
      <c r="AC108" s="605"/>
    </row>
    <row r="109" spans="1:31" s="469" customFormat="1" x14ac:dyDescent="0.15">
      <c r="A109" s="620"/>
      <c r="B109" s="481"/>
      <c r="C109" s="486" t="s">
        <v>237</v>
      </c>
      <c r="D109" s="583">
        <v>1</v>
      </c>
      <c r="E109" s="592">
        <v>41467.583333333336</v>
      </c>
      <c r="F109" s="574">
        <f t="shared" si="27"/>
        <v>18</v>
      </c>
      <c r="G109" s="486">
        <v>5</v>
      </c>
      <c r="H109" s="486">
        <v>4</v>
      </c>
      <c r="I109" s="486">
        <v>6</v>
      </c>
      <c r="J109" s="541" t="s">
        <v>39</v>
      </c>
      <c r="K109" s="576" t="s">
        <v>39</v>
      </c>
      <c r="L109" s="576" t="s">
        <v>39</v>
      </c>
      <c r="M109" s="576" t="s">
        <v>39</v>
      </c>
      <c r="N109" s="541">
        <v>20300</v>
      </c>
      <c r="O109" s="509" t="s">
        <v>39</v>
      </c>
      <c r="P109" s="509" t="s">
        <v>39</v>
      </c>
      <c r="Q109" s="509" t="s">
        <v>39</v>
      </c>
      <c r="R109" s="576">
        <v>37526</v>
      </c>
      <c r="S109" s="576">
        <v>113</v>
      </c>
      <c r="T109" s="576">
        <v>324</v>
      </c>
      <c r="U109" s="576">
        <v>4619</v>
      </c>
      <c r="V109" s="808">
        <f t="shared" si="28"/>
        <v>9.5552489747452327E-2</v>
      </c>
      <c r="W109" s="807">
        <f t="shared" si="29"/>
        <v>-2.9844421198448705E-2</v>
      </c>
      <c r="X109" s="807">
        <f t="shared" si="30"/>
        <v>0.10798204547717662</v>
      </c>
      <c r="Y109" s="807">
        <f t="shared" si="24"/>
        <v>2.8979543496209018E-2</v>
      </c>
      <c r="Z109" s="534">
        <v>100</v>
      </c>
      <c r="AA109" s="576"/>
      <c r="AB109" s="576"/>
      <c r="AC109" s="605"/>
    </row>
    <row r="110" spans="1:31" s="469" customFormat="1" x14ac:dyDescent="0.15">
      <c r="A110" s="620"/>
      <c r="B110" s="481"/>
      <c r="C110" s="486" t="s">
        <v>239</v>
      </c>
      <c r="D110" s="583">
        <v>1</v>
      </c>
      <c r="E110" s="592">
        <v>41467.583333333336</v>
      </c>
      <c r="F110" s="574">
        <f t="shared" si="27"/>
        <v>16</v>
      </c>
      <c r="G110" s="486">
        <v>7</v>
      </c>
      <c r="H110" s="486">
        <v>6</v>
      </c>
      <c r="I110" s="486">
        <v>8</v>
      </c>
      <c r="J110" s="541" t="s">
        <v>39</v>
      </c>
      <c r="K110" s="576" t="s">
        <v>39</v>
      </c>
      <c r="L110" s="576" t="s">
        <v>39</v>
      </c>
      <c r="M110" s="576" t="s">
        <v>39</v>
      </c>
      <c r="N110" s="541">
        <v>22071</v>
      </c>
      <c r="O110" s="509" t="s">
        <v>39</v>
      </c>
      <c r="P110" s="509" t="s">
        <v>39</v>
      </c>
      <c r="Q110" s="509" t="s">
        <v>39</v>
      </c>
      <c r="R110" s="576">
        <v>40006</v>
      </c>
      <c r="S110" s="576">
        <v>121</v>
      </c>
      <c r="T110" s="576">
        <v>356</v>
      </c>
      <c r="U110" s="576">
        <v>6237</v>
      </c>
      <c r="V110" s="808">
        <f t="shared" si="28"/>
        <v>-0.12327262915897051</v>
      </c>
      <c r="W110" s="807">
        <f t="shared" si="29"/>
        <v>-9.8072960730007461E-3</v>
      </c>
      <c r="X110" s="807">
        <f t="shared" si="30"/>
        <v>0.12147413969541943</v>
      </c>
      <c r="Y110" s="807">
        <f t="shared" si="24"/>
        <v>9.7120471511147125E-3</v>
      </c>
      <c r="Z110" s="534">
        <v>100</v>
      </c>
      <c r="AA110" s="576"/>
      <c r="AB110" s="576"/>
      <c r="AC110" s="605"/>
    </row>
    <row r="111" spans="1:31" s="562" customFormat="1" x14ac:dyDescent="0.15">
      <c r="A111" s="620"/>
      <c r="B111" s="481"/>
      <c r="C111" s="486" t="s">
        <v>241</v>
      </c>
      <c r="D111" s="583">
        <v>1</v>
      </c>
      <c r="E111" s="592">
        <v>41467.583333333336</v>
      </c>
      <c r="F111" s="574">
        <f t="shared" si="27"/>
        <v>14</v>
      </c>
      <c r="G111" s="486">
        <v>9</v>
      </c>
      <c r="H111" s="486">
        <v>8</v>
      </c>
      <c r="I111" s="486">
        <v>10</v>
      </c>
      <c r="J111" s="541" t="s">
        <v>39</v>
      </c>
      <c r="K111" s="576" t="s">
        <v>39</v>
      </c>
      <c r="L111" s="576" t="s">
        <v>39</v>
      </c>
      <c r="M111" s="576" t="s">
        <v>39</v>
      </c>
      <c r="N111" s="541">
        <v>34074</v>
      </c>
      <c r="O111" s="509" t="s">
        <v>39</v>
      </c>
      <c r="P111" s="509" t="s">
        <v>39</v>
      </c>
      <c r="Q111" s="509" t="s">
        <v>39</v>
      </c>
      <c r="R111" s="576">
        <v>62605</v>
      </c>
      <c r="S111" s="576">
        <v>192</v>
      </c>
      <c r="T111" s="576">
        <v>201</v>
      </c>
      <c r="U111" s="576">
        <v>8499</v>
      </c>
      <c r="V111" s="808">
        <f t="shared" si="28"/>
        <v>8.5378176653725969E-3</v>
      </c>
      <c r="W111" s="807">
        <f t="shared" si="29"/>
        <v>-2.3578806713668177E-2</v>
      </c>
      <c r="X111" s="807">
        <f t="shared" si="30"/>
        <v>9.7038361705170412E-2</v>
      </c>
      <c r="Y111" s="807">
        <f t="shared" si="24"/>
        <v>2.3035653492446576E-2</v>
      </c>
      <c r="Z111" s="534">
        <v>100</v>
      </c>
      <c r="AA111" s="576"/>
      <c r="AB111" s="576"/>
      <c r="AC111" s="605"/>
    </row>
    <row r="112" spans="1:31" s="568" customFormat="1" x14ac:dyDescent="0.15">
      <c r="A112" s="620"/>
      <c r="B112" s="481"/>
      <c r="C112" s="486" t="s">
        <v>243</v>
      </c>
      <c r="D112" s="583">
        <v>1</v>
      </c>
      <c r="E112" s="592">
        <v>41467.583333333336</v>
      </c>
      <c r="F112" s="574">
        <f t="shared" si="27"/>
        <v>12</v>
      </c>
      <c r="G112" s="486">
        <v>11</v>
      </c>
      <c r="H112" s="486">
        <v>10</v>
      </c>
      <c r="I112" s="486">
        <v>12</v>
      </c>
      <c r="J112" s="541" t="s">
        <v>39</v>
      </c>
      <c r="K112" s="576" t="s">
        <v>39</v>
      </c>
      <c r="L112" s="576" t="s">
        <v>39</v>
      </c>
      <c r="M112" s="576" t="s">
        <v>39</v>
      </c>
      <c r="N112" s="541">
        <v>25176</v>
      </c>
      <c r="O112" s="509" t="s">
        <v>39</v>
      </c>
      <c r="P112" s="509" t="s">
        <v>39</v>
      </c>
      <c r="Q112" s="509" t="s">
        <v>39</v>
      </c>
      <c r="R112" s="576">
        <v>46467</v>
      </c>
      <c r="S112" s="576">
        <v>146</v>
      </c>
      <c r="T112" s="576">
        <v>192</v>
      </c>
      <c r="U112" s="576">
        <v>5974</v>
      </c>
      <c r="V112" s="808">
        <f t="shared" si="28"/>
        <v>5.6786666098000649E-2</v>
      </c>
      <c r="W112" s="807">
        <f t="shared" si="29"/>
        <v>-2.8237145699217935E-2</v>
      </c>
      <c r="X112" s="807">
        <f t="shared" si="30"/>
        <v>7.0697049017485428E-2</v>
      </c>
      <c r="Y112" s="807">
        <f t="shared" si="24"/>
        <v>2.7461705519319691E-2</v>
      </c>
      <c r="Z112" s="534">
        <v>100</v>
      </c>
      <c r="AA112" s="576"/>
      <c r="AB112" s="576"/>
      <c r="AC112" s="605"/>
    </row>
    <row r="113" spans="1:29" s="469" customFormat="1" x14ac:dyDescent="0.15">
      <c r="A113" s="620"/>
      <c r="B113" s="481"/>
      <c r="C113" s="486" t="s">
        <v>245</v>
      </c>
      <c r="D113" s="583">
        <v>1</v>
      </c>
      <c r="E113" s="592">
        <v>41467.583333333336</v>
      </c>
      <c r="F113" s="574">
        <f t="shared" si="27"/>
        <v>10</v>
      </c>
      <c r="G113" s="486">
        <v>13</v>
      </c>
      <c r="H113" s="486">
        <v>12</v>
      </c>
      <c r="I113" s="486">
        <v>14</v>
      </c>
      <c r="J113" s="541" t="s">
        <v>39</v>
      </c>
      <c r="K113" s="576" t="s">
        <v>39</v>
      </c>
      <c r="L113" s="576" t="s">
        <v>39</v>
      </c>
      <c r="M113" s="576" t="s">
        <v>39</v>
      </c>
      <c r="N113" s="541">
        <v>72736</v>
      </c>
      <c r="O113" s="509" t="s">
        <v>39</v>
      </c>
      <c r="P113" s="509" t="s">
        <v>39</v>
      </c>
      <c r="Q113" s="509" t="s">
        <v>39</v>
      </c>
      <c r="R113" s="576">
        <v>134590</v>
      </c>
      <c r="S113" s="576">
        <v>426</v>
      </c>
      <c r="T113" s="576">
        <v>243</v>
      </c>
      <c r="U113" s="576">
        <v>17023</v>
      </c>
      <c r="V113" s="808">
        <f t="shared" si="28"/>
        <v>6.9710480369763628E-2</v>
      </c>
      <c r="W113" s="807">
        <f t="shared" si="29"/>
        <v>-3.085780498270653E-2</v>
      </c>
      <c r="X113" s="807">
        <f t="shared" si="30"/>
        <v>6.1463049894773733E-2</v>
      </c>
      <c r="Y113" s="807">
        <f t="shared" si="24"/>
        <v>2.9934104231983758E-2</v>
      </c>
      <c r="Z113" s="534">
        <v>100</v>
      </c>
      <c r="AA113" s="576"/>
      <c r="AB113" s="576"/>
      <c r="AC113" s="605"/>
    </row>
    <row r="114" spans="1:29" s="469" customFormat="1" x14ac:dyDescent="0.15">
      <c r="A114" s="620"/>
      <c r="B114" s="481"/>
      <c r="C114" s="486" t="s">
        <v>247</v>
      </c>
      <c r="D114" s="583">
        <v>1</v>
      </c>
      <c r="E114" s="592">
        <v>41467.583333333336</v>
      </c>
      <c r="F114" s="574">
        <f t="shared" si="27"/>
        <v>8</v>
      </c>
      <c r="G114" s="486">
        <v>15</v>
      </c>
      <c r="H114" s="486">
        <v>14</v>
      </c>
      <c r="I114" s="486">
        <v>16</v>
      </c>
      <c r="J114" s="541" t="s">
        <v>39</v>
      </c>
      <c r="K114" s="576" t="s">
        <v>39</v>
      </c>
      <c r="L114" s="576" t="s">
        <v>39</v>
      </c>
      <c r="M114" s="576" t="s">
        <v>39</v>
      </c>
      <c r="N114" s="541">
        <v>65404</v>
      </c>
      <c r="O114" s="509" t="s">
        <v>39</v>
      </c>
      <c r="P114" s="509" t="s">
        <v>39</v>
      </c>
      <c r="Q114" s="509" t="s">
        <v>39</v>
      </c>
      <c r="R114" s="576">
        <v>119238</v>
      </c>
      <c r="S114" s="576">
        <v>382</v>
      </c>
      <c r="T114" s="576">
        <v>536</v>
      </c>
      <c r="U114" s="576">
        <v>15289</v>
      </c>
      <c r="V114" s="808">
        <f t="shared" si="28"/>
        <v>7.0806391036159808E-2</v>
      </c>
      <c r="W114" s="807">
        <f t="shared" si="29"/>
        <v>-1.5653939632116486E-2</v>
      </c>
      <c r="X114" s="807">
        <f t="shared" si="30"/>
        <v>6.4055183474653374E-2</v>
      </c>
      <c r="Y114" s="807">
        <f t="shared" si="24"/>
        <v>1.5412670616712658E-2</v>
      </c>
      <c r="Z114" s="534">
        <v>100</v>
      </c>
      <c r="AA114" s="576"/>
      <c r="AB114" s="576"/>
      <c r="AC114" s="605"/>
    </row>
    <row r="115" spans="1:29" s="469" customFormat="1" ht="16" x14ac:dyDescent="0.15">
      <c r="A115" s="620"/>
      <c r="B115" s="481"/>
      <c r="C115" s="486" t="s">
        <v>249</v>
      </c>
      <c r="D115" s="583">
        <v>1</v>
      </c>
      <c r="E115" s="592">
        <v>41467.583333333336</v>
      </c>
      <c r="F115" s="574">
        <f t="shared" si="27"/>
        <v>6</v>
      </c>
      <c r="G115" s="486">
        <v>17</v>
      </c>
      <c r="H115" s="486">
        <v>16</v>
      </c>
      <c r="I115" s="486">
        <v>18</v>
      </c>
      <c r="J115" s="541" t="s">
        <v>39</v>
      </c>
      <c r="K115" s="576" t="s">
        <v>39</v>
      </c>
      <c r="L115" s="576" t="s">
        <v>39</v>
      </c>
      <c r="M115" s="576" t="s">
        <v>39</v>
      </c>
      <c r="N115" s="541">
        <v>81515</v>
      </c>
      <c r="O115" s="509" t="s">
        <v>39</v>
      </c>
      <c r="P115" s="509" t="s">
        <v>39</v>
      </c>
      <c r="Q115" s="509" t="s">
        <v>39</v>
      </c>
      <c r="R115" s="576">
        <v>152886</v>
      </c>
      <c r="S115" s="576">
        <v>485</v>
      </c>
      <c r="T115" s="576">
        <v>102</v>
      </c>
      <c r="U115" s="576">
        <v>21050</v>
      </c>
      <c r="V115" s="808">
        <f t="shared" si="28"/>
        <v>-2.6469407928678378E-2</v>
      </c>
      <c r="W115" s="807">
        <f t="shared" si="29"/>
        <v>-4.4877962889433416E-2</v>
      </c>
      <c r="X115" s="807">
        <f t="shared" si="30"/>
        <v>4.6555547759605867E-2</v>
      </c>
      <c r="Y115" s="807">
        <f t="shared" si="24"/>
        <v>4.2950434867370477E-2</v>
      </c>
      <c r="Z115" s="534">
        <v>100</v>
      </c>
      <c r="AA115" s="576"/>
      <c r="AB115" s="576"/>
      <c r="AC115" s="605" t="s">
        <v>250</v>
      </c>
    </row>
    <row r="116" spans="1:29" s="469" customFormat="1" x14ac:dyDescent="0.15">
      <c r="A116" s="620"/>
      <c r="B116" s="481"/>
      <c r="C116" s="486" t="s">
        <v>252</v>
      </c>
      <c r="D116" s="583">
        <v>1</v>
      </c>
      <c r="E116" s="592">
        <v>41467.583333333336</v>
      </c>
      <c r="F116" s="574">
        <f t="shared" si="27"/>
        <v>4</v>
      </c>
      <c r="G116" s="486">
        <v>19</v>
      </c>
      <c r="H116" s="486">
        <v>18</v>
      </c>
      <c r="I116" s="486">
        <v>20</v>
      </c>
      <c r="J116" s="541" t="s">
        <v>39</v>
      </c>
      <c r="K116" s="576" t="s">
        <v>39</v>
      </c>
      <c r="L116" s="576" t="s">
        <v>39</v>
      </c>
      <c r="M116" s="576" t="s">
        <v>39</v>
      </c>
      <c r="N116" s="542">
        <v>438787.21192828025</v>
      </c>
      <c r="O116" s="444">
        <v>7219.2720222222251</v>
      </c>
      <c r="P116" s="444">
        <v>25742.328110396455</v>
      </c>
      <c r="Q116" s="444">
        <v>6668.3743729924627</v>
      </c>
      <c r="R116" s="444">
        <v>781202.85752317868</v>
      </c>
      <c r="S116" s="454" t="s">
        <v>39</v>
      </c>
      <c r="T116" s="444" t="s">
        <v>39</v>
      </c>
      <c r="U116" s="454">
        <v>48866.617151919541</v>
      </c>
      <c r="V116" s="808">
        <f t="shared" si="28"/>
        <v>0.5573201472363285</v>
      </c>
      <c r="W116" s="807">
        <f t="shared" si="29"/>
        <v>8.1517174786189962E-3</v>
      </c>
      <c r="X116" s="807" t="s">
        <v>39</v>
      </c>
      <c r="Y116" s="807">
        <f t="shared" si="24"/>
        <v>-8.2187141141149885E-3</v>
      </c>
      <c r="Z116" s="435">
        <v>10000</v>
      </c>
      <c r="AA116" s="439">
        <v>0</v>
      </c>
      <c r="AB116" s="404">
        <v>0</v>
      </c>
      <c r="AC116" s="605"/>
    </row>
    <row r="117" spans="1:29" s="469" customFormat="1" x14ac:dyDescent="0.15">
      <c r="A117" s="620"/>
      <c r="B117" s="481"/>
      <c r="C117" s="486" t="s">
        <v>254</v>
      </c>
      <c r="D117" s="583">
        <v>1</v>
      </c>
      <c r="E117" s="592">
        <v>41467.583333333336</v>
      </c>
      <c r="F117" s="574">
        <f t="shared" si="27"/>
        <v>0.5</v>
      </c>
      <c r="G117" s="486">
        <v>22.5</v>
      </c>
      <c r="H117" s="486">
        <v>20</v>
      </c>
      <c r="I117" s="486">
        <v>25</v>
      </c>
      <c r="J117" s="541" t="s">
        <v>39</v>
      </c>
      <c r="K117" s="576" t="s">
        <v>39</v>
      </c>
      <c r="L117" s="576" t="s">
        <v>39</v>
      </c>
      <c r="M117" s="576" t="s">
        <v>39</v>
      </c>
      <c r="N117" s="542">
        <v>3947730.6653813417</v>
      </c>
      <c r="O117" s="444">
        <v>162222.08174434499</v>
      </c>
      <c r="P117" s="444">
        <v>423670.99280153075</v>
      </c>
      <c r="Q117" s="444">
        <v>131679.85100827072</v>
      </c>
      <c r="R117" s="444">
        <v>6843518.7519994313</v>
      </c>
      <c r="S117" s="454">
        <v>50336.093106992346</v>
      </c>
      <c r="T117" s="444">
        <v>1090.0708920530774</v>
      </c>
      <c r="U117" s="454">
        <v>858812.49639981939</v>
      </c>
      <c r="V117" s="808">
        <f t="shared" si="28"/>
        <v>0.13526650156770234</v>
      </c>
      <c r="W117" s="807">
        <f t="shared" si="29"/>
        <v>3.424418719898617E-2</v>
      </c>
      <c r="X117" s="807">
        <f t="shared" ref="X117:X122" si="31">($X$5-S117/N117)/$X$5</f>
        <v>-1.0432578656423015</v>
      </c>
      <c r="Y117" s="807">
        <f t="shared" si="24"/>
        <v>-3.5458432395728254E-2</v>
      </c>
      <c r="Z117" s="435">
        <v>1000</v>
      </c>
      <c r="AA117" s="439">
        <v>0</v>
      </c>
      <c r="AB117" s="439">
        <v>1</v>
      </c>
      <c r="AC117" s="605"/>
    </row>
    <row r="118" spans="1:29" s="469" customFormat="1" ht="16" x14ac:dyDescent="0.15">
      <c r="A118" s="618" t="s">
        <v>1469</v>
      </c>
      <c r="B118" s="582" t="s">
        <v>1630</v>
      </c>
      <c r="C118" s="486" t="s">
        <v>259</v>
      </c>
      <c r="D118" s="583">
        <v>1</v>
      </c>
      <c r="E118" s="592">
        <v>41467.583333333336</v>
      </c>
      <c r="F118" s="574">
        <f>16.5-G118</f>
        <v>15.5</v>
      </c>
      <c r="G118" s="486">
        <v>1</v>
      </c>
      <c r="H118" s="486">
        <v>0</v>
      </c>
      <c r="I118" s="486">
        <v>2</v>
      </c>
      <c r="J118" s="532">
        <v>0.1072</v>
      </c>
      <c r="K118" s="525">
        <v>0.1</v>
      </c>
      <c r="L118" s="575">
        <v>5.61788820375239E-2</v>
      </c>
      <c r="M118" s="575">
        <v>4.9654493369363999E-2</v>
      </c>
      <c r="N118" s="541">
        <v>40495</v>
      </c>
      <c r="O118" s="509" t="s">
        <v>39</v>
      </c>
      <c r="P118" s="509" t="s">
        <v>39</v>
      </c>
      <c r="Q118" s="509" t="s">
        <v>39</v>
      </c>
      <c r="R118" s="576">
        <v>19085</v>
      </c>
      <c r="S118" s="576">
        <v>61</v>
      </c>
      <c r="T118" s="576">
        <v>51</v>
      </c>
      <c r="U118" s="576">
        <v>1904</v>
      </c>
      <c r="V118" s="808">
        <f t="shared" si="28"/>
        <v>0.81310530074997556</v>
      </c>
      <c r="W118" s="807">
        <f t="shared" si="29"/>
        <v>0.7374414620424512</v>
      </c>
      <c r="X118" s="807">
        <f t="shared" si="31"/>
        <v>0.758609806938776</v>
      </c>
      <c r="Y118" s="807">
        <f t="shared" si="24"/>
        <v>-2.8086744684786553</v>
      </c>
      <c r="Z118" s="534">
        <v>25</v>
      </c>
      <c r="AA118" s="576"/>
      <c r="AB118" s="576"/>
      <c r="AC118" s="604" t="s">
        <v>1589</v>
      </c>
    </row>
    <row r="119" spans="1:29" s="469" customFormat="1" x14ac:dyDescent="0.15">
      <c r="A119" s="620"/>
      <c r="B119" s="620"/>
      <c r="C119" s="486" t="s">
        <v>261</v>
      </c>
      <c r="D119" s="583">
        <v>1</v>
      </c>
      <c r="E119" s="592">
        <v>41467.583333333336</v>
      </c>
      <c r="F119" s="574">
        <f>16.5-G119</f>
        <v>13.5</v>
      </c>
      <c r="G119" s="486">
        <v>3</v>
      </c>
      <c r="H119" s="486">
        <v>2</v>
      </c>
      <c r="I119" s="486">
        <v>4</v>
      </c>
      <c r="J119" s="532">
        <v>0.12740000000000001</v>
      </c>
      <c r="K119" s="525">
        <v>0.1</v>
      </c>
      <c r="L119" s="575">
        <v>6.67751299889984E-2</v>
      </c>
      <c r="M119" s="575">
        <v>5.9326981483440101E-2</v>
      </c>
      <c r="N119" s="541">
        <v>19669</v>
      </c>
      <c r="O119" s="509" t="s">
        <v>39</v>
      </c>
      <c r="P119" s="509" t="s">
        <v>39</v>
      </c>
      <c r="Q119" s="509" t="s">
        <v>39</v>
      </c>
      <c r="R119" s="576">
        <v>37439</v>
      </c>
      <c r="S119" s="576">
        <v>119</v>
      </c>
      <c r="T119" s="576">
        <v>29</v>
      </c>
      <c r="U119" s="576">
        <v>3760</v>
      </c>
      <c r="V119" s="808">
        <f t="shared" si="28"/>
        <v>0.24013400823952</v>
      </c>
      <c r="W119" s="807">
        <f t="shared" si="29"/>
        <v>-6.0418618227260232E-2</v>
      </c>
      <c r="X119" s="807">
        <f t="shared" si="31"/>
        <v>3.0482011475411654E-2</v>
      </c>
      <c r="Y119" s="807">
        <f t="shared" si="24"/>
        <v>5.6976195239068939E-2</v>
      </c>
      <c r="Z119" s="534">
        <v>50</v>
      </c>
      <c r="AA119" s="576"/>
      <c r="AB119" s="576"/>
      <c r="AC119" s="610"/>
    </row>
    <row r="120" spans="1:29" s="469" customFormat="1" x14ac:dyDescent="0.15">
      <c r="A120" s="620"/>
      <c r="B120" s="620"/>
      <c r="C120" s="486" t="s">
        <v>264</v>
      </c>
      <c r="D120" s="583">
        <v>1</v>
      </c>
      <c r="E120" s="592">
        <v>41467.583333333336</v>
      </c>
      <c r="F120" s="574">
        <f>16.5-G120</f>
        <v>11.5</v>
      </c>
      <c r="G120" s="486">
        <v>5</v>
      </c>
      <c r="H120" s="486">
        <v>4</v>
      </c>
      <c r="I120" s="486">
        <v>6</v>
      </c>
      <c r="J120" s="532">
        <v>0.15079999999999999</v>
      </c>
      <c r="K120" s="525">
        <v>0.1</v>
      </c>
      <c r="L120" s="575">
        <v>7.9054074809872393E-2</v>
      </c>
      <c r="M120" s="575">
        <v>7.0529848301755696E-2</v>
      </c>
      <c r="N120" s="542">
        <v>18211.644128667325</v>
      </c>
      <c r="O120" s="444">
        <v>506.58007793298589</v>
      </c>
      <c r="P120" s="444">
        <v>2003.6556582891837</v>
      </c>
      <c r="Q120" s="444">
        <v>344.90141647932921</v>
      </c>
      <c r="R120" s="444">
        <v>35684.906789470908</v>
      </c>
      <c r="S120" s="454">
        <v>166.81914327238286</v>
      </c>
      <c r="T120" s="444" t="s">
        <v>39</v>
      </c>
      <c r="U120" s="454">
        <v>2527.5151043270066</v>
      </c>
      <c r="V120" s="808">
        <f t="shared" si="28"/>
        <v>0.44833421714735172</v>
      </c>
      <c r="W120" s="807">
        <f t="shared" si="29"/>
        <v>-9.1618270448228969E-2</v>
      </c>
      <c r="X120" s="807">
        <f t="shared" si="31"/>
        <v>-0.46787110541021854</v>
      </c>
      <c r="Y120" s="807">
        <f t="shared" si="24"/>
        <v>8.3928854003707129E-2</v>
      </c>
      <c r="Z120" s="435">
        <v>100</v>
      </c>
      <c r="AA120" s="439">
        <v>0</v>
      </c>
      <c r="AB120" s="404">
        <v>0</v>
      </c>
      <c r="AC120" s="610"/>
    </row>
    <row r="121" spans="1:29" s="469" customFormat="1" x14ac:dyDescent="0.15">
      <c r="A121" s="620"/>
      <c r="B121" s="620"/>
      <c r="C121" s="486" t="s">
        <v>266</v>
      </c>
      <c r="D121" s="583">
        <v>1</v>
      </c>
      <c r="E121" s="592">
        <v>41467.583333333336</v>
      </c>
      <c r="F121" s="574">
        <f>16.5-G121</f>
        <v>9.5</v>
      </c>
      <c r="G121" s="486">
        <v>7</v>
      </c>
      <c r="H121" s="486">
        <v>6</v>
      </c>
      <c r="I121" s="486">
        <v>8</v>
      </c>
      <c r="J121" s="532">
        <v>0.251</v>
      </c>
      <c r="K121" s="525">
        <v>0.1</v>
      </c>
      <c r="L121" s="575">
        <v>0.13168270442546801</v>
      </c>
      <c r="M121" s="575">
        <v>0.11866845600982499</v>
      </c>
      <c r="N121" s="541">
        <v>19844</v>
      </c>
      <c r="O121" s="509" t="s">
        <v>39</v>
      </c>
      <c r="P121" s="509" t="s">
        <v>39</v>
      </c>
      <c r="Q121" s="509" t="s">
        <v>39</v>
      </c>
      <c r="R121" s="576">
        <v>37316</v>
      </c>
      <c r="S121" s="576">
        <v>123</v>
      </c>
      <c r="T121" s="576">
        <v>1</v>
      </c>
      <c r="U121" s="576">
        <v>4364</v>
      </c>
      <c r="V121" s="808">
        <f t="shared" si="28"/>
        <v>0.12584797734010719</v>
      </c>
      <c r="W121" s="807">
        <f t="shared" si="29"/>
        <v>-4.7613895923322394E-2</v>
      </c>
      <c r="X121" s="807">
        <f t="shared" si="31"/>
        <v>6.7305377305648586E-3</v>
      </c>
      <c r="Y121" s="807">
        <f t="shared" si="24"/>
        <v>4.5449851427712622E-2</v>
      </c>
      <c r="Z121" s="534">
        <v>100</v>
      </c>
      <c r="AA121" s="576"/>
      <c r="AB121" s="576"/>
      <c r="AC121" s="610"/>
    </row>
    <row r="122" spans="1:29" s="562" customFormat="1" x14ac:dyDescent="0.15">
      <c r="A122" s="620"/>
      <c r="B122" s="620"/>
      <c r="C122" s="486" t="s">
        <v>268</v>
      </c>
      <c r="D122" s="583">
        <v>1</v>
      </c>
      <c r="E122" s="592">
        <v>41467.583333333336</v>
      </c>
      <c r="F122" s="574">
        <f>16.5-G122</f>
        <v>6</v>
      </c>
      <c r="G122" s="486">
        <v>10.5</v>
      </c>
      <c r="H122" s="486">
        <v>8</v>
      </c>
      <c r="I122" s="486">
        <v>13</v>
      </c>
      <c r="J122" s="532">
        <v>0.47899999999999998</v>
      </c>
      <c r="K122" s="525">
        <v>0.2</v>
      </c>
      <c r="L122" s="575">
        <v>0.25173576016975502</v>
      </c>
      <c r="M122" s="575">
        <v>0.22997718365504999</v>
      </c>
      <c r="N122" s="541">
        <v>219061</v>
      </c>
      <c r="O122" s="509" t="s">
        <v>39</v>
      </c>
      <c r="P122" s="509" t="s">
        <v>39</v>
      </c>
      <c r="Q122" s="509" t="s">
        <v>39</v>
      </c>
      <c r="R122" s="576">
        <v>433290</v>
      </c>
      <c r="S122" s="576">
        <v>1275</v>
      </c>
      <c r="T122" s="576">
        <v>106</v>
      </c>
      <c r="U122" s="576">
        <v>23688</v>
      </c>
      <c r="V122" s="808">
        <f t="shared" si="28"/>
        <v>0.57017193197692728</v>
      </c>
      <c r="W122" s="807">
        <f t="shared" si="29"/>
        <v>-0.10191725683697125</v>
      </c>
      <c r="X122" s="807">
        <f t="shared" si="31"/>
        <v>6.7312171546634006E-2</v>
      </c>
      <c r="Y122" s="807">
        <f t="shared" si="24"/>
        <v>9.2490843758561606E-2</v>
      </c>
      <c r="Z122" s="534">
        <v>250</v>
      </c>
      <c r="AA122" s="576"/>
      <c r="AB122" s="576"/>
      <c r="AC122" s="610"/>
    </row>
    <row r="123" spans="1:29" s="469" customFormat="1" ht="16" x14ac:dyDescent="0.15">
      <c r="A123" s="573" t="s">
        <v>1496</v>
      </c>
      <c r="B123" s="582" t="s">
        <v>1631</v>
      </c>
      <c r="C123" s="525" t="s">
        <v>40</v>
      </c>
      <c r="D123" s="583">
        <v>1</v>
      </c>
      <c r="E123" s="592">
        <v>41467.695138888892</v>
      </c>
      <c r="F123" s="574">
        <f>20-G123</f>
        <v>19.5</v>
      </c>
      <c r="G123" s="486">
        <v>0.5</v>
      </c>
      <c r="H123" s="486">
        <v>0</v>
      </c>
      <c r="I123" s="486">
        <v>1</v>
      </c>
      <c r="J123" s="532">
        <v>2.1340000000000001E-2</v>
      </c>
      <c r="K123" s="525">
        <v>0</v>
      </c>
      <c r="L123" s="575">
        <v>1.11760350676547E-2</v>
      </c>
      <c r="M123" s="575">
        <v>8.4787151149386206E-3</v>
      </c>
      <c r="N123" s="534" t="s">
        <v>39</v>
      </c>
      <c r="O123" s="509" t="s">
        <v>39</v>
      </c>
      <c r="P123" s="509" t="s">
        <v>39</v>
      </c>
      <c r="Q123" s="509" t="s">
        <v>39</v>
      </c>
      <c r="R123" s="509" t="s">
        <v>39</v>
      </c>
      <c r="S123" s="509" t="s">
        <v>39</v>
      </c>
      <c r="T123" s="509" t="s">
        <v>39</v>
      </c>
      <c r="U123" s="509" t="s">
        <v>39</v>
      </c>
      <c r="V123" s="811" t="s">
        <v>39</v>
      </c>
      <c r="W123" s="807" t="s">
        <v>39</v>
      </c>
      <c r="X123" s="812" t="s">
        <v>39</v>
      </c>
      <c r="Y123" s="807" t="s">
        <v>39</v>
      </c>
      <c r="Z123" s="541" t="s">
        <v>39</v>
      </c>
      <c r="AA123" s="509"/>
      <c r="AB123" s="509"/>
      <c r="AC123" s="604" t="s">
        <v>1590</v>
      </c>
    </row>
    <row r="124" spans="1:29" s="469" customFormat="1" x14ac:dyDescent="0.15">
      <c r="A124" s="620"/>
      <c r="B124" s="481"/>
      <c r="C124" s="525" t="s">
        <v>40</v>
      </c>
      <c r="D124" s="583">
        <v>1</v>
      </c>
      <c r="E124" s="592">
        <v>41467.695138888892</v>
      </c>
      <c r="F124" s="574">
        <f>20-G124</f>
        <v>7.5</v>
      </c>
      <c r="G124" s="486">
        <v>12.5</v>
      </c>
      <c r="H124" s="486">
        <v>12</v>
      </c>
      <c r="I124" s="486">
        <v>13</v>
      </c>
      <c r="J124" s="532">
        <v>1.12E-2</v>
      </c>
      <c r="K124" s="525">
        <v>0</v>
      </c>
      <c r="L124" s="575">
        <v>5.8651306765643502E-3</v>
      </c>
      <c r="M124" s="575">
        <v>3.7960430938815599E-3</v>
      </c>
      <c r="N124" s="534" t="s">
        <v>39</v>
      </c>
      <c r="O124" s="509" t="s">
        <v>39</v>
      </c>
      <c r="P124" s="509" t="s">
        <v>39</v>
      </c>
      <c r="Q124" s="509" t="s">
        <v>39</v>
      </c>
      <c r="R124" s="509" t="s">
        <v>39</v>
      </c>
      <c r="S124" s="509" t="s">
        <v>39</v>
      </c>
      <c r="T124" s="509" t="s">
        <v>39</v>
      </c>
      <c r="U124" s="509" t="s">
        <v>39</v>
      </c>
      <c r="V124" s="811" t="s">
        <v>39</v>
      </c>
      <c r="W124" s="807" t="s">
        <v>39</v>
      </c>
      <c r="X124" s="812" t="s">
        <v>39</v>
      </c>
      <c r="Y124" s="807" t="s">
        <v>39</v>
      </c>
      <c r="Z124" s="541" t="s">
        <v>39</v>
      </c>
      <c r="AA124" s="509"/>
      <c r="AB124" s="509"/>
      <c r="AC124" s="610"/>
    </row>
    <row r="125" spans="1:29" s="469" customFormat="1" x14ac:dyDescent="0.15">
      <c r="A125" s="620"/>
      <c r="B125" s="481"/>
      <c r="C125" s="525" t="s">
        <v>40</v>
      </c>
      <c r="D125" s="583">
        <v>1</v>
      </c>
      <c r="E125" s="592">
        <v>41467.695138888892</v>
      </c>
      <c r="F125" s="574">
        <f>20-G125</f>
        <v>2.5</v>
      </c>
      <c r="G125" s="486">
        <v>17.5</v>
      </c>
      <c r="H125" s="486">
        <v>17</v>
      </c>
      <c r="I125" s="486">
        <v>18</v>
      </c>
      <c r="J125" s="532">
        <v>0.1042</v>
      </c>
      <c r="K125" s="525">
        <v>0</v>
      </c>
      <c r="L125" s="575">
        <v>5.4605460425462098E-2</v>
      </c>
      <c r="M125" s="575">
        <v>4.8217320244205698E-2</v>
      </c>
      <c r="N125" s="534" t="s">
        <v>39</v>
      </c>
      <c r="O125" s="509" t="s">
        <v>39</v>
      </c>
      <c r="P125" s="509" t="s">
        <v>39</v>
      </c>
      <c r="Q125" s="509" t="s">
        <v>39</v>
      </c>
      <c r="R125" s="509" t="s">
        <v>39</v>
      </c>
      <c r="S125" s="509" t="s">
        <v>39</v>
      </c>
      <c r="T125" s="509" t="s">
        <v>39</v>
      </c>
      <c r="U125" s="509" t="s">
        <v>39</v>
      </c>
      <c r="V125" s="811" t="s">
        <v>39</v>
      </c>
      <c r="W125" s="807" t="s">
        <v>39</v>
      </c>
      <c r="X125" s="812" t="s">
        <v>39</v>
      </c>
      <c r="Y125" s="807" t="s">
        <v>39</v>
      </c>
      <c r="Z125" s="541" t="s">
        <v>39</v>
      </c>
      <c r="AA125" s="509"/>
      <c r="AB125" s="509"/>
      <c r="AC125" s="610"/>
    </row>
    <row r="126" spans="1:29" s="469" customFormat="1" x14ac:dyDescent="0.15">
      <c r="A126" s="620"/>
      <c r="B126" s="481"/>
      <c r="C126" s="525" t="s">
        <v>40</v>
      </c>
      <c r="D126" s="583">
        <v>1</v>
      </c>
      <c r="E126" s="592">
        <v>41467.695138888892</v>
      </c>
      <c r="F126" s="574">
        <f>20-G126</f>
        <v>0.5</v>
      </c>
      <c r="G126" s="486">
        <v>19.5</v>
      </c>
      <c r="H126" s="486">
        <v>19</v>
      </c>
      <c r="I126" s="486">
        <v>20</v>
      </c>
      <c r="J126" s="532">
        <v>2.78</v>
      </c>
      <c r="K126" s="525">
        <v>1.4</v>
      </c>
      <c r="L126" s="575">
        <v>1.4864825380864199</v>
      </c>
      <c r="M126" s="575">
        <v>1.43799178293074</v>
      </c>
      <c r="N126" s="534" t="s">
        <v>39</v>
      </c>
      <c r="O126" s="509" t="s">
        <v>39</v>
      </c>
      <c r="P126" s="509" t="s">
        <v>39</v>
      </c>
      <c r="Q126" s="509" t="s">
        <v>39</v>
      </c>
      <c r="R126" s="509" t="s">
        <v>39</v>
      </c>
      <c r="S126" s="509" t="s">
        <v>39</v>
      </c>
      <c r="T126" s="509" t="s">
        <v>39</v>
      </c>
      <c r="U126" s="509" t="s">
        <v>39</v>
      </c>
      <c r="V126" s="811" t="s">
        <v>39</v>
      </c>
      <c r="W126" s="807" t="s">
        <v>39</v>
      </c>
      <c r="X126" s="812" t="s">
        <v>39</v>
      </c>
      <c r="Y126" s="807" t="s">
        <v>39</v>
      </c>
      <c r="Z126" s="541" t="s">
        <v>39</v>
      </c>
      <c r="AA126" s="509"/>
      <c r="AB126" s="509"/>
      <c r="AC126" s="610"/>
    </row>
    <row r="127" spans="1:29" s="469" customFormat="1" ht="16" x14ac:dyDescent="0.15">
      <c r="A127" s="573" t="s">
        <v>1497</v>
      </c>
      <c r="B127" s="582" t="s">
        <v>1632</v>
      </c>
      <c r="C127" s="525" t="s">
        <v>40</v>
      </c>
      <c r="D127" s="583">
        <v>1</v>
      </c>
      <c r="E127" s="592">
        <v>41468.632638888892</v>
      </c>
      <c r="F127" s="574">
        <f>12-G127</f>
        <v>11.5</v>
      </c>
      <c r="G127" s="486">
        <v>0.5</v>
      </c>
      <c r="H127" s="486">
        <v>0</v>
      </c>
      <c r="I127" s="486">
        <v>1</v>
      </c>
      <c r="J127" s="532">
        <v>4.2999999999999997E-2</v>
      </c>
      <c r="K127" s="525">
        <v>0</v>
      </c>
      <c r="L127" s="575">
        <v>2.2523387490917299E-2</v>
      </c>
      <c r="M127" s="575">
        <v>1.8823346092012201E-2</v>
      </c>
      <c r="N127" s="534" t="s">
        <v>39</v>
      </c>
      <c r="O127" s="509" t="s">
        <v>39</v>
      </c>
      <c r="P127" s="509" t="s">
        <v>39</v>
      </c>
      <c r="Q127" s="509" t="s">
        <v>39</v>
      </c>
      <c r="R127" s="509" t="s">
        <v>39</v>
      </c>
      <c r="S127" s="509" t="s">
        <v>39</v>
      </c>
      <c r="T127" s="509" t="s">
        <v>39</v>
      </c>
      <c r="U127" s="509" t="s">
        <v>39</v>
      </c>
      <c r="V127" s="811" t="s">
        <v>39</v>
      </c>
      <c r="W127" s="807" t="s">
        <v>39</v>
      </c>
      <c r="X127" s="812" t="s">
        <v>39</v>
      </c>
      <c r="Y127" s="807" t="s">
        <v>39</v>
      </c>
      <c r="Z127" s="541" t="s">
        <v>39</v>
      </c>
      <c r="AA127" s="509"/>
      <c r="AB127" s="509"/>
      <c r="AC127" s="604" t="s">
        <v>1591</v>
      </c>
    </row>
    <row r="128" spans="1:29" s="469" customFormat="1" ht="16" x14ac:dyDescent="0.15">
      <c r="A128" s="581"/>
      <c r="B128" s="481"/>
      <c r="C128" s="525" t="s">
        <v>40</v>
      </c>
      <c r="D128" s="583">
        <v>1</v>
      </c>
      <c r="E128" s="592">
        <v>41468.632638888892</v>
      </c>
      <c r="F128" s="574">
        <f>12-G128</f>
        <v>7.5</v>
      </c>
      <c r="G128" s="486">
        <v>4.5</v>
      </c>
      <c r="H128" s="486">
        <v>4</v>
      </c>
      <c r="I128" s="486">
        <v>5</v>
      </c>
      <c r="J128" s="532">
        <v>0.153</v>
      </c>
      <c r="K128" s="525">
        <v>0.1</v>
      </c>
      <c r="L128" s="575">
        <v>8.0208730916962206E-2</v>
      </c>
      <c r="M128" s="575">
        <v>7.1583379795411003E-2</v>
      </c>
      <c r="N128" s="534" t="s">
        <v>39</v>
      </c>
      <c r="O128" s="509" t="s">
        <v>39</v>
      </c>
      <c r="P128" s="509" t="s">
        <v>39</v>
      </c>
      <c r="Q128" s="509" t="s">
        <v>39</v>
      </c>
      <c r="R128" s="509" t="s">
        <v>39</v>
      </c>
      <c r="S128" s="509" t="s">
        <v>39</v>
      </c>
      <c r="T128" s="509" t="s">
        <v>39</v>
      </c>
      <c r="U128" s="509" t="s">
        <v>39</v>
      </c>
      <c r="V128" s="811" t="s">
        <v>39</v>
      </c>
      <c r="W128" s="807" t="s">
        <v>39</v>
      </c>
      <c r="X128" s="812" t="s">
        <v>39</v>
      </c>
      <c r="Y128" s="807" t="s">
        <v>39</v>
      </c>
      <c r="Z128" s="541" t="s">
        <v>39</v>
      </c>
      <c r="AA128" s="509"/>
      <c r="AB128" s="509"/>
      <c r="AC128" s="605" t="s">
        <v>276</v>
      </c>
    </row>
    <row r="129" spans="1:29" s="469" customFormat="1" ht="16" x14ac:dyDescent="0.15">
      <c r="A129" s="581"/>
      <c r="B129" s="481"/>
      <c r="C129" s="525" t="s">
        <v>40</v>
      </c>
      <c r="D129" s="583">
        <v>1</v>
      </c>
      <c r="E129" s="592">
        <v>41468.632638888892</v>
      </c>
      <c r="F129" s="574">
        <f>12-G129</f>
        <v>1.5</v>
      </c>
      <c r="G129" s="486">
        <v>10.5</v>
      </c>
      <c r="H129" s="486">
        <v>10</v>
      </c>
      <c r="I129" s="486">
        <v>11</v>
      </c>
      <c r="J129" s="532">
        <v>1.0649999999999999</v>
      </c>
      <c r="K129" s="525">
        <v>0.5</v>
      </c>
      <c r="L129" s="575">
        <v>0.56219824616993697</v>
      </c>
      <c r="M129" s="575">
        <v>0.52575774607528603</v>
      </c>
      <c r="N129" s="534" t="s">
        <v>39</v>
      </c>
      <c r="O129" s="509" t="s">
        <v>39</v>
      </c>
      <c r="P129" s="509" t="s">
        <v>39</v>
      </c>
      <c r="Q129" s="509" t="s">
        <v>39</v>
      </c>
      <c r="R129" s="509" t="s">
        <v>39</v>
      </c>
      <c r="S129" s="509" t="s">
        <v>39</v>
      </c>
      <c r="T129" s="509" t="s">
        <v>39</v>
      </c>
      <c r="U129" s="509" t="s">
        <v>39</v>
      </c>
      <c r="V129" s="811" t="s">
        <v>39</v>
      </c>
      <c r="W129" s="807" t="s">
        <v>39</v>
      </c>
      <c r="X129" s="812" t="s">
        <v>39</v>
      </c>
      <c r="Y129" s="807" t="s">
        <v>39</v>
      </c>
      <c r="Z129" s="541" t="s">
        <v>39</v>
      </c>
      <c r="AA129" s="509"/>
      <c r="AB129" s="509"/>
      <c r="AC129" s="605" t="s">
        <v>277</v>
      </c>
    </row>
    <row r="130" spans="1:29" s="469" customFormat="1" ht="16" x14ac:dyDescent="0.15">
      <c r="A130" s="573" t="s">
        <v>1498</v>
      </c>
      <c r="B130" s="582" t="s">
        <v>1629</v>
      </c>
      <c r="C130" s="525" t="s">
        <v>40</v>
      </c>
      <c r="D130" s="583">
        <v>1</v>
      </c>
      <c r="E130" s="592">
        <v>41468.654861111114</v>
      </c>
      <c r="F130" s="574">
        <f>23-G130</f>
        <v>22.5</v>
      </c>
      <c r="G130" s="486">
        <v>0.5</v>
      </c>
      <c r="H130" s="486">
        <v>0</v>
      </c>
      <c r="I130" s="486">
        <v>1</v>
      </c>
      <c r="J130" s="532">
        <v>1.15E-2</v>
      </c>
      <c r="K130" s="525">
        <v>0</v>
      </c>
      <c r="L130" s="575">
        <v>6.0222462054524096E-3</v>
      </c>
      <c r="M130" s="575">
        <v>3.9305599093407704E-3</v>
      </c>
      <c r="N130" s="534" t="s">
        <v>39</v>
      </c>
      <c r="O130" s="509" t="s">
        <v>39</v>
      </c>
      <c r="P130" s="509" t="s">
        <v>39</v>
      </c>
      <c r="Q130" s="509" t="s">
        <v>39</v>
      </c>
      <c r="R130" s="509" t="s">
        <v>39</v>
      </c>
      <c r="S130" s="509" t="s">
        <v>39</v>
      </c>
      <c r="T130" s="509" t="s">
        <v>39</v>
      </c>
      <c r="U130" s="509" t="s">
        <v>39</v>
      </c>
      <c r="V130" s="811" t="s">
        <v>39</v>
      </c>
      <c r="W130" s="807" t="s">
        <v>39</v>
      </c>
      <c r="X130" s="812" t="s">
        <v>39</v>
      </c>
      <c r="Y130" s="807" t="s">
        <v>39</v>
      </c>
      <c r="Z130" s="541" t="s">
        <v>39</v>
      </c>
      <c r="AA130" s="509"/>
      <c r="AB130" s="509"/>
      <c r="AC130" s="604" t="s">
        <v>1592</v>
      </c>
    </row>
    <row r="131" spans="1:29" s="469" customFormat="1" x14ac:dyDescent="0.15">
      <c r="A131" s="581"/>
      <c r="B131" s="481"/>
      <c r="C131" s="525" t="s">
        <v>40</v>
      </c>
      <c r="D131" s="583">
        <v>1</v>
      </c>
      <c r="E131" s="592">
        <v>41468.654861111114</v>
      </c>
      <c r="F131" s="574">
        <f>23-G131</f>
        <v>7.5</v>
      </c>
      <c r="G131" s="486">
        <v>15.5</v>
      </c>
      <c r="H131" s="486">
        <v>15</v>
      </c>
      <c r="I131" s="486">
        <v>16</v>
      </c>
      <c r="J131" s="532">
        <v>4.5499999999999999E-2</v>
      </c>
      <c r="K131" s="525">
        <v>0</v>
      </c>
      <c r="L131" s="575">
        <v>2.3833342199667502E-2</v>
      </c>
      <c r="M131" s="575">
        <v>2.00254037272222E-2</v>
      </c>
      <c r="N131" s="534" t="s">
        <v>39</v>
      </c>
      <c r="O131" s="509" t="s">
        <v>39</v>
      </c>
      <c r="P131" s="509" t="s">
        <v>39</v>
      </c>
      <c r="Q131" s="509" t="s">
        <v>39</v>
      </c>
      <c r="R131" s="509" t="s">
        <v>39</v>
      </c>
      <c r="S131" s="509" t="s">
        <v>39</v>
      </c>
      <c r="T131" s="509" t="s">
        <v>39</v>
      </c>
      <c r="U131" s="509" t="s">
        <v>39</v>
      </c>
      <c r="V131" s="811" t="s">
        <v>39</v>
      </c>
      <c r="W131" s="807" t="s">
        <v>39</v>
      </c>
      <c r="X131" s="812" t="s">
        <v>39</v>
      </c>
      <c r="Y131" s="807" t="s">
        <v>39</v>
      </c>
      <c r="Z131" s="541" t="s">
        <v>39</v>
      </c>
      <c r="AA131" s="509"/>
      <c r="AB131" s="509"/>
      <c r="AC131" s="610"/>
    </row>
    <row r="132" spans="1:29" s="469" customFormat="1" x14ac:dyDescent="0.15">
      <c r="A132" s="581"/>
      <c r="B132" s="481"/>
      <c r="C132" s="525" t="s">
        <v>40</v>
      </c>
      <c r="D132" s="583">
        <v>1</v>
      </c>
      <c r="E132" s="592">
        <v>41468.654861111114</v>
      </c>
      <c r="F132" s="574">
        <f>23-G132</f>
        <v>0.5</v>
      </c>
      <c r="G132" s="486">
        <v>22.5</v>
      </c>
      <c r="H132" s="486">
        <v>22</v>
      </c>
      <c r="I132" s="486">
        <v>23</v>
      </c>
      <c r="J132" s="532">
        <v>3.27E-2</v>
      </c>
      <c r="K132" s="525">
        <v>0</v>
      </c>
      <c r="L132" s="575">
        <v>1.7126901934973401E-2</v>
      </c>
      <c r="M132" s="575">
        <v>1.38806525702116E-2</v>
      </c>
      <c r="N132" s="534" t="s">
        <v>39</v>
      </c>
      <c r="O132" s="509" t="s">
        <v>39</v>
      </c>
      <c r="P132" s="509" t="s">
        <v>39</v>
      </c>
      <c r="Q132" s="509" t="s">
        <v>39</v>
      </c>
      <c r="R132" s="509" t="s">
        <v>39</v>
      </c>
      <c r="S132" s="509" t="s">
        <v>39</v>
      </c>
      <c r="T132" s="509" t="s">
        <v>39</v>
      </c>
      <c r="U132" s="509" t="s">
        <v>39</v>
      </c>
      <c r="V132" s="811" t="s">
        <v>39</v>
      </c>
      <c r="W132" s="807" t="s">
        <v>39</v>
      </c>
      <c r="X132" s="812" t="s">
        <v>39</v>
      </c>
      <c r="Y132" s="807" t="s">
        <v>39</v>
      </c>
      <c r="Z132" s="541" t="s">
        <v>39</v>
      </c>
      <c r="AA132" s="509"/>
      <c r="AB132" s="509"/>
      <c r="AC132" s="610"/>
    </row>
    <row r="133" spans="1:29" s="562" customFormat="1" ht="16" x14ac:dyDescent="0.15">
      <c r="A133" s="573" t="s">
        <v>1499</v>
      </c>
      <c r="B133" s="582" t="s">
        <v>1633</v>
      </c>
      <c r="C133" s="486" t="s">
        <v>283</v>
      </c>
      <c r="D133" s="583">
        <v>1</v>
      </c>
      <c r="E133" s="592">
        <v>41469.658333333333</v>
      </c>
      <c r="F133" s="574">
        <f>9.5-G133</f>
        <v>9</v>
      </c>
      <c r="G133" s="486">
        <v>0.5</v>
      </c>
      <c r="H133" s="486">
        <v>0</v>
      </c>
      <c r="I133" s="486">
        <v>1</v>
      </c>
      <c r="J133" s="532">
        <v>1.545E-2</v>
      </c>
      <c r="K133" s="525">
        <v>0</v>
      </c>
      <c r="L133" s="575">
        <v>8.0910012209802293E-3</v>
      </c>
      <c r="M133" s="575">
        <v>5.7303579219999297E-3</v>
      </c>
      <c r="N133" s="541">
        <v>682</v>
      </c>
      <c r="O133" s="509" t="s">
        <v>39</v>
      </c>
      <c r="P133" s="509" t="s">
        <v>39</v>
      </c>
      <c r="Q133" s="509" t="s">
        <v>39</v>
      </c>
      <c r="R133" s="576">
        <v>1262</v>
      </c>
      <c r="S133" s="576">
        <v>4</v>
      </c>
      <c r="T133" s="576">
        <v>40</v>
      </c>
      <c r="U133" s="576">
        <v>168</v>
      </c>
      <c r="V133" s="808">
        <f t="shared" ref="V133:V171" si="32">($V$5-U133/N133)/$V$5</f>
        <v>2.0833942625960847E-2</v>
      </c>
      <c r="W133" s="807">
        <f t="shared" ref="W133:W171" si="33">($W$5-R133/N133)/$W$5</f>
        <v>-3.0885342327445827E-2</v>
      </c>
      <c r="X133" s="807">
        <f t="shared" ref="X133:X150" si="34">($X$5-S133/N133)/$X$5</f>
        <v>6.0132121723545269E-2</v>
      </c>
      <c r="Y133" s="807">
        <f t="shared" si="24"/>
        <v>2.9960016947874611E-2</v>
      </c>
      <c r="Z133" s="534">
        <v>1</v>
      </c>
      <c r="AA133" s="576"/>
      <c r="AB133" s="576"/>
      <c r="AC133" s="604" t="s">
        <v>1593</v>
      </c>
    </row>
    <row r="134" spans="1:29" s="469" customFormat="1" x14ac:dyDescent="0.15">
      <c r="A134" s="581"/>
      <c r="B134" s="481"/>
      <c r="C134" s="486" t="s">
        <v>285</v>
      </c>
      <c r="D134" s="583">
        <v>1</v>
      </c>
      <c r="E134" s="592">
        <v>41469.658333333333</v>
      </c>
      <c r="F134" s="574">
        <f>9.5-G134</f>
        <v>3.5</v>
      </c>
      <c r="G134" s="486">
        <v>6</v>
      </c>
      <c r="H134" s="486">
        <v>5.5</v>
      </c>
      <c r="I134" s="486">
        <v>6.5</v>
      </c>
      <c r="J134" s="532">
        <v>9.5299999999999996E-2</v>
      </c>
      <c r="K134" s="525">
        <v>0</v>
      </c>
      <c r="L134" s="575">
        <v>4.9938066905921001E-2</v>
      </c>
      <c r="M134" s="575">
        <v>4.3952085324776902E-2</v>
      </c>
      <c r="N134" s="541">
        <v>17361</v>
      </c>
      <c r="O134" s="509" t="s">
        <v>39</v>
      </c>
      <c r="P134" s="509" t="s">
        <v>39</v>
      </c>
      <c r="Q134" s="509" t="s">
        <v>39</v>
      </c>
      <c r="R134" s="576">
        <v>32786</v>
      </c>
      <c r="S134" s="576">
        <v>108</v>
      </c>
      <c r="T134" s="576">
        <v>61</v>
      </c>
      <c r="U134" s="576">
        <v>3223</v>
      </c>
      <c r="V134" s="808">
        <f t="shared" si="32"/>
        <v>0.26206686498025394</v>
      </c>
      <c r="W134" s="807">
        <f t="shared" si="33"/>
        <v>-5.2080768153381023E-2</v>
      </c>
      <c r="X134" s="807">
        <f t="shared" si="34"/>
        <v>3.1261384377260881E-3</v>
      </c>
      <c r="Y134" s="807">
        <f t="shared" si="24"/>
        <v>4.9502633001070204E-2</v>
      </c>
      <c r="Z134" s="534">
        <v>100</v>
      </c>
      <c r="AA134" s="576"/>
      <c r="AB134" s="576"/>
      <c r="AC134" s="610"/>
    </row>
    <row r="135" spans="1:29" s="469" customFormat="1" ht="16" x14ac:dyDescent="0.15">
      <c r="A135" s="581"/>
      <c r="B135" s="481"/>
      <c r="C135" s="486" t="s">
        <v>287</v>
      </c>
      <c r="D135" s="583">
        <v>1</v>
      </c>
      <c r="E135" s="592">
        <v>41469.658333333333</v>
      </c>
      <c r="F135" s="574">
        <f>9.5-G135</f>
        <v>0.25</v>
      </c>
      <c r="G135" s="486">
        <v>9.25</v>
      </c>
      <c r="H135" s="486">
        <v>9</v>
      </c>
      <c r="I135" s="486">
        <v>9.5</v>
      </c>
      <c r="J135" s="532">
        <v>11.27</v>
      </c>
      <c r="K135" s="525">
        <v>6.4</v>
      </c>
      <c r="L135" s="575">
        <v>6.3915712617125999</v>
      </c>
      <c r="M135" s="575">
        <v>6.3992900151429</v>
      </c>
      <c r="N135" s="541">
        <v>1598082</v>
      </c>
      <c r="O135" s="509" t="s">
        <v>39</v>
      </c>
      <c r="P135" s="509" t="s">
        <v>39</v>
      </c>
      <c r="Q135" s="509" t="s">
        <v>39</v>
      </c>
      <c r="R135" s="576">
        <v>2932409</v>
      </c>
      <c r="S135" s="576">
        <v>21600</v>
      </c>
      <c r="T135" s="576">
        <v>15158</v>
      </c>
      <c r="U135" s="576">
        <v>497800</v>
      </c>
      <c r="V135" s="808">
        <f t="shared" si="32"/>
        <v>-0.23818995286992894</v>
      </c>
      <c r="W135" s="807">
        <f t="shared" si="33"/>
        <v>-2.2258824634986608E-2</v>
      </c>
      <c r="X135" s="807">
        <f t="shared" si="34"/>
        <v>-1.1659373061685994</v>
      </c>
      <c r="Y135" s="807">
        <f t="shared" si="24"/>
        <v>2.1774157482019517E-2</v>
      </c>
      <c r="Z135" s="534">
        <v>10000</v>
      </c>
      <c r="AA135" s="576"/>
      <c r="AB135" s="576"/>
      <c r="AC135" s="605" t="s">
        <v>288</v>
      </c>
    </row>
    <row r="136" spans="1:29" s="469" customFormat="1" ht="16" x14ac:dyDescent="0.15">
      <c r="A136" s="573" t="s">
        <v>1594</v>
      </c>
      <c r="B136" s="582" t="s">
        <v>1634</v>
      </c>
      <c r="C136" s="486" t="s">
        <v>292</v>
      </c>
      <c r="D136" s="583">
        <v>1</v>
      </c>
      <c r="E136" s="592">
        <v>41469.717361111114</v>
      </c>
      <c r="F136" s="574">
        <f>17-G136</f>
        <v>16.5</v>
      </c>
      <c r="G136" s="486">
        <v>0.5</v>
      </c>
      <c r="H136" s="486">
        <v>0</v>
      </c>
      <c r="I136" s="486">
        <v>1</v>
      </c>
      <c r="J136" s="532">
        <v>1.1639999999999999E-2</v>
      </c>
      <c r="K136" s="525">
        <v>0</v>
      </c>
      <c r="L136" s="575">
        <v>6.0955670322526802E-3</v>
      </c>
      <c r="M136" s="575">
        <v>3.9934601655390901E-3</v>
      </c>
      <c r="N136" s="541">
        <v>673</v>
      </c>
      <c r="O136" s="509" t="s">
        <v>39</v>
      </c>
      <c r="P136" s="509" t="s">
        <v>39</v>
      </c>
      <c r="Q136" s="509" t="s">
        <v>39</v>
      </c>
      <c r="R136" s="576">
        <v>1282</v>
      </c>
      <c r="S136" s="576">
        <v>5</v>
      </c>
      <c r="T136" s="576">
        <v>45</v>
      </c>
      <c r="U136" s="576">
        <v>201</v>
      </c>
      <c r="V136" s="808">
        <f t="shared" si="32"/>
        <v>-0.18716869628659902</v>
      </c>
      <c r="W136" s="807">
        <f t="shared" si="33"/>
        <v>-6.1227133097422823E-2</v>
      </c>
      <c r="X136" s="807">
        <f t="shared" si="34"/>
        <v>-0.1905458636414229</v>
      </c>
      <c r="Y136" s="807">
        <f t="shared" si="24"/>
        <v>5.7694654789609452E-2</v>
      </c>
      <c r="Z136" s="534">
        <v>1</v>
      </c>
      <c r="AA136" s="576"/>
      <c r="AB136" s="576"/>
      <c r="AC136" s="604" t="s">
        <v>1595</v>
      </c>
    </row>
    <row r="137" spans="1:29" s="469" customFormat="1" x14ac:dyDescent="0.15">
      <c r="A137" s="581"/>
      <c r="B137" s="481"/>
      <c r="C137" s="486" t="s">
        <v>294</v>
      </c>
      <c r="D137" s="583">
        <v>1</v>
      </c>
      <c r="E137" s="592">
        <v>41469.717361111114</v>
      </c>
      <c r="F137" s="574">
        <f>17-G137</f>
        <v>6.5</v>
      </c>
      <c r="G137" s="486">
        <v>10.5</v>
      </c>
      <c r="H137" s="486">
        <v>10</v>
      </c>
      <c r="I137" s="486">
        <v>11</v>
      </c>
      <c r="J137" s="532">
        <v>3.6499999999999998E-2</v>
      </c>
      <c r="K137" s="525">
        <v>0</v>
      </c>
      <c r="L137" s="575">
        <v>1.9117739461872198E-2</v>
      </c>
      <c r="M137" s="575">
        <v>1.5701565905990599E-2</v>
      </c>
      <c r="N137" s="541">
        <v>4677</v>
      </c>
      <c r="O137" s="509" t="s">
        <v>39</v>
      </c>
      <c r="P137" s="509" t="s">
        <v>39</v>
      </c>
      <c r="Q137" s="509" t="s">
        <v>39</v>
      </c>
      <c r="R137" s="576">
        <v>8685</v>
      </c>
      <c r="S137" s="576">
        <v>22</v>
      </c>
      <c r="T137" s="576">
        <v>106</v>
      </c>
      <c r="U137" s="576">
        <v>1148</v>
      </c>
      <c r="V137" s="808">
        <f t="shared" si="32"/>
        <v>2.432323796262266E-2</v>
      </c>
      <c r="W137" s="807">
        <f t="shared" si="33"/>
        <v>-3.4517489592095975E-2</v>
      </c>
      <c r="X137" s="807">
        <f t="shared" si="34"/>
        <v>0.24621671767907169</v>
      </c>
      <c r="Y137" s="807">
        <f t="shared" si="24"/>
        <v>3.3365786407058035E-2</v>
      </c>
      <c r="Z137" s="534">
        <v>100</v>
      </c>
      <c r="AA137" s="576"/>
      <c r="AB137" s="576"/>
      <c r="AC137" s="610"/>
    </row>
    <row r="138" spans="1:29" s="469" customFormat="1" ht="16" x14ac:dyDescent="0.15">
      <c r="A138" s="581"/>
      <c r="B138" s="481"/>
      <c r="C138" s="486" t="s">
        <v>296</v>
      </c>
      <c r="D138" s="583">
        <v>1</v>
      </c>
      <c r="E138" s="592">
        <v>41469.717361111114</v>
      </c>
      <c r="F138" s="574">
        <f>17-G138</f>
        <v>0.25</v>
      </c>
      <c r="G138" s="486">
        <v>16.75</v>
      </c>
      <c r="H138" s="486">
        <v>16.5</v>
      </c>
      <c r="I138" s="486">
        <v>17</v>
      </c>
      <c r="J138" s="532">
        <v>3.34</v>
      </c>
      <c r="K138" s="525">
        <v>1.7</v>
      </c>
      <c r="L138" s="575">
        <v>1.7933130443819201</v>
      </c>
      <c r="M138" s="575">
        <v>1.7458923722157</v>
      </c>
      <c r="N138" s="542">
        <v>283079.70067441248</v>
      </c>
      <c r="O138" s="444">
        <v>10004.704192407471</v>
      </c>
      <c r="P138" s="444">
        <v>35786.709450080503</v>
      </c>
      <c r="Q138" s="444">
        <v>11010.922476042582</v>
      </c>
      <c r="R138" s="444">
        <v>501937.3836693003</v>
      </c>
      <c r="S138" s="454">
        <v>3452.5985941703702</v>
      </c>
      <c r="T138" s="444">
        <v>430.78574606601654</v>
      </c>
      <c r="U138" s="454">
        <v>75283.358199622075</v>
      </c>
      <c r="V138" s="808">
        <f t="shared" si="32"/>
        <v>-5.7113694935709045E-2</v>
      </c>
      <c r="W138" s="807">
        <f t="shared" si="33"/>
        <v>1.2183674812811355E-2</v>
      </c>
      <c r="X138" s="807">
        <f t="shared" si="34"/>
        <v>-0.95446794500221666</v>
      </c>
      <c r="Y138" s="807">
        <f t="shared" ref="Y138:Y195" si="35">($Y$5-N138/R138)/$Y$5</f>
        <v>-1.2333947619769083E-2</v>
      </c>
      <c r="Z138" s="435">
        <v>100</v>
      </c>
      <c r="AA138" s="439">
        <v>1</v>
      </c>
      <c r="AB138" s="439">
        <v>1</v>
      </c>
      <c r="AC138" s="605" t="s">
        <v>288</v>
      </c>
    </row>
    <row r="139" spans="1:29" s="469" customFormat="1" ht="16" x14ac:dyDescent="0.15">
      <c r="A139" s="573" t="s">
        <v>35</v>
      </c>
      <c r="B139" s="582" t="s">
        <v>1635</v>
      </c>
      <c r="C139" s="486" t="s">
        <v>335</v>
      </c>
      <c r="D139" s="486">
        <v>1</v>
      </c>
      <c r="E139" s="592">
        <v>41481.799305555556</v>
      </c>
      <c r="F139" s="574">
        <f t="shared" ref="F139:F171" si="36">86-G139</f>
        <v>85</v>
      </c>
      <c r="G139" s="486">
        <v>1</v>
      </c>
      <c r="H139" s="486">
        <v>0</v>
      </c>
      <c r="I139" s="486">
        <v>2</v>
      </c>
      <c r="J139" s="532">
        <v>0.12609999999999999</v>
      </c>
      <c r="K139" s="525">
        <v>0.1</v>
      </c>
      <c r="L139" s="575">
        <v>6.6093094899337401E-2</v>
      </c>
      <c r="M139" s="575">
        <v>5.8704635668121202E-2</v>
      </c>
      <c r="N139" s="541">
        <v>12410</v>
      </c>
      <c r="O139" s="509" t="s">
        <v>39</v>
      </c>
      <c r="P139" s="509" t="s">
        <v>39</v>
      </c>
      <c r="Q139" s="509" t="s">
        <v>39</v>
      </c>
      <c r="R139" s="576">
        <v>24386</v>
      </c>
      <c r="S139" s="576">
        <v>87</v>
      </c>
      <c r="T139" s="576">
        <v>94</v>
      </c>
      <c r="U139" s="576">
        <v>1874</v>
      </c>
      <c r="V139" s="808">
        <f t="shared" si="32"/>
        <v>0.39975403638774248</v>
      </c>
      <c r="W139" s="807">
        <f t="shared" si="33"/>
        <v>-9.4722822793464376E-2</v>
      </c>
      <c r="X139" s="807">
        <f t="shared" si="34"/>
        <v>-0.12341097279724339</v>
      </c>
      <c r="Y139" s="807">
        <f t="shared" si="35"/>
        <v>8.6526763506907453E-2</v>
      </c>
      <c r="Z139" s="534">
        <v>100</v>
      </c>
      <c r="AA139" s="576"/>
      <c r="AB139" s="576"/>
      <c r="AC139" s="604" t="s">
        <v>1596</v>
      </c>
    </row>
    <row r="140" spans="1:29" s="469" customFormat="1" x14ac:dyDescent="0.15">
      <c r="A140" s="581"/>
      <c r="B140" s="581"/>
      <c r="C140" s="486" t="s">
        <v>338</v>
      </c>
      <c r="D140" s="486">
        <v>1</v>
      </c>
      <c r="E140" s="592">
        <v>41481.799305555556</v>
      </c>
      <c r="F140" s="574">
        <f t="shared" si="36"/>
        <v>83</v>
      </c>
      <c r="G140" s="486">
        <v>3</v>
      </c>
      <c r="H140" s="486">
        <v>2</v>
      </c>
      <c r="I140" s="486">
        <v>4</v>
      </c>
      <c r="J140" s="532">
        <v>0.17929999999999999</v>
      </c>
      <c r="K140" s="525">
        <v>0.1</v>
      </c>
      <c r="L140" s="575">
        <v>9.4015119390200602E-2</v>
      </c>
      <c r="M140" s="575">
        <v>8.4185903108313004E-2</v>
      </c>
      <c r="N140" s="541">
        <v>17480</v>
      </c>
      <c r="O140" s="509" t="s">
        <v>39</v>
      </c>
      <c r="P140" s="509" t="s">
        <v>39</v>
      </c>
      <c r="Q140" s="509" t="s">
        <v>39</v>
      </c>
      <c r="R140" s="576">
        <v>33831</v>
      </c>
      <c r="S140" s="576">
        <v>109</v>
      </c>
      <c r="T140" s="576">
        <v>68</v>
      </c>
      <c r="U140" s="576">
        <v>1896</v>
      </c>
      <c r="V140" s="808">
        <f t="shared" si="32"/>
        <v>0.56885004217719448</v>
      </c>
      <c r="W140" s="807">
        <f t="shared" si="33"/>
        <v>-7.8223495409870239E-2</v>
      </c>
      <c r="X140" s="807">
        <f t="shared" si="34"/>
        <v>7.4516110819381517E-4</v>
      </c>
      <c r="Y140" s="807">
        <f t="shared" si="35"/>
        <v>7.2548498287114974E-2</v>
      </c>
      <c r="Z140" s="534">
        <v>100</v>
      </c>
      <c r="AA140" s="576"/>
      <c r="AB140" s="576"/>
      <c r="AC140" s="605"/>
    </row>
    <row r="141" spans="1:29" s="469" customFormat="1" x14ac:dyDescent="0.15">
      <c r="A141" s="581"/>
      <c r="B141" s="481"/>
      <c r="C141" s="486" t="s">
        <v>341</v>
      </c>
      <c r="D141" s="486">
        <v>1</v>
      </c>
      <c r="E141" s="592">
        <v>41481.799305555556</v>
      </c>
      <c r="F141" s="574">
        <f t="shared" si="36"/>
        <v>81</v>
      </c>
      <c r="G141" s="486">
        <v>5</v>
      </c>
      <c r="H141" s="486">
        <v>4</v>
      </c>
      <c r="I141" s="486">
        <v>6</v>
      </c>
      <c r="J141" s="532">
        <v>0.17519999999999999</v>
      </c>
      <c r="K141" s="525">
        <v>0.1</v>
      </c>
      <c r="L141" s="575">
        <v>9.1862428437149604E-2</v>
      </c>
      <c r="M141" s="575">
        <v>8.2220066137383696E-2</v>
      </c>
      <c r="N141" s="541">
        <v>23653</v>
      </c>
      <c r="O141" s="509" t="s">
        <v>39</v>
      </c>
      <c r="P141" s="509" t="s">
        <v>39</v>
      </c>
      <c r="Q141" s="509" t="s">
        <v>39</v>
      </c>
      <c r="R141" s="576">
        <v>45881</v>
      </c>
      <c r="S141" s="576">
        <v>145</v>
      </c>
      <c r="T141" s="576">
        <v>68</v>
      </c>
      <c r="U141" s="576">
        <v>3099</v>
      </c>
      <c r="V141" s="808">
        <f t="shared" si="32"/>
        <v>0.47920502200237747</v>
      </c>
      <c r="W141" s="807">
        <f t="shared" si="33"/>
        <v>-8.0642460021187939E-2</v>
      </c>
      <c r="X141" s="807">
        <f t="shared" si="34"/>
        <v>1.7634819232670251E-2</v>
      </c>
      <c r="Y141" s="807">
        <f t="shared" si="35"/>
        <v>7.4624552527397969E-2</v>
      </c>
      <c r="Z141" s="534">
        <v>100</v>
      </c>
      <c r="AA141" s="576"/>
      <c r="AB141" s="576"/>
      <c r="AC141" s="605"/>
    </row>
    <row r="142" spans="1:29" s="469" customFormat="1" x14ac:dyDescent="0.15">
      <c r="A142" s="620"/>
      <c r="B142" s="620"/>
      <c r="C142" s="486" t="s">
        <v>344</v>
      </c>
      <c r="D142" s="486">
        <v>1</v>
      </c>
      <c r="E142" s="592">
        <v>41481.799305555556</v>
      </c>
      <c r="F142" s="574">
        <f t="shared" si="36"/>
        <v>79</v>
      </c>
      <c r="G142" s="486">
        <v>7</v>
      </c>
      <c r="H142" s="486">
        <v>6</v>
      </c>
      <c r="I142" s="486">
        <v>8</v>
      </c>
      <c r="J142" s="532">
        <v>0.17100000000000001</v>
      </c>
      <c r="K142" s="525">
        <v>0.1</v>
      </c>
      <c r="L142" s="575">
        <v>8.96573723219031E-2</v>
      </c>
      <c r="M142" s="575">
        <v>8.0206790215341203E-2</v>
      </c>
      <c r="N142" s="541">
        <v>25181</v>
      </c>
      <c r="O142" s="509" t="s">
        <v>39</v>
      </c>
      <c r="P142" s="509" t="s">
        <v>39</v>
      </c>
      <c r="Q142" s="509" t="s">
        <v>39</v>
      </c>
      <c r="R142" s="576">
        <v>52407</v>
      </c>
      <c r="S142" s="576">
        <v>176</v>
      </c>
      <c r="T142" s="576">
        <v>48</v>
      </c>
      <c r="U142" s="576">
        <v>3679</v>
      </c>
      <c r="V142" s="808">
        <f t="shared" si="32"/>
        <v>0.41925128429599712</v>
      </c>
      <c r="W142" s="807">
        <f t="shared" si="33"/>
        <v>-0.15944916170827289</v>
      </c>
      <c r="X142" s="807">
        <f t="shared" si="34"/>
        <v>-0.1200331714911978</v>
      </c>
      <c r="Y142" s="807">
        <f t="shared" si="35"/>
        <v>0.13752147741721468</v>
      </c>
      <c r="Z142" s="534">
        <v>100</v>
      </c>
      <c r="AA142" s="576"/>
      <c r="AB142" s="576"/>
      <c r="AC142" s="605"/>
    </row>
    <row r="143" spans="1:29" s="469" customFormat="1" x14ac:dyDescent="0.15">
      <c r="A143" s="620"/>
      <c r="B143" s="620"/>
      <c r="C143" s="486" t="s">
        <v>347</v>
      </c>
      <c r="D143" s="486">
        <v>1</v>
      </c>
      <c r="E143" s="592">
        <v>41481.799305555556</v>
      </c>
      <c r="F143" s="574">
        <f t="shared" si="36"/>
        <v>77</v>
      </c>
      <c r="G143" s="486">
        <v>9</v>
      </c>
      <c r="H143" s="486">
        <v>8</v>
      </c>
      <c r="I143" s="486">
        <v>10</v>
      </c>
      <c r="J143" s="532">
        <v>0.1026</v>
      </c>
      <c r="K143" s="525">
        <v>0</v>
      </c>
      <c r="L143" s="575">
        <v>5.3766331692209297E-2</v>
      </c>
      <c r="M143" s="575">
        <v>4.7450724893161197E-2</v>
      </c>
      <c r="N143" s="541">
        <v>4306</v>
      </c>
      <c r="O143" s="509" t="s">
        <v>39</v>
      </c>
      <c r="P143" s="509" t="s">
        <v>39</v>
      </c>
      <c r="Q143" s="509" t="s">
        <v>39</v>
      </c>
      <c r="R143" s="576">
        <v>8111</v>
      </c>
      <c r="S143" s="576">
        <v>38</v>
      </c>
      <c r="T143" s="576">
        <v>85</v>
      </c>
      <c r="U143" s="576">
        <v>906</v>
      </c>
      <c r="V143" s="808">
        <f t="shared" si="32"/>
        <v>0.16365471003505655</v>
      </c>
      <c r="W143" s="807">
        <f t="shared" si="33"/>
        <v>-4.9387194575993748E-2</v>
      </c>
      <c r="X143" s="807">
        <f t="shared" si="34"/>
        <v>-0.41416720468024848</v>
      </c>
      <c r="Y143" s="807">
        <f t="shared" si="35"/>
        <v>4.7062890448123347E-2</v>
      </c>
      <c r="Z143" s="534">
        <v>100</v>
      </c>
      <c r="AA143" s="576"/>
      <c r="AB143" s="576"/>
      <c r="AC143" s="605"/>
    </row>
    <row r="144" spans="1:29" s="469" customFormat="1" x14ac:dyDescent="0.15">
      <c r="A144" s="620"/>
      <c r="B144" s="620"/>
      <c r="C144" s="486" t="s">
        <v>350</v>
      </c>
      <c r="D144" s="486">
        <v>1</v>
      </c>
      <c r="E144" s="592">
        <v>41481.799305555556</v>
      </c>
      <c r="F144" s="574">
        <f t="shared" si="36"/>
        <v>75</v>
      </c>
      <c r="G144" s="486">
        <v>11</v>
      </c>
      <c r="H144" s="486">
        <v>10</v>
      </c>
      <c r="I144" s="486">
        <v>12</v>
      </c>
      <c r="J144" s="532">
        <v>2.0299999999999999E-2</v>
      </c>
      <c r="K144" s="525">
        <v>0</v>
      </c>
      <c r="L144" s="575">
        <v>1.0631289031040001E-2</v>
      </c>
      <c r="M144" s="575">
        <v>7.9895856666504193E-3</v>
      </c>
      <c r="N144" s="541">
        <v>2943</v>
      </c>
      <c r="O144" s="509" t="s">
        <v>39</v>
      </c>
      <c r="P144" s="509" t="s">
        <v>39</v>
      </c>
      <c r="Q144" s="509" t="s">
        <v>39</v>
      </c>
      <c r="R144" s="576">
        <v>5563</v>
      </c>
      <c r="S144" s="576">
        <v>16</v>
      </c>
      <c r="T144" s="576">
        <v>26</v>
      </c>
      <c r="U144" s="576">
        <v>652</v>
      </c>
      <c r="V144" s="808">
        <f t="shared" si="32"/>
        <v>0.11937952903546403</v>
      </c>
      <c r="W144" s="807">
        <f t="shared" si="33"/>
        <v>-5.3062583887494297E-2</v>
      </c>
      <c r="X144" s="807">
        <f t="shared" si="34"/>
        <v>0.12879389332715979</v>
      </c>
      <c r="Y144" s="807">
        <f t="shared" si="35"/>
        <v>5.0388822753162463E-2</v>
      </c>
      <c r="Z144" s="534">
        <v>100</v>
      </c>
      <c r="AA144" s="576"/>
      <c r="AB144" s="576"/>
      <c r="AC144" s="605"/>
    </row>
    <row r="145" spans="1:37" s="562" customFormat="1" x14ac:dyDescent="0.15">
      <c r="A145" s="620"/>
      <c r="B145" s="620"/>
      <c r="C145" s="486" t="s">
        <v>353</v>
      </c>
      <c r="D145" s="486">
        <v>1</v>
      </c>
      <c r="E145" s="592">
        <v>41481.799305555556</v>
      </c>
      <c r="F145" s="574">
        <f t="shared" si="36"/>
        <v>73</v>
      </c>
      <c r="G145" s="486">
        <v>13</v>
      </c>
      <c r="H145" s="486">
        <v>12</v>
      </c>
      <c r="I145" s="486">
        <v>14</v>
      </c>
      <c r="J145" s="532">
        <v>3.5999999999999997E-2</v>
      </c>
      <c r="K145" s="525">
        <v>0</v>
      </c>
      <c r="L145" s="575">
        <v>1.88557805495118E-2</v>
      </c>
      <c r="M145" s="575">
        <v>1.5461748974436E-2</v>
      </c>
      <c r="N145" s="541">
        <v>3266</v>
      </c>
      <c r="O145" s="509" t="s">
        <v>39</v>
      </c>
      <c r="P145" s="509" t="s">
        <v>39</v>
      </c>
      <c r="Q145" s="509" t="s">
        <v>39</v>
      </c>
      <c r="R145" s="576">
        <v>3352</v>
      </c>
      <c r="S145" s="576">
        <v>14</v>
      </c>
      <c r="T145" s="576">
        <v>49</v>
      </c>
      <c r="U145" s="576">
        <v>398</v>
      </c>
      <c r="V145" s="808">
        <f t="shared" si="32"/>
        <v>0.51560646861352954</v>
      </c>
      <c r="W145" s="807">
        <f t="shared" si="33"/>
        <v>0.42822756547009083</v>
      </c>
      <c r="X145" s="807">
        <f t="shared" si="34"/>
        <v>0.31308492791001297</v>
      </c>
      <c r="Y145" s="807">
        <f t="shared" si="35"/>
        <v>-0.74894755257336676</v>
      </c>
      <c r="Z145" s="534">
        <v>100</v>
      </c>
      <c r="AA145" s="576"/>
      <c r="AB145" s="576"/>
      <c r="AC145" s="605"/>
    </row>
    <row r="146" spans="1:37" s="469" customFormat="1" x14ac:dyDescent="0.15">
      <c r="A146" s="620"/>
      <c r="B146" s="620"/>
      <c r="C146" s="486" t="s">
        <v>356</v>
      </c>
      <c r="D146" s="486">
        <v>1</v>
      </c>
      <c r="E146" s="592">
        <v>41481.799305555556</v>
      </c>
      <c r="F146" s="574">
        <f t="shared" si="36"/>
        <v>71</v>
      </c>
      <c r="G146" s="486">
        <v>15</v>
      </c>
      <c r="H146" s="486">
        <v>14</v>
      </c>
      <c r="I146" s="486">
        <v>16</v>
      </c>
      <c r="J146" s="532">
        <v>2.3699999999999999E-2</v>
      </c>
      <c r="K146" s="525">
        <v>0</v>
      </c>
      <c r="L146" s="575">
        <v>1.2412221663032101E-2</v>
      </c>
      <c r="M146" s="575">
        <v>9.5931214070850597E-3</v>
      </c>
      <c r="N146" s="541">
        <v>4052</v>
      </c>
      <c r="O146" s="509" t="s">
        <v>39</v>
      </c>
      <c r="P146" s="509" t="s">
        <v>39</v>
      </c>
      <c r="Q146" s="509" t="s">
        <v>39</v>
      </c>
      <c r="R146" s="576">
        <v>7860</v>
      </c>
      <c r="S146" s="576">
        <v>27</v>
      </c>
      <c r="T146" s="576">
        <v>61</v>
      </c>
      <c r="U146" s="576">
        <v>866</v>
      </c>
      <c r="V146" s="808">
        <f t="shared" si="32"/>
        <v>0.15046769455736728</v>
      </c>
      <c r="W146" s="807">
        <f t="shared" si="33"/>
        <v>-8.0658549641725766E-2</v>
      </c>
      <c r="X146" s="807">
        <f t="shared" si="34"/>
        <v>-6.7789185006332534E-2</v>
      </c>
      <c r="Y146" s="807">
        <f t="shared" si="35"/>
        <v>7.4638330181597684E-2</v>
      </c>
      <c r="Z146" s="534">
        <v>100</v>
      </c>
      <c r="AA146" s="576"/>
      <c r="AB146" s="576"/>
      <c r="AC146" s="605"/>
    </row>
    <row r="147" spans="1:37" s="469" customFormat="1" x14ac:dyDescent="0.15">
      <c r="A147" s="620"/>
      <c r="B147" s="620"/>
      <c r="C147" s="486" t="s">
        <v>359</v>
      </c>
      <c r="D147" s="486">
        <v>1</v>
      </c>
      <c r="E147" s="592">
        <v>41481.799305555556</v>
      </c>
      <c r="F147" s="574">
        <f t="shared" si="36"/>
        <v>69</v>
      </c>
      <c r="G147" s="486">
        <v>17</v>
      </c>
      <c r="H147" s="486">
        <v>16</v>
      </c>
      <c r="I147" s="486">
        <v>18</v>
      </c>
      <c r="J147" s="532">
        <v>2.2100000000000002E-2</v>
      </c>
      <c r="K147" s="525">
        <v>0</v>
      </c>
      <c r="L147" s="575">
        <v>1.15741241872071E-2</v>
      </c>
      <c r="M147" s="575">
        <v>8.8369597635404307E-3</v>
      </c>
      <c r="N147" s="541">
        <v>7100</v>
      </c>
      <c r="O147" s="509" t="s">
        <v>39</v>
      </c>
      <c r="P147" s="509" t="s">
        <v>39</v>
      </c>
      <c r="Q147" s="509" t="s">
        <v>39</v>
      </c>
      <c r="R147" s="576">
        <v>12830</v>
      </c>
      <c r="S147" s="576">
        <v>29</v>
      </c>
      <c r="T147" s="576">
        <v>56</v>
      </c>
      <c r="U147" s="576">
        <v>1063</v>
      </c>
      <c r="V147" s="808">
        <f t="shared" si="32"/>
        <v>0.40487751513227055</v>
      </c>
      <c r="W147" s="807">
        <f t="shared" si="33"/>
        <v>-6.7083991970816777E-3</v>
      </c>
      <c r="X147" s="807">
        <f t="shared" si="34"/>
        <v>0.34546806702282667</v>
      </c>
      <c r="Y147" s="807">
        <f t="shared" si="35"/>
        <v>6.6636964610924014E-3</v>
      </c>
      <c r="Z147" s="534">
        <v>100</v>
      </c>
      <c r="AA147" s="576"/>
      <c r="AB147" s="576"/>
      <c r="AC147" s="605"/>
    </row>
    <row r="148" spans="1:37" s="469" customFormat="1" x14ac:dyDescent="0.15">
      <c r="A148" s="620"/>
      <c r="B148" s="620"/>
      <c r="C148" s="486" t="s">
        <v>362</v>
      </c>
      <c r="D148" s="486">
        <v>1</v>
      </c>
      <c r="E148" s="592">
        <v>41481.799305555556</v>
      </c>
      <c r="F148" s="574">
        <f t="shared" si="36"/>
        <v>67</v>
      </c>
      <c r="G148" s="486">
        <v>19</v>
      </c>
      <c r="H148" s="486">
        <v>18</v>
      </c>
      <c r="I148" s="486">
        <v>20</v>
      </c>
      <c r="J148" s="532">
        <v>2.7099999999999999E-2</v>
      </c>
      <c r="K148" s="525">
        <v>0</v>
      </c>
      <c r="L148" s="575">
        <v>1.41932468656372E-2</v>
      </c>
      <c r="M148" s="575">
        <v>1.12071962333382E-2</v>
      </c>
      <c r="N148" s="541">
        <v>6815</v>
      </c>
      <c r="O148" s="509" t="s">
        <v>39</v>
      </c>
      <c r="P148" s="509" t="s">
        <v>39</v>
      </c>
      <c r="Q148" s="509" t="s">
        <v>39</v>
      </c>
      <c r="R148" s="576">
        <v>12750</v>
      </c>
      <c r="S148" s="576">
        <v>39</v>
      </c>
      <c r="T148" s="576">
        <v>63</v>
      </c>
      <c r="U148" s="576">
        <v>1519</v>
      </c>
      <c r="V148" s="808">
        <f t="shared" si="32"/>
        <v>0.11402114517599929</v>
      </c>
      <c r="W148" s="807">
        <f t="shared" si="33"/>
        <v>-4.2268731602390218E-2</v>
      </c>
      <c r="X148" s="807">
        <f t="shared" si="34"/>
        <v>8.295649939849066E-2</v>
      </c>
      <c r="Y148" s="807">
        <f t="shared" si="35"/>
        <v>4.0554542528975092E-2</v>
      </c>
      <c r="Z148" s="534">
        <v>100</v>
      </c>
      <c r="AA148" s="576"/>
      <c r="AB148" s="576"/>
      <c r="AC148" s="605"/>
      <c r="AD148" s="477"/>
    </row>
    <row r="149" spans="1:37" s="469" customFormat="1" x14ac:dyDescent="0.15">
      <c r="A149" s="620"/>
      <c r="B149" s="620"/>
      <c r="C149" s="486" t="s">
        <v>365</v>
      </c>
      <c r="D149" s="486">
        <v>1</v>
      </c>
      <c r="E149" s="592">
        <v>41481.799305555556</v>
      </c>
      <c r="F149" s="574">
        <f t="shared" si="36"/>
        <v>63.5</v>
      </c>
      <c r="G149" s="486">
        <v>22.5</v>
      </c>
      <c r="H149" s="486">
        <v>20</v>
      </c>
      <c r="I149" s="486">
        <v>25</v>
      </c>
      <c r="J149" s="532">
        <v>1.04E-2</v>
      </c>
      <c r="K149" s="525">
        <v>0</v>
      </c>
      <c r="L149" s="575">
        <v>5.44615945647536E-3</v>
      </c>
      <c r="M149" s="575">
        <v>3.4392515225340498E-3</v>
      </c>
      <c r="N149" s="541">
        <v>15995</v>
      </c>
      <c r="O149" s="509" t="s">
        <v>39</v>
      </c>
      <c r="P149" s="509" t="s">
        <v>39</v>
      </c>
      <c r="Q149" s="509" t="s">
        <v>39</v>
      </c>
      <c r="R149" s="576">
        <v>41675</v>
      </c>
      <c r="S149" s="576">
        <v>136</v>
      </c>
      <c r="T149" s="576">
        <v>65</v>
      </c>
      <c r="U149" s="576">
        <v>4553</v>
      </c>
      <c r="V149" s="808">
        <f t="shared" si="32"/>
        <v>-0.13147470429403849</v>
      </c>
      <c r="W149" s="807">
        <f t="shared" si="33"/>
        <v>-0.4515324474665211</v>
      </c>
      <c r="X149" s="807">
        <f t="shared" si="34"/>
        <v>-0.36252931300246521</v>
      </c>
      <c r="Y149" s="807">
        <f t="shared" si="35"/>
        <v>0.31107292727394259</v>
      </c>
      <c r="Z149" s="534">
        <v>100</v>
      </c>
      <c r="AA149" s="576"/>
      <c r="AB149" s="576"/>
      <c r="AC149" s="605"/>
    </row>
    <row r="150" spans="1:37" s="469" customFormat="1" x14ac:dyDescent="0.15">
      <c r="A150" s="620"/>
      <c r="B150" s="620"/>
      <c r="C150" s="486" t="s">
        <v>368</v>
      </c>
      <c r="D150" s="486">
        <v>1</v>
      </c>
      <c r="E150" s="592">
        <v>41481.799305555556</v>
      </c>
      <c r="F150" s="574">
        <f t="shared" si="36"/>
        <v>60</v>
      </c>
      <c r="G150" s="486">
        <v>26</v>
      </c>
      <c r="H150" s="486">
        <v>25</v>
      </c>
      <c r="I150" s="486">
        <v>27</v>
      </c>
      <c r="J150" s="532">
        <v>8.0699999999999994E-2</v>
      </c>
      <c r="K150" s="525">
        <v>0</v>
      </c>
      <c r="L150" s="575">
        <v>4.2282817213682197E-2</v>
      </c>
      <c r="M150" s="575">
        <v>3.6948397574550602E-2</v>
      </c>
      <c r="N150" s="541">
        <v>4292</v>
      </c>
      <c r="O150" s="509" t="s">
        <v>39</v>
      </c>
      <c r="P150" s="509" t="s">
        <v>39</v>
      </c>
      <c r="Q150" s="509" t="s">
        <v>39</v>
      </c>
      <c r="R150" s="576">
        <v>8470</v>
      </c>
      <c r="S150" s="576">
        <v>27</v>
      </c>
      <c r="T150" s="576">
        <v>46</v>
      </c>
      <c r="U150" s="576">
        <v>673</v>
      </c>
      <c r="V150" s="808">
        <f t="shared" si="32"/>
        <v>0.37671482934767797</v>
      </c>
      <c r="W150" s="807">
        <f t="shared" si="33"/>
        <v>-9.9408477381016297E-2</v>
      </c>
      <c r="X150" s="807">
        <f t="shared" si="34"/>
        <v>-8.0805632911600898E-3</v>
      </c>
      <c r="Y150" s="807">
        <f t="shared" si="35"/>
        <v>9.0419966214763572E-2</v>
      </c>
      <c r="Z150" s="534">
        <v>100</v>
      </c>
      <c r="AA150" s="576"/>
      <c r="AB150" s="576"/>
      <c r="AC150" s="605"/>
    </row>
    <row r="151" spans="1:37" s="562" customFormat="1" ht="16" x14ac:dyDescent="0.15">
      <c r="A151" s="620"/>
      <c r="B151" s="620"/>
      <c r="C151" s="486" t="s">
        <v>371</v>
      </c>
      <c r="D151" s="486">
        <v>1</v>
      </c>
      <c r="E151" s="592">
        <v>41481.799305555556</v>
      </c>
      <c r="F151" s="574">
        <f t="shared" si="36"/>
        <v>58</v>
      </c>
      <c r="G151" s="486">
        <v>28</v>
      </c>
      <c r="H151" s="486">
        <v>27</v>
      </c>
      <c r="I151" s="486">
        <v>29</v>
      </c>
      <c r="J151" s="532">
        <v>6.1899999999999997E-2</v>
      </c>
      <c r="K151" s="525">
        <v>0</v>
      </c>
      <c r="L151" s="575">
        <v>3.2427886022166799E-2</v>
      </c>
      <c r="M151" s="575">
        <v>2.7914834755554101E-2</v>
      </c>
      <c r="N151" s="542">
        <v>5410.7998670697561</v>
      </c>
      <c r="O151" s="444">
        <v>41.871839955349976</v>
      </c>
      <c r="P151" s="444">
        <v>563.19459030164239</v>
      </c>
      <c r="Q151" s="444">
        <v>125.08402951559331</v>
      </c>
      <c r="R151" s="444">
        <v>11248.415514687586</v>
      </c>
      <c r="S151" s="454" t="s">
        <v>39</v>
      </c>
      <c r="T151" s="444" t="s">
        <v>39</v>
      </c>
      <c r="U151" s="454">
        <v>288.40780035413019</v>
      </c>
      <c r="V151" s="808">
        <f t="shared" si="32"/>
        <v>0.78812633709048285</v>
      </c>
      <c r="W151" s="807">
        <f t="shared" si="33"/>
        <v>-0.15815120785987699</v>
      </c>
      <c r="X151" s="807" t="s">
        <v>39</v>
      </c>
      <c r="Y151" s="807">
        <f t="shared" si="35"/>
        <v>0.1365548874676919</v>
      </c>
      <c r="Z151" s="435">
        <v>100</v>
      </c>
      <c r="AA151" s="439">
        <v>0</v>
      </c>
      <c r="AB151" s="404">
        <v>0</v>
      </c>
      <c r="AC151" s="605" t="s">
        <v>372</v>
      </c>
      <c r="AD151" s="555"/>
      <c r="AE151" s="555"/>
    </row>
    <row r="152" spans="1:37" s="469" customFormat="1" x14ac:dyDescent="0.15">
      <c r="A152" s="620"/>
      <c r="B152" s="620"/>
      <c r="C152" s="486" t="s">
        <v>375</v>
      </c>
      <c r="D152" s="486">
        <v>1</v>
      </c>
      <c r="E152" s="592">
        <v>41481.799305555556</v>
      </c>
      <c r="F152" s="574">
        <f t="shared" si="36"/>
        <v>56</v>
      </c>
      <c r="G152" s="486">
        <v>30</v>
      </c>
      <c r="H152" s="486">
        <v>29</v>
      </c>
      <c r="I152" s="486">
        <v>31</v>
      </c>
      <c r="J152" s="532">
        <v>6.2300000000000001E-2</v>
      </c>
      <c r="K152" s="525">
        <v>0</v>
      </c>
      <c r="L152" s="575">
        <v>3.26375359452779E-2</v>
      </c>
      <c r="M152" s="575">
        <v>2.81072073406297E-2</v>
      </c>
      <c r="N152" s="541">
        <v>7686</v>
      </c>
      <c r="O152" s="509" t="s">
        <v>39</v>
      </c>
      <c r="P152" s="509" t="s">
        <v>39</v>
      </c>
      <c r="Q152" s="509" t="s">
        <v>39</v>
      </c>
      <c r="R152" s="576">
        <v>16358</v>
      </c>
      <c r="S152" s="576">
        <v>57</v>
      </c>
      <c r="T152" s="576">
        <v>37</v>
      </c>
      <c r="U152" s="576">
        <v>507</v>
      </c>
      <c r="V152" s="808">
        <f t="shared" si="32"/>
        <v>0.73779617523322316</v>
      </c>
      <c r="W152" s="807">
        <f t="shared" si="33"/>
        <v>-0.1856737585242963</v>
      </c>
      <c r="X152" s="807">
        <f t="shared" ref="X152:X171" si="37">($X$5-S152/N152)/$X$5</f>
        <v>-0.18840827153652431</v>
      </c>
      <c r="Y152" s="807">
        <f t="shared" si="35"/>
        <v>0.15659767890569484</v>
      </c>
      <c r="Z152" s="534">
        <v>100</v>
      </c>
      <c r="AA152" s="576"/>
      <c r="AB152" s="576"/>
      <c r="AC152" s="605"/>
    </row>
    <row r="153" spans="1:37" s="469" customFormat="1" x14ac:dyDescent="0.15">
      <c r="A153" s="620"/>
      <c r="B153" s="620"/>
      <c r="C153" s="486" t="s">
        <v>378</v>
      </c>
      <c r="D153" s="486">
        <v>1</v>
      </c>
      <c r="E153" s="592">
        <v>41481.799305555556</v>
      </c>
      <c r="F153" s="574">
        <f t="shared" si="36"/>
        <v>54</v>
      </c>
      <c r="G153" s="486">
        <v>32</v>
      </c>
      <c r="H153" s="486">
        <v>31</v>
      </c>
      <c r="I153" s="486">
        <v>33</v>
      </c>
      <c r="J153" s="532">
        <v>5.2499999999999998E-2</v>
      </c>
      <c r="K153" s="525">
        <v>0</v>
      </c>
      <c r="L153" s="575">
        <v>2.75014816218066E-2</v>
      </c>
      <c r="M153" s="575">
        <v>2.33928231770467E-2</v>
      </c>
      <c r="N153" s="542">
        <v>7437.3217842695358</v>
      </c>
      <c r="O153" s="444">
        <v>112.77482663460515</v>
      </c>
      <c r="P153" s="444">
        <v>900.0871477844031</v>
      </c>
      <c r="Q153" s="444">
        <v>275.49261168215997</v>
      </c>
      <c r="R153" s="444">
        <v>15845.392992836398</v>
      </c>
      <c r="S153" s="454">
        <v>67.611933039036742</v>
      </c>
      <c r="T153" s="444">
        <v>365.11901366821888</v>
      </c>
      <c r="U153" s="454">
        <v>342.44466783129963</v>
      </c>
      <c r="V153" s="808">
        <f t="shared" si="32"/>
        <v>0.81697716452847713</v>
      </c>
      <c r="W153" s="807">
        <f t="shared" si="33"/>
        <v>-0.18692103645682717</v>
      </c>
      <c r="X153" s="807">
        <f t="shared" si="37"/>
        <v>-0.45679341906498983</v>
      </c>
      <c r="Y153" s="807">
        <f t="shared" si="35"/>
        <v>0.1574839696285272</v>
      </c>
      <c r="Z153" s="435">
        <v>100</v>
      </c>
      <c r="AA153" s="439">
        <v>0</v>
      </c>
      <c r="AB153" s="404">
        <v>0</v>
      </c>
      <c r="AC153" s="605"/>
    </row>
    <row r="154" spans="1:37" s="469" customFormat="1" x14ac:dyDescent="0.15">
      <c r="A154" s="620"/>
      <c r="B154" s="620"/>
      <c r="C154" s="486" t="s">
        <v>381</v>
      </c>
      <c r="D154" s="486">
        <v>1</v>
      </c>
      <c r="E154" s="592">
        <v>41481.799305555556</v>
      </c>
      <c r="F154" s="574">
        <f t="shared" si="36"/>
        <v>52</v>
      </c>
      <c r="G154" s="486">
        <v>34</v>
      </c>
      <c r="H154" s="486">
        <v>33</v>
      </c>
      <c r="I154" s="486">
        <v>35</v>
      </c>
      <c r="J154" s="532">
        <v>4.4299999999999999E-2</v>
      </c>
      <c r="K154" s="525">
        <v>0</v>
      </c>
      <c r="L154" s="575">
        <v>2.3204557693828998E-2</v>
      </c>
      <c r="M154" s="575">
        <v>1.9448353211692901E-2</v>
      </c>
      <c r="N154" s="542">
        <v>7347.8963112599668</v>
      </c>
      <c r="O154" s="444">
        <v>85.127872967075163</v>
      </c>
      <c r="P154" s="444">
        <v>842.92857089241249</v>
      </c>
      <c r="Q154" s="444">
        <v>170.7389989970919</v>
      </c>
      <c r="R154" s="444">
        <v>14614.653484456016</v>
      </c>
      <c r="S154" s="454">
        <v>71.745413661510327</v>
      </c>
      <c r="T154" s="444">
        <v>331.8086275138956</v>
      </c>
      <c r="U154" s="454">
        <v>328.47821792530476</v>
      </c>
      <c r="V154" s="808">
        <f t="shared" si="32"/>
        <v>0.82230508503238309</v>
      </c>
      <c r="W154" s="807">
        <f t="shared" si="33"/>
        <v>-0.10805390297158776</v>
      </c>
      <c r="X154" s="807">
        <f t="shared" si="37"/>
        <v>-0.56466841245945287</v>
      </c>
      <c r="Y154" s="807">
        <f t="shared" si="35"/>
        <v>9.7516828993434154E-2</v>
      </c>
      <c r="Z154" s="435">
        <v>100</v>
      </c>
      <c r="AA154" s="439">
        <v>0</v>
      </c>
      <c r="AB154" s="404">
        <v>0</v>
      </c>
      <c r="AC154" s="605"/>
    </row>
    <row r="155" spans="1:37" s="562" customFormat="1" ht="16" x14ac:dyDescent="0.15">
      <c r="A155" s="620"/>
      <c r="B155" s="620"/>
      <c r="C155" s="486" t="s">
        <v>384</v>
      </c>
      <c r="D155" s="486">
        <v>1</v>
      </c>
      <c r="E155" s="592">
        <v>41481.799305555556</v>
      </c>
      <c r="F155" s="574">
        <f t="shared" si="36"/>
        <v>50</v>
      </c>
      <c r="G155" s="486">
        <v>36</v>
      </c>
      <c r="H155" s="486">
        <v>35</v>
      </c>
      <c r="I155" s="486">
        <v>37</v>
      </c>
      <c r="J155" s="532">
        <v>4.4299999999999999E-2</v>
      </c>
      <c r="K155" s="525">
        <v>0</v>
      </c>
      <c r="L155" s="575">
        <v>2.3204557693828998E-2</v>
      </c>
      <c r="M155" s="575">
        <v>1.9448353211692901E-2</v>
      </c>
      <c r="N155" s="542">
        <v>6103.1919294645095</v>
      </c>
      <c r="O155" s="444">
        <v>41.062497479785918</v>
      </c>
      <c r="P155" s="444">
        <v>611.96610677681201</v>
      </c>
      <c r="Q155" s="444">
        <v>105.80819107159481</v>
      </c>
      <c r="R155" s="444">
        <v>12120.425186440552</v>
      </c>
      <c r="S155" s="454">
        <v>54.477657474856045</v>
      </c>
      <c r="T155" s="444">
        <v>434.11457221107827</v>
      </c>
      <c r="U155" s="454">
        <v>275.86172807846981</v>
      </c>
      <c r="V155" s="808">
        <f t="shared" si="32"/>
        <v>0.82033401278537188</v>
      </c>
      <c r="W155" s="807">
        <f t="shared" si="33"/>
        <v>-0.10635935386101013</v>
      </c>
      <c r="X155" s="807">
        <f t="shared" si="37"/>
        <v>-0.43038381548654431</v>
      </c>
      <c r="Y155" s="807">
        <f t="shared" si="35"/>
        <v>9.6134545696959534E-2</v>
      </c>
      <c r="Z155" s="435">
        <v>100</v>
      </c>
      <c r="AA155" s="439">
        <v>0</v>
      </c>
      <c r="AB155" s="404">
        <v>0</v>
      </c>
      <c r="AC155" s="605"/>
      <c r="AD155" s="566" t="s">
        <v>275</v>
      </c>
    </row>
    <row r="156" spans="1:37" s="469" customFormat="1" x14ac:dyDescent="0.15">
      <c r="A156" s="620"/>
      <c r="B156" s="620"/>
      <c r="C156" s="486" t="s">
        <v>387</v>
      </c>
      <c r="D156" s="486">
        <v>1</v>
      </c>
      <c r="E156" s="592">
        <v>41481.799305555556</v>
      </c>
      <c r="F156" s="574">
        <f t="shared" si="36"/>
        <v>48</v>
      </c>
      <c r="G156" s="486">
        <v>38</v>
      </c>
      <c r="H156" s="486">
        <v>37</v>
      </c>
      <c r="I156" s="486">
        <v>39</v>
      </c>
      <c r="J156" s="532">
        <v>4.3700000000000003E-2</v>
      </c>
      <c r="K156" s="525">
        <v>0</v>
      </c>
      <c r="L156" s="575">
        <v>2.2890169764809499E-2</v>
      </c>
      <c r="M156" s="575">
        <v>1.91598697649428E-2</v>
      </c>
      <c r="N156" s="541">
        <v>5631</v>
      </c>
      <c r="O156" s="509" t="s">
        <v>39</v>
      </c>
      <c r="P156" s="509" t="s">
        <v>39</v>
      </c>
      <c r="Q156" s="509" t="s">
        <v>39</v>
      </c>
      <c r="R156" s="576">
        <v>11815</v>
      </c>
      <c r="S156" s="576">
        <v>45</v>
      </c>
      <c r="T156" s="576">
        <v>42</v>
      </c>
      <c r="U156" s="576">
        <v>482</v>
      </c>
      <c r="V156" s="808">
        <f t="shared" si="32"/>
        <v>0.65975405805846932</v>
      </c>
      <c r="W156" s="807">
        <f t="shared" si="33"/>
        <v>-0.16891675299351241</v>
      </c>
      <c r="X156" s="807">
        <f t="shared" si="37"/>
        <v>-0.28061379791797164</v>
      </c>
      <c r="Y156" s="807">
        <f t="shared" si="35"/>
        <v>0.14450708535139778</v>
      </c>
      <c r="Z156" s="534">
        <v>100</v>
      </c>
      <c r="AA156" s="576"/>
      <c r="AB156" s="576"/>
      <c r="AC156" s="605"/>
    </row>
    <row r="157" spans="1:37" s="469" customFormat="1" x14ac:dyDescent="0.15">
      <c r="A157" s="620"/>
      <c r="B157" s="620"/>
      <c r="C157" s="486" t="s">
        <v>390</v>
      </c>
      <c r="D157" s="486">
        <v>1</v>
      </c>
      <c r="E157" s="592">
        <v>41481.799305555556</v>
      </c>
      <c r="F157" s="574">
        <f t="shared" si="36"/>
        <v>46</v>
      </c>
      <c r="G157" s="486">
        <v>40</v>
      </c>
      <c r="H157" s="486">
        <v>39</v>
      </c>
      <c r="I157" s="486">
        <v>41</v>
      </c>
      <c r="J157" s="532">
        <v>5.1200000000000002E-2</v>
      </c>
      <c r="K157" s="525">
        <v>0</v>
      </c>
      <c r="L157" s="575">
        <v>2.68202260629468E-2</v>
      </c>
      <c r="M157" s="575">
        <v>2.2767358433557899E-2</v>
      </c>
      <c r="N157" s="541">
        <v>2691</v>
      </c>
      <c r="O157" s="509" t="s">
        <v>39</v>
      </c>
      <c r="P157" s="509" t="s">
        <v>39</v>
      </c>
      <c r="Q157" s="509" t="s">
        <v>39</v>
      </c>
      <c r="R157" s="576">
        <v>5831</v>
      </c>
      <c r="S157" s="576">
        <v>18</v>
      </c>
      <c r="T157" s="576">
        <v>49</v>
      </c>
      <c r="U157" s="576">
        <v>280</v>
      </c>
      <c r="V157" s="808">
        <f t="shared" si="32"/>
        <v>0.58640452673783316</v>
      </c>
      <c r="W157" s="807">
        <f t="shared" si="33"/>
        <v>-0.20715969885470559</v>
      </c>
      <c r="X157" s="807">
        <f t="shared" si="37"/>
        <v>-7.1889453151408225E-2</v>
      </c>
      <c r="Y157" s="807">
        <f t="shared" si="35"/>
        <v>0.17160919060771201</v>
      </c>
      <c r="Z157" s="534">
        <v>100</v>
      </c>
      <c r="AA157" s="576"/>
      <c r="AB157" s="576"/>
      <c r="AC157" s="605"/>
    </row>
    <row r="158" spans="1:37" s="562" customFormat="1" ht="16" x14ac:dyDescent="0.15">
      <c r="A158" s="620"/>
      <c r="B158" s="620"/>
      <c r="C158" s="486" t="s">
        <v>393</v>
      </c>
      <c r="D158" s="486">
        <v>1</v>
      </c>
      <c r="E158" s="592">
        <v>41481.799305555556</v>
      </c>
      <c r="F158" s="574">
        <f t="shared" si="36"/>
        <v>44</v>
      </c>
      <c r="G158" s="486">
        <v>42</v>
      </c>
      <c r="H158" s="486">
        <v>41</v>
      </c>
      <c r="I158" s="486">
        <v>43</v>
      </c>
      <c r="J158" s="532">
        <v>2.5600000000000001E-2</v>
      </c>
      <c r="K158" s="525">
        <v>0</v>
      </c>
      <c r="L158" s="575">
        <v>1.34074890416275E-2</v>
      </c>
      <c r="M158" s="575">
        <v>1.0494036257464701E-2</v>
      </c>
      <c r="N158" s="541">
        <v>2818</v>
      </c>
      <c r="O158" s="509" t="s">
        <v>39</v>
      </c>
      <c r="P158" s="509" t="s">
        <v>39</v>
      </c>
      <c r="Q158" s="509" t="s">
        <v>39</v>
      </c>
      <c r="R158" s="576">
        <v>5656</v>
      </c>
      <c r="S158" s="576">
        <v>22</v>
      </c>
      <c r="T158" s="576">
        <v>53</v>
      </c>
      <c r="U158" s="576">
        <v>459</v>
      </c>
      <c r="V158" s="808">
        <f t="shared" si="32"/>
        <v>0.35255461432404256</v>
      </c>
      <c r="W158" s="807">
        <f t="shared" si="33"/>
        <v>-0.11815959898140403</v>
      </c>
      <c r="X158" s="807">
        <f t="shared" si="37"/>
        <v>-0.25104485855748104</v>
      </c>
      <c r="Y158" s="807">
        <f t="shared" si="35"/>
        <v>0.10567328589679173</v>
      </c>
      <c r="Z158" s="534">
        <v>100</v>
      </c>
      <c r="AA158" s="576"/>
      <c r="AB158" s="576"/>
      <c r="AC158" s="605"/>
      <c r="AD158" s="566" t="s">
        <v>280</v>
      </c>
    </row>
    <row r="159" spans="1:37" s="469" customFormat="1" x14ac:dyDescent="0.15">
      <c r="A159" s="620"/>
      <c r="B159" s="620"/>
      <c r="C159" s="486" t="s">
        <v>396</v>
      </c>
      <c r="D159" s="486">
        <v>1</v>
      </c>
      <c r="E159" s="592">
        <v>41481.799305555556</v>
      </c>
      <c r="F159" s="574">
        <f t="shared" si="36"/>
        <v>42</v>
      </c>
      <c r="G159" s="486">
        <v>44</v>
      </c>
      <c r="H159" s="486">
        <v>43</v>
      </c>
      <c r="I159" s="486">
        <v>45</v>
      </c>
      <c r="J159" s="532">
        <v>1.6990000000000002E-2</v>
      </c>
      <c r="K159" s="525">
        <v>0</v>
      </c>
      <c r="L159" s="575">
        <v>8.8975876619727997E-3</v>
      </c>
      <c r="M159" s="575">
        <v>6.4431313808217703E-3</v>
      </c>
      <c r="N159" s="541">
        <v>1847</v>
      </c>
      <c r="O159" s="509" t="s">
        <v>39</v>
      </c>
      <c r="P159" s="509" t="s">
        <v>39</v>
      </c>
      <c r="Q159" s="509" t="s">
        <v>39</v>
      </c>
      <c r="R159" s="576">
        <v>3667</v>
      </c>
      <c r="S159" s="576">
        <v>9</v>
      </c>
      <c r="T159" s="576">
        <v>52</v>
      </c>
      <c r="U159" s="576">
        <v>246</v>
      </c>
      <c r="V159" s="808">
        <f t="shared" si="32"/>
        <v>0.47058083965711028</v>
      </c>
      <c r="W159" s="807">
        <f t="shared" si="33"/>
        <v>-0.10606181408437008</v>
      </c>
      <c r="X159" s="807">
        <f t="shared" si="37"/>
        <v>0.21915145684070397</v>
      </c>
      <c r="Y159" s="807">
        <f t="shared" si="35"/>
        <v>9.5891398413542495E-2</v>
      </c>
      <c r="Z159" s="534">
        <v>100</v>
      </c>
      <c r="AA159" s="576"/>
      <c r="AB159" s="576"/>
      <c r="AC159" s="605"/>
    </row>
    <row r="160" spans="1:37" s="469" customFormat="1" x14ac:dyDescent="0.15">
      <c r="A160" s="620"/>
      <c r="B160" s="620"/>
      <c r="C160" s="486" t="s">
        <v>399</v>
      </c>
      <c r="D160" s="486">
        <v>1</v>
      </c>
      <c r="E160" s="592">
        <v>41481.799305555556</v>
      </c>
      <c r="F160" s="574">
        <f t="shared" si="36"/>
        <v>38.5</v>
      </c>
      <c r="G160" s="486">
        <v>47.5</v>
      </c>
      <c r="H160" s="486">
        <v>45</v>
      </c>
      <c r="I160" s="486">
        <v>50</v>
      </c>
      <c r="J160" s="532">
        <v>2.3599999999999999E-2</v>
      </c>
      <c r="K160" s="525">
        <v>0</v>
      </c>
      <c r="L160" s="575">
        <v>1.2359839970203901E-2</v>
      </c>
      <c r="M160" s="575">
        <v>9.5457894683303995E-3</v>
      </c>
      <c r="N160" s="541">
        <v>1701</v>
      </c>
      <c r="O160" s="509" t="s">
        <v>39</v>
      </c>
      <c r="P160" s="509" t="s">
        <v>39</v>
      </c>
      <c r="Q160" s="509" t="s">
        <v>39</v>
      </c>
      <c r="R160" s="576">
        <v>3399</v>
      </c>
      <c r="S160" s="576">
        <v>11</v>
      </c>
      <c r="T160" s="576">
        <v>64</v>
      </c>
      <c r="U160" s="576">
        <v>269</v>
      </c>
      <c r="V160" s="808">
        <f t="shared" si="32"/>
        <v>0.37139271523149381</v>
      </c>
      <c r="W160" s="807">
        <f t="shared" si="33"/>
        <v>-0.1132231660062992</v>
      </c>
      <c r="X160" s="807">
        <f t="shared" si="37"/>
        <v>-3.6285835218983438E-2</v>
      </c>
      <c r="Y160" s="807">
        <f t="shared" si="35"/>
        <v>0.10170751872914065</v>
      </c>
      <c r="Z160" s="534">
        <v>1</v>
      </c>
      <c r="AA160" s="576"/>
      <c r="AB160" s="576"/>
      <c r="AC160" s="605"/>
      <c r="AD160" s="477"/>
      <c r="AE160" s="477"/>
      <c r="AF160" s="477"/>
      <c r="AG160" s="477"/>
      <c r="AH160" s="477"/>
      <c r="AI160" s="477"/>
      <c r="AJ160" s="477"/>
      <c r="AK160" s="477"/>
    </row>
    <row r="161" spans="1:37" s="562" customFormat="1" x14ac:dyDescent="0.15">
      <c r="A161" s="620"/>
      <c r="B161" s="620"/>
      <c r="C161" s="486" t="s">
        <v>402</v>
      </c>
      <c r="D161" s="486">
        <v>1</v>
      </c>
      <c r="E161" s="592">
        <v>41481.799305555556</v>
      </c>
      <c r="F161" s="574">
        <f t="shared" si="36"/>
        <v>30</v>
      </c>
      <c r="G161" s="486">
        <v>56</v>
      </c>
      <c r="H161" s="486">
        <v>55</v>
      </c>
      <c r="I161" s="486">
        <v>57</v>
      </c>
      <c r="J161" s="532">
        <v>2.5499999999999998E-2</v>
      </c>
      <c r="K161" s="525">
        <v>0</v>
      </c>
      <c r="L161" s="575">
        <v>1.3355105827315E-2</v>
      </c>
      <c r="M161" s="575">
        <v>1.0446548452894E-2</v>
      </c>
      <c r="N161" s="541">
        <v>3507</v>
      </c>
      <c r="O161" s="509" t="s">
        <v>39</v>
      </c>
      <c r="P161" s="509" t="s">
        <v>39</v>
      </c>
      <c r="Q161" s="509" t="s">
        <v>39</v>
      </c>
      <c r="R161" s="576">
        <v>6535</v>
      </c>
      <c r="S161" s="576">
        <v>24</v>
      </c>
      <c r="T161" s="576">
        <v>53</v>
      </c>
      <c r="U161" s="576">
        <v>783</v>
      </c>
      <c r="V161" s="808">
        <f t="shared" si="32"/>
        <v>0.11252231992803313</v>
      </c>
      <c r="W161" s="807">
        <f t="shared" si="33"/>
        <v>-3.8114388307135774E-2</v>
      </c>
      <c r="X161" s="807">
        <f t="shared" si="37"/>
        <v>-9.6646523497933443E-2</v>
      </c>
      <c r="Y161" s="807">
        <f t="shared" si="35"/>
        <v>3.6715017859726515E-2</v>
      </c>
      <c r="Z161" s="534">
        <v>100</v>
      </c>
      <c r="AA161" s="576"/>
      <c r="AB161" s="576"/>
      <c r="AC161" s="604"/>
    </row>
    <row r="162" spans="1:37" s="469" customFormat="1" x14ac:dyDescent="0.15">
      <c r="A162" s="620"/>
      <c r="B162" s="620"/>
      <c r="C162" s="486" t="s">
        <v>405</v>
      </c>
      <c r="D162" s="486">
        <v>1</v>
      </c>
      <c r="E162" s="592">
        <v>41481.799305555556</v>
      </c>
      <c r="F162" s="574">
        <f t="shared" si="36"/>
        <v>28</v>
      </c>
      <c r="G162" s="486">
        <v>58</v>
      </c>
      <c r="H162" s="486">
        <v>57</v>
      </c>
      <c r="I162" s="486">
        <v>59</v>
      </c>
      <c r="J162" s="532">
        <v>2.4500000000000001E-2</v>
      </c>
      <c r="K162" s="525">
        <v>0</v>
      </c>
      <c r="L162" s="575">
        <v>1.28312780884771E-2</v>
      </c>
      <c r="M162" s="575">
        <v>9.9720933475984808E-3</v>
      </c>
      <c r="N162" s="541">
        <v>4551</v>
      </c>
      <c r="O162" s="509" t="s">
        <v>39</v>
      </c>
      <c r="P162" s="509" t="s">
        <v>39</v>
      </c>
      <c r="Q162" s="509" t="s">
        <v>39</v>
      </c>
      <c r="R162" s="576">
        <v>8379</v>
      </c>
      <c r="S162" s="576">
        <v>23</v>
      </c>
      <c r="T162" s="576">
        <v>64</v>
      </c>
      <c r="U162" s="576">
        <v>792</v>
      </c>
      <c r="V162" s="808">
        <f t="shared" si="32"/>
        <v>0.30824901003672267</v>
      </c>
      <c r="W162" s="807">
        <f t="shared" si="33"/>
        <v>-2.5700906412073357E-2</v>
      </c>
      <c r="X162" s="807">
        <f t="shared" si="37"/>
        <v>0.19013581967455129</v>
      </c>
      <c r="Y162" s="807">
        <f t="shared" si="35"/>
        <v>2.5056920834725212E-2</v>
      </c>
      <c r="Z162" s="534">
        <v>100</v>
      </c>
      <c r="AA162" s="576"/>
      <c r="AB162" s="576"/>
      <c r="AC162" s="604"/>
      <c r="AD162" s="477"/>
      <c r="AE162" s="477"/>
      <c r="AF162" s="477"/>
      <c r="AG162" s="477"/>
      <c r="AH162" s="477"/>
      <c r="AI162" s="477"/>
      <c r="AJ162" s="477"/>
      <c r="AK162" s="477"/>
    </row>
    <row r="163" spans="1:37" s="469" customFormat="1" x14ac:dyDescent="0.15">
      <c r="A163" s="620"/>
      <c r="B163" s="620"/>
      <c r="C163" s="486" t="s">
        <v>408</v>
      </c>
      <c r="D163" s="486">
        <v>1</v>
      </c>
      <c r="E163" s="592">
        <v>41481.799305555556</v>
      </c>
      <c r="F163" s="574">
        <f t="shared" si="36"/>
        <v>26</v>
      </c>
      <c r="G163" s="486">
        <v>60</v>
      </c>
      <c r="H163" s="486">
        <v>59</v>
      </c>
      <c r="I163" s="486">
        <v>61</v>
      </c>
      <c r="J163" s="532">
        <v>1.7090000000000001E-2</v>
      </c>
      <c r="K163" s="525">
        <v>0</v>
      </c>
      <c r="L163" s="575">
        <v>8.9499640615544902E-3</v>
      </c>
      <c r="M163" s="575">
        <v>6.4895822556764798E-3</v>
      </c>
      <c r="N163" s="541">
        <v>2432</v>
      </c>
      <c r="O163" s="509" t="s">
        <v>39</v>
      </c>
      <c r="P163" s="509" t="s">
        <v>39</v>
      </c>
      <c r="Q163" s="509" t="s">
        <v>39</v>
      </c>
      <c r="R163" s="576">
        <v>4656</v>
      </c>
      <c r="S163" s="576">
        <v>19</v>
      </c>
      <c r="T163" s="576">
        <v>59</v>
      </c>
      <c r="U163" s="576">
        <v>482</v>
      </c>
      <c r="V163" s="808">
        <f t="shared" si="32"/>
        <v>0.21220193294705603</v>
      </c>
      <c r="W163" s="807">
        <f t="shared" si="33"/>
        <v>-6.6558755989811313E-2</v>
      </c>
      <c r="X163" s="807">
        <f t="shared" si="37"/>
        <v>-0.25193338473543386</v>
      </c>
      <c r="Y163" s="807">
        <f t="shared" si="35"/>
        <v>6.2405147035750293E-2</v>
      </c>
      <c r="Z163" s="534">
        <v>100</v>
      </c>
      <c r="AA163" s="576"/>
      <c r="AB163" s="576"/>
      <c r="AC163" s="604"/>
    </row>
    <row r="164" spans="1:37" s="562" customFormat="1" x14ac:dyDescent="0.15">
      <c r="A164" s="620"/>
      <c r="B164" s="620"/>
      <c r="C164" s="486" t="s">
        <v>411</v>
      </c>
      <c r="D164" s="486">
        <v>1</v>
      </c>
      <c r="E164" s="592">
        <v>41481.799305555556</v>
      </c>
      <c r="F164" s="574">
        <f t="shared" si="36"/>
        <v>24</v>
      </c>
      <c r="G164" s="486">
        <v>62</v>
      </c>
      <c r="H164" s="486">
        <v>61</v>
      </c>
      <c r="I164" s="486">
        <v>63</v>
      </c>
      <c r="J164" s="532">
        <v>1.3809999999999999E-2</v>
      </c>
      <c r="K164" s="525">
        <v>0</v>
      </c>
      <c r="L164" s="575">
        <v>7.2320599189405702E-3</v>
      </c>
      <c r="M164" s="575">
        <v>4.9774099437274004E-3</v>
      </c>
      <c r="N164" s="541">
        <v>873</v>
      </c>
      <c r="O164" s="509" t="s">
        <v>39</v>
      </c>
      <c r="P164" s="509" t="s">
        <v>39</v>
      </c>
      <c r="Q164" s="509" t="s">
        <v>39</v>
      </c>
      <c r="R164" s="576">
        <v>1656</v>
      </c>
      <c r="S164" s="576">
        <v>6</v>
      </c>
      <c r="T164" s="576">
        <v>34</v>
      </c>
      <c r="U164" s="576">
        <v>245</v>
      </c>
      <c r="V164" s="808">
        <f t="shared" si="32"/>
        <v>-0.11553521332179813</v>
      </c>
      <c r="W164" s="807">
        <f t="shared" si="33"/>
        <v>-5.6772426666774414E-2</v>
      </c>
      <c r="X164" s="807">
        <f t="shared" si="37"/>
        <v>-0.101357204440794</v>
      </c>
      <c r="Y164" s="807">
        <f t="shared" si="35"/>
        <v>5.3722471588176654E-2</v>
      </c>
      <c r="Z164" s="534">
        <v>1</v>
      </c>
      <c r="AA164" s="576"/>
      <c r="AB164" s="576"/>
      <c r="AC164" s="604"/>
      <c r="AD164" s="555"/>
      <c r="AE164" s="555"/>
      <c r="AF164" s="555"/>
      <c r="AG164" s="555"/>
      <c r="AH164" s="555"/>
      <c r="AI164" s="555"/>
      <c r="AJ164" s="555"/>
      <c r="AK164" s="555"/>
    </row>
    <row r="165" spans="1:37" s="481" customFormat="1" x14ac:dyDescent="0.15">
      <c r="A165" s="620"/>
      <c r="B165" s="620"/>
      <c r="C165" s="486" t="s">
        <v>414</v>
      </c>
      <c r="D165" s="486">
        <v>1</v>
      </c>
      <c r="E165" s="592">
        <v>41481.799305555556</v>
      </c>
      <c r="F165" s="574">
        <f t="shared" si="36"/>
        <v>22</v>
      </c>
      <c r="G165" s="486">
        <v>64</v>
      </c>
      <c r="H165" s="486">
        <v>63</v>
      </c>
      <c r="I165" s="486">
        <v>65</v>
      </c>
      <c r="J165" s="532">
        <v>1.1440000000000001E-2</v>
      </c>
      <c r="K165" s="525">
        <v>0</v>
      </c>
      <c r="L165" s="575">
        <v>5.9908230420157599E-3</v>
      </c>
      <c r="M165" s="575">
        <v>3.9036268445432499E-3</v>
      </c>
      <c r="N165" s="541">
        <v>896</v>
      </c>
      <c r="O165" s="509" t="s">
        <v>39</v>
      </c>
      <c r="P165" s="509" t="s">
        <v>39</v>
      </c>
      <c r="Q165" s="509" t="s">
        <v>39</v>
      </c>
      <c r="R165" s="576">
        <v>1789</v>
      </c>
      <c r="S165" s="576">
        <v>6</v>
      </c>
      <c r="T165" s="576">
        <v>52</v>
      </c>
      <c r="U165" s="576">
        <v>219</v>
      </c>
      <c r="V165" s="808">
        <f t="shared" si="32"/>
        <v>2.8444648189893354E-2</v>
      </c>
      <c r="W165" s="807">
        <f t="shared" si="33"/>
        <v>-0.11234041098581486</v>
      </c>
      <c r="X165" s="807">
        <f t="shared" si="37"/>
        <v>-7.3085758344657525E-2</v>
      </c>
      <c r="Y165" s="807">
        <f t="shared" si="35"/>
        <v>0.10099463246709942</v>
      </c>
      <c r="Z165" s="534">
        <v>1</v>
      </c>
      <c r="AA165" s="576"/>
      <c r="AB165" s="576"/>
      <c r="AC165" s="604"/>
    </row>
    <row r="166" spans="1:37" s="481" customFormat="1" x14ac:dyDescent="0.15">
      <c r="A166" s="620"/>
      <c r="B166" s="620"/>
      <c r="C166" s="486" t="s">
        <v>417</v>
      </c>
      <c r="D166" s="486">
        <v>1</v>
      </c>
      <c r="E166" s="592">
        <v>41481.799305555556</v>
      </c>
      <c r="F166" s="574">
        <f t="shared" si="36"/>
        <v>20</v>
      </c>
      <c r="G166" s="486">
        <v>66</v>
      </c>
      <c r="H166" s="486">
        <v>65</v>
      </c>
      <c r="I166" s="486">
        <v>67</v>
      </c>
      <c r="J166" s="532">
        <v>1.695E-2</v>
      </c>
      <c r="K166" s="525">
        <v>0</v>
      </c>
      <c r="L166" s="575">
        <v>8.8766371245626204E-3</v>
      </c>
      <c r="M166" s="575">
        <v>6.42455638339667E-3</v>
      </c>
      <c r="N166" s="541">
        <v>4210</v>
      </c>
      <c r="O166" s="509" t="s">
        <v>39</v>
      </c>
      <c r="P166" s="509" t="s">
        <v>39</v>
      </c>
      <c r="Q166" s="509" t="s">
        <v>39</v>
      </c>
      <c r="R166" s="576">
        <v>7704</v>
      </c>
      <c r="S166" s="576">
        <v>21</v>
      </c>
      <c r="T166" s="576">
        <v>61</v>
      </c>
      <c r="U166" s="576">
        <v>958</v>
      </c>
      <c r="V166" s="808">
        <f t="shared" si="32"/>
        <v>9.5486909594965627E-2</v>
      </c>
      <c r="W166" s="807">
        <f t="shared" si="33"/>
        <v>-1.9458526772385309E-2</v>
      </c>
      <c r="X166" s="807">
        <f t="shared" si="37"/>
        <v>0.20066581041120049</v>
      </c>
      <c r="Y166" s="807">
        <f t="shared" si="35"/>
        <v>1.9087119545697456E-2</v>
      </c>
      <c r="Z166" s="534">
        <v>100</v>
      </c>
      <c r="AA166" s="576"/>
      <c r="AB166" s="576"/>
      <c r="AC166" s="604"/>
      <c r="AD166" s="582"/>
      <c r="AE166" s="582"/>
      <c r="AF166" s="582"/>
      <c r="AG166" s="582"/>
      <c r="AH166" s="582"/>
      <c r="AI166" s="582"/>
      <c r="AJ166" s="582"/>
      <c r="AK166" s="582"/>
    </row>
    <row r="167" spans="1:37" s="562" customFormat="1" x14ac:dyDescent="0.15">
      <c r="A167" s="620"/>
      <c r="B167" s="620"/>
      <c r="C167" s="486" t="s">
        <v>420</v>
      </c>
      <c r="D167" s="486">
        <v>1</v>
      </c>
      <c r="E167" s="592">
        <v>41481.799305555556</v>
      </c>
      <c r="F167" s="574">
        <f t="shared" si="36"/>
        <v>18</v>
      </c>
      <c r="G167" s="486">
        <v>68</v>
      </c>
      <c r="H167" s="486">
        <v>67</v>
      </c>
      <c r="I167" s="486">
        <v>69</v>
      </c>
      <c r="J167" s="532">
        <v>2.8400000000000002E-2</v>
      </c>
      <c r="K167" s="525">
        <v>0</v>
      </c>
      <c r="L167" s="575">
        <v>1.4874251553866199E-2</v>
      </c>
      <c r="M167" s="575">
        <v>1.1826424966378099E-2</v>
      </c>
      <c r="N167" s="541">
        <v>7914</v>
      </c>
      <c r="O167" s="509" t="s">
        <v>39</v>
      </c>
      <c r="P167" s="509" t="s">
        <v>39</v>
      </c>
      <c r="Q167" s="509" t="s">
        <v>39</v>
      </c>
      <c r="R167" s="576">
        <v>14239</v>
      </c>
      <c r="S167" s="576">
        <v>50</v>
      </c>
      <c r="T167" s="576">
        <v>116</v>
      </c>
      <c r="U167" s="576">
        <v>1751</v>
      </c>
      <c r="V167" s="808">
        <f t="shared" si="32"/>
        <v>0.12052895958409694</v>
      </c>
      <c r="W167" s="807">
        <f t="shared" si="33"/>
        <v>-2.3486931393564532E-3</v>
      </c>
      <c r="X167" s="807">
        <f t="shared" si="37"/>
        <v>-1.2430333877530538E-2</v>
      </c>
      <c r="Y167" s="807">
        <f t="shared" si="35"/>
        <v>2.3431897057702633E-3</v>
      </c>
      <c r="Z167" s="534">
        <v>100</v>
      </c>
      <c r="AA167" s="576"/>
      <c r="AB167" s="576"/>
      <c r="AC167" s="604"/>
    </row>
    <row r="168" spans="1:37" s="469" customFormat="1" x14ac:dyDescent="0.15">
      <c r="A168" s="620"/>
      <c r="B168" s="620"/>
      <c r="C168" s="486" t="s">
        <v>423</v>
      </c>
      <c r="D168" s="486">
        <v>1</v>
      </c>
      <c r="E168" s="592">
        <v>41481.799305555556</v>
      </c>
      <c r="F168" s="574">
        <f t="shared" si="36"/>
        <v>16</v>
      </c>
      <c r="G168" s="486">
        <v>70</v>
      </c>
      <c r="H168" s="486">
        <v>69</v>
      </c>
      <c r="I168" s="486">
        <v>71</v>
      </c>
      <c r="J168" s="532">
        <v>1.1769999999999999E-2</v>
      </c>
      <c r="K168" s="525">
        <v>0</v>
      </c>
      <c r="L168" s="575">
        <v>6.1636507976824198E-3</v>
      </c>
      <c r="M168" s="575">
        <v>4.05193709763591E-3</v>
      </c>
      <c r="N168" s="541">
        <v>13951</v>
      </c>
      <c r="O168" s="509" t="s">
        <v>39</v>
      </c>
      <c r="P168" s="509" t="s">
        <v>39</v>
      </c>
      <c r="Q168" s="509" t="s">
        <v>39</v>
      </c>
      <c r="R168" s="576">
        <v>25675</v>
      </c>
      <c r="S168" s="576">
        <v>85</v>
      </c>
      <c r="T168" s="576">
        <v>104</v>
      </c>
      <c r="U168" s="576">
        <v>3157</v>
      </c>
      <c r="V168" s="808">
        <f t="shared" si="32"/>
        <v>0.10050099676480267</v>
      </c>
      <c r="W168" s="807">
        <f t="shared" si="33"/>
        <v>-2.5275307248870695E-2</v>
      </c>
      <c r="X168" s="807">
        <f t="shared" si="37"/>
        <v>2.3651693360940397E-2</v>
      </c>
      <c r="Y168" s="807">
        <f t="shared" si="35"/>
        <v>2.4652214941850176E-2</v>
      </c>
      <c r="Z168" s="534">
        <v>100</v>
      </c>
      <c r="AA168" s="576"/>
      <c r="AB168" s="576"/>
      <c r="AC168" s="604"/>
      <c r="AD168" s="477"/>
      <c r="AE168" s="477"/>
      <c r="AF168" s="477"/>
      <c r="AG168" s="477"/>
      <c r="AH168" s="477"/>
      <c r="AI168" s="477"/>
      <c r="AJ168" s="477"/>
      <c r="AK168" s="477"/>
    </row>
    <row r="169" spans="1:37" s="481" customFormat="1" x14ac:dyDescent="0.15">
      <c r="A169" s="620"/>
      <c r="B169" s="620"/>
      <c r="C169" s="486" t="s">
        <v>426</v>
      </c>
      <c r="D169" s="486">
        <v>1</v>
      </c>
      <c r="E169" s="592">
        <v>41481.799305555556</v>
      </c>
      <c r="F169" s="574">
        <f t="shared" si="36"/>
        <v>14</v>
      </c>
      <c r="G169" s="486">
        <v>72</v>
      </c>
      <c r="H169" s="486">
        <v>71</v>
      </c>
      <c r="I169" s="486">
        <v>73</v>
      </c>
      <c r="J169" s="532">
        <v>2.1100000000000001E-2</v>
      </c>
      <c r="K169" s="525">
        <v>0</v>
      </c>
      <c r="L169" s="575">
        <v>1.1050323675060199E-2</v>
      </c>
      <c r="M169" s="575">
        <v>8.3657221071103804E-3</v>
      </c>
      <c r="N169" s="541">
        <v>41186</v>
      </c>
      <c r="O169" s="509" t="s">
        <v>39</v>
      </c>
      <c r="P169" s="509" t="s">
        <v>39</v>
      </c>
      <c r="Q169" s="509" t="s">
        <v>39</v>
      </c>
      <c r="R169" s="576">
        <v>74254</v>
      </c>
      <c r="S169" s="576">
        <v>238</v>
      </c>
      <c r="T169" s="576">
        <v>75</v>
      </c>
      <c r="U169" s="576">
        <v>9636</v>
      </c>
      <c r="V169" s="808">
        <f t="shared" si="32"/>
        <v>7.0009270388927125E-2</v>
      </c>
      <c r="W169" s="807">
        <f t="shared" si="33"/>
        <v>-4.3974996862488199E-3</v>
      </c>
      <c r="X169" s="807">
        <f t="shared" si="37"/>
        <v>7.3983911217883364E-2</v>
      </c>
      <c r="Y169" s="807">
        <f t="shared" si="35"/>
        <v>4.3782463493013237E-3</v>
      </c>
      <c r="Z169" s="534">
        <v>100</v>
      </c>
      <c r="AA169" s="576"/>
      <c r="AB169" s="576"/>
      <c r="AC169" s="604"/>
    </row>
    <row r="170" spans="1:37" s="481" customFormat="1" x14ac:dyDescent="0.15">
      <c r="A170" s="620"/>
      <c r="B170" s="620"/>
      <c r="C170" s="486" t="s">
        <v>429</v>
      </c>
      <c r="D170" s="486">
        <v>1</v>
      </c>
      <c r="E170" s="592">
        <v>41481.799305555556</v>
      </c>
      <c r="F170" s="574">
        <f t="shared" si="36"/>
        <v>12</v>
      </c>
      <c r="G170" s="486">
        <v>74</v>
      </c>
      <c r="H170" s="486">
        <v>73</v>
      </c>
      <c r="I170" s="486">
        <v>75</v>
      </c>
      <c r="J170" s="532">
        <v>0.1855</v>
      </c>
      <c r="K170" s="525">
        <v>0.1</v>
      </c>
      <c r="L170" s="575">
        <v>9.7270663684606795E-2</v>
      </c>
      <c r="M170" s="575">
        <v>8.7159633186012095E-2</v>
      </c>
      <c r="N170" s="541">
        <v>92423</v>
      </c>
      <c r="O170" s="509" t="s">
        <v>39</v>
      </c>
      <c r="P170" s="509" t="s">
        <v>39</v>
      </c>
      <c r="Q170" s="509" t="s">
        <v>39</v>
      </c>
      <c r="R170" s="576">
        <v>163540</v>
      </c>
      <c r="S170" s="576">
        <v>536</v>
      </c>
      <c r="T170" s="576">
        <v>68</v>
      </c>
      <c r="U170" s="576">
        <v>15733</v>
      </c>
      <c r="V170" s="808">
        <f t="shared" si="32"/>
        <v>0.32335180984543843</v>
      </c>
      <c r="W170" s="807">
        <f t="shared" si="33"/>
        <v>1.4221557772817252E-2</v>
      </c>
      <c r="X170" s="807">
        <f t="shared" si="37"/>
        <v>7.0657242678460463E-2</v>
      </c>
      <c r="Y170" s="807">
        <f t="shared" si="35"/>
        <v>-1.442672832313752E-2</v>
      </c>
      <c r="Z170" s="534">
        <v>100</v>
      </c>
      <c r="AA170" s="576"/>
      <c r="AB170" s="576"/>
      <c r="AC170" s="604"/>
    </row>
    <row r="171" spans="1:37" s="481" customFormat="1" ht="16" x14ac:dyDescent="0.15">
      <c r="A171" s="620"/>
      <c r="B171" s="620"/>
      <c r="C171" s="486" t="s">
        <v>432</v>
      </c>
      <c r="D171" s="486">
        <v>1</v>
      </c>
      <c r="E171" s="592">
        <v>41481.799305555556</v>
      </c>
      <c r="F171" s="574">
        <f t="shared" si="36"/>
        <v>8.5</v>
      </c>
      <c r="G171" s="486">
        <v>77.5</v>
      </c>
      <c r="H171" s="486">
        <v>75</v>
      </c>
      <c r="I171" s="486">
        <v>80</v>
      </c>
      <c r="J171" s="532">
        <v>3.3</v>
      </c>
      <c r="K171" s="525">
        <v>1.7</v>
      </c>
      <c r="L171" s="575">
        <v>1.77131514473991</v>
      </c>
      <c r="M171" s="575">
        <v>1.7237683012140701</v>
      </c>
      <c r="N171" s="541">
        <v>440969</v>
      </c>
      <c r="O171" s="509" t="s">
        <v>39</v>
      </c>
      <c r="P171" s="509" t="s">
        <v>39</v>
      </c>
      <c r="Q171" s="509" t="s">
        <v>39</v>
      </c>
      <c r="R171" s="576">
        <v>9159</v>
      </c>
      <c r="S171" s="576">
        <v>171</v>
      </c>
      <c r="T171" s="576">
        <v>128</v>
      </c>
      <c r="U171" s="576">
        <v>1523</v>
      </c>
      <c r="V171" s="808">
        <f t="shared" si="32"/>
        <v>0.98627149371652179</v>
      </c>
      <c r="W171" s="807">
        <f t="shared" si="33"/>
        <v>0.9884288803696768</v>
      </c>
      <c r="X171" s="807">
        <f t="shared" si="37"/>
        <v>0.93785885646136302</v>
      </c>
      <c r="Y171" s="807">
        <f t="shared" si="35"/>
        <v>-85.422060435656135</v>
      </c>
      <c r="Z171" s="534">
        <v>100</v>
      </c>
      <c r="AA171" s="576"/>
      <c r="AB171" s="576"/>
      <c r="AC171" s="605" t="s">
        <v>433</v>
      </c>
    </row>
    <row r="172" spans="1:37" s="481" customFormat="1" ht="16" x14ac:dyDescent="0.15">
      <c r="A172" s="573" t="s">
        <v>450</v>
      </c>
      <c r="B172" s="582" t="s">
        <v>1627</v>
      </c>
      <c r="C172" s="525" t="s">
        <v>40</v>
      </c>
      <c r="D172" s="486">
        <v>1</v>
      </c>
      <c r="E172" s="592">
        <v>41484.819444444445</v>
      </c>
      <c r="F172" s="574">
        <f t="shared" ref="F172:F195" si="38">28-G172</f>
        <v>27</v>
      </c>
      <c r="G172" s="486">
        <v>1</v>
      </c>
      <c r="H172" s="486">
        <v>0</v>
      </c>
      <c r="I172" s="486">
        <v>2</v>
      </c>
      <c r="J172" s="532">
        <v>8.2600000000000007E-2</v>
      </c>
      <c r="K172" s="525">
        <v>0</v>
      </c>
      <c r="L172" s="575">
        <v>4.3278951746091497E-2</v>
      </c>
      <c r="M172" s="575">
        <v>3.7860390420810103E-2</v>
      </c>
      <c r="N172" s="534" t="s">
        <v>39</v>
      </c>
      <c r="O172" s="509" t="s">
        <v>39</v>
      </c>
      <c r="P172" s="509" t="s">
        <v>39</v>
      </c>
      <c r="Q172" s="509" t="s">
        <v>39</v>
      </c>
      <c r="R172" s="509" t="s">
        <v>39</v>
      </c>
      <c r="S172" s="509" t="s">
        <v>39</v>
      </c>
      <c r="T172" s="509" t="s">
        <v>39</v>
      </c>
      <c r="U172" s="509" t="s">
        <v>39</v>
      </c>
      <c r="V172" s="811" t="s">
        <v>39</v>
      </c>
      <c r="W172" s="807" t="s">
        <v>39</v>
      </c>
      <c r="X172" s="812" t="s">
        <v>39</v>
      </c>
      <c r="Y172" s="807" t="s">
        <v>39</v>
      </c>
      <c r="Z172" s="541" t="s">
        <v>39</v>
      </c>
      <c r="AA172" s="509"/>
      <c r="AB172" s="509"/>
      <c r="AC172" s="604" t="s">
        <v>1597</v>
      </c>
    </row>
    <row r="173" spans="1:37" s="481" customFormat="1" x14ac:dyDescent="0.15">
      <c r="A173" s="581"/>
      <c r="C173" s="525" t="s">
        <v>40</v>
      </c>
      <c r="D173" s="486">
        <v>1</v>
      </c>
      <c r="E173" s="592">
        <v>41484.819444444445</v>
      </c>
      <c r="F173" s="574">
        <f t="shared" si="38"/>
        <v>25</v>
      </c>
      <c r="G173" s="486">
        <v>3</v>
      </c>
      <c r="H173" s="486">
        <v>2</v>
      </c>
      <c r="I173" s="486">
        <v>4</v>
      </c>
      <c r="J173" s="532">
        <v>7.7499999999999999E-2</v>
      </c>
      <c r="K173" s="525">
        <v>0</v>
      </c>
      <c r="L173" s="575">
        <v>4.0605182278695903E-2</v>
      </c>
      <c r="M173" s="575">
        <v>3.5412004355357997E-2</v>
      </c>
      <c r="N173" s="534" t="s">
        <v>39</v>
      </c>
      <c r="O173" s="509" t="s">
        <v>39</v>
      </c>
      <c r="P173" s="509" t="s">
        <v>39</v>
      </c>
      <c r="Q173" s="509" t="s">
        <v>39</v>
      </c>
      <c r="R173" s="509" t="s">
        <v>39</v>
      </c>
      <c r="S173" s="509" t="s">
        <v>39</v>
      </c>
      <c r="T173" s="509" t="s">
        <v>39</v>
      </c>
      <c r="U173" s="509" t="s">
        <v>39</v>
      </c>
      <c r="V173" s="811" t="s">
        <v>39</v>
      </c>
      <c r="W173" s="807" t="s">
        <v>39</v>
      </c>
      <c r="X173" s="812" t="s">
        <v>39</v>
      </c>
      <c r="Y173" s="807" t="s">
        <v>39</v>
      </c>
      <c r="Z173" s="541" t="s">
        <v>39</v>
      </c>
      <c r="AA173" s="509"/>
      <c r="AB173" s="509"/>
      <c r="AC173" s="603"/>
    </row>
    <row r="174" spans="1:37" s="481" customFormat="1" x14ac:dyDescent="0.15">
      <c r="A174" s="581"/>
      <c r="C174" s="525" t="s">
        <v>40</v>
      </c>
      <c r="D174" s="486">
        <v>1</v>
      </c>
      <c r="E174" s="592">
        <v>41484.819444444445</v>
      </c>
      <c r="F174" s="574">
        <f t="shared" si="38"/>
        <v>23</v>
      </c>
      <c r="G174" s="486">
        <v>5</v>
      </c>
      <c r="H174" s="486">
        <v>4</v>
      </c>
      <c r="I174" s="486">
        <v>6</v>
      </c>
      <c r="J174" s="532">
        <v>7.7200000000000005E-2</v>
      </c>
      <c r="K174" s="525">
        <v>0</v>
      </c>
      <c r="L174" s="575">
        <v>4.04479082067946E-2</v>
      </c>
      <c r="M174" s="575">
        <v>3.5267941074710603E-2</v>
      </c>
      <c r="N174" s="534" t="s">
        <v>39</v>
      </c>
      <c r="O174" s="509" t="s">
        <v>39</v>
      </c>
      <c r="P174" s="509" t="s">
        <v>39</v>
      </c>
      <c r="Q174" s="509" t="s">
        <v>39</v>
      </c>
      <c r="R174" s="509" t="s">
        <v>39</v>
      </c>
      <c r="S174" s="509" t="s">
        <v>39</v>
      </c>
      <c r="T174" s="509" t="s">
        <v>39</v>
      </c>
      <c r="U174" s="509" t="s">
        <v>39</v>
      </c>
      <c r="V174" s="811" t="s">
        <v>39</v>
      </c>
      <c r="W174" s="807" t="s">
        <v>39</v>
      </c>
      <c r="X174" s="812" t="s">
        <v>39</v>
      </c>
      <c r="Y174" s="807" t="s">
        <v>39</v>
      </c>
      <c r="Z174" s="541" t="s">
        <v>39</v>
      </c>
      <c r="AA174" s="509"/>
      <c r="AB174" s="509"/>
      <c r="AC174" s="603"/>
    </row>
    <row r="175" spans="1:37" s="481" customFormat="1" x14ac:dyDescent="0.15">
      <c r="A175" s="581"/>
      <c r="C175" s="525" t="s">
        <v>40</v>
      </c>
      <c r="D175" s="486">
        <v>1</v>
      </c>
      <c r="E175" s="592">
        <v>41484.819444444445</v>
      </c>
      <c r="F175" s="574">
        <f t="shared" si="38"/>
        <v>21</v>
      </c>
      <c r="G175" s="486">
        <v>7</v>
      </c>
      <c r="H175" s="486">
        <v>6</v>
      </c>
      <c r="I175" s="486">
        <v>8</v>
      </c>
      <c r="J175" s="532">
        <v>7.3999999999999996E-2</v>
      </c>
      <c r="K175" s="525">
        <v>0</v>
      </c>
      <c r="L175" s="575">
        <v>3.8770362941601202E-2</v>
      </c>
      <c r="M175" s="575">
        <v>3.3730982008483297E-2</v>
      </c>
      <c r="N175" s="534" t="s">
        <v>39</v>
      </c>
      <c r="O175" s="509" t="s">
        <v>39</v>
      </c>
      <c r="P175" s="509" t="s">
        <v>39</v>
      </c>
      <c r="Q175" s="509" t="s">
        <v>39</v>
      </c>
      <c r="R175" s="509" t="s">
        <v>39</v>
      </c>
      <c r="S175" s="509" t="s">
        <v>39</v>
      </c>
      <c r="T175" s="509" t="s">
        <v>39</v>
      </c>
      <c r="U175" s="509" t="s">
        <v>39</v>
      </c>
      <c r="V175" s="811" t="s">
        <v>39</v>
      </c>
      <c r="W175" s="807" t="s">
        <v>39</v>
      </c>
      <c r="X175" s="812" t="s">
        <v>39</v>
      </c>
      <c r="Y175" s="807" t="s">
        <v>39</v>
      </c>
      <c r="Z175" s="541" t="s">
        <v>39</v>
      </c>
      <c r="AA175" s="509"/>
      <c r="AB175" s="509"/>
      <c r="AC175" s="603"/>
      <c r="AE175" s="486"/>
    </row>
    <row r="176" spans="1:37" s="481" customFormat="1" x14ac:dyDescent="0.15">
      <c r="A176" s="581"/>
      <c r="C176" s="525" t="s">
        <v>40</v>
      </c>
      <c r="D176" s="486">
        <v>1</v>
      </c>
      <c r="E176" s="592">
        <v>41484.819444444445</v>
      </c>
      <c r="F176" s="574">
        <f t="shared" si="38"/>
        <v>19</v>
      </c>
      <c r="G176" s="486">
        <v>9</v>
      </c>
      <c r="H176" s="486">
        <v>8</v>
      </c>
      <c r="I176" s="486">
        <v>10</v>
      </c>
      <c r="J176" s="532">
        <v>7.3700000000000002E-2</v>
      </c>
      <c r="K176" s="525">
        <v>0</v>
      </c>
      <c r="L176" s="575">
        <v>3.8613097276298899E-2</v>
      </c>
      <c r="M176" s="575">
        <v>3.3586865452924303E-2</v>
      </c>
      <c r="N176" s="534" t="s">
        <v>39</v>
      </c>
      <c r="O176" s="509" t="s">
        <v>39</v>
      </c>
      <c r="P176" s="509" t="s">
        <v>39</v>
      </c>
      <c r="Q176" s="509" t="s">
        <v>39</v>
      </c>
      <c r="R176" s="509" t="s">
        <v>39</v>
      </c>
      <c r="S176" s="509" t="s">
        <v>39</v>
      </c>
      <c r="T176" s="509" t="s">
        <v>39</v>
      </c>
      <c r="U176" s="509" t="s">
        <v>39</v>
      </c>
      <c r="V176" s="811" t="s">
        <v>39</v>
      </c>
      <c r="W176" s="807" t="s">
        <v>39</v>
      </c>
      <c r="X176" s="812" t="s">
        <v>39</v>
      </c>
      <c r="Y176" s="807" t="s">
        <v>39</v>
      </c>
      <c r="Z176" s="541" t="s">
        <v>39</v>
      </c>
      <c r="AA176" s="509"/>
      <c r="AB176" s="509"/>
      <c r="AC176" s="603"/>
      <c r="AE176" s="486"/>
    </row>
    <row r="177" spans="1:31" s="481" customFormat="1" x14ac:dyDescent="0.15">
      <c r="A177" s="581"/>
      <c r="C177" s="525" t="s">
        <v>40</v>
      </c>
      <c r="D177" s="486">
        <v>1</v>
      </c>
      <c r="E177" s="592">
        <v>41484.819444444445</v>
      </c>
      <c r="F177" s="574">
        <f t="shared" si="38"/>
        <v>17</v>
      </c>
      <c r="G177" s="486">
        <v>11</v>
      </c>
      <c r="H177" s="486">
        <v>10</v>
      </c>
      <c r="I177" s="486">
        <v>12</v>
      </c>
      <c r="J177" s="532">
        <v>7.7299999999999994E-2</v>
      </c>
      <c r="K177" s="525">
        <v>0</v>
      </c>
      <c r="L177" s="575">
        <v>4.0500332817366001E-2</v>
      </c>
      <c r="M177" s="575">
        <v>3.53159626743524E-2</v>
      </c>
      <c r="N177" s="534" t="s">
        <v>39</v>
      </c>
      <c r="O177" s="509" t="s">
        <v>39</v>
      </c>
      <c r="P177" s="509" t="s">
        <v>39</v>
      </c>
      <c r="Q177" s="509" t="s">
        <v>39</v>
      </c>
      <c r="R177" s="509" t="s">
        <v>39</v>
      </c>
      <c r="S177" s="509" t="s">
        <v>39</v>
      </c>
      <c r="T177" s="509" t="s">
        <v>39</v>
      </c>
      <c r="U177" s="509" t="s">
        <v>39</v>
      </c>
      <c r="V177" s="811" t="s">
        <v>39</v>
      </c>
      <c r="W177" s="807" t="s">
        <v>39</v>
      </c>
      <c r="X177" s="812" t="s">
        <v>39</v>
      </c>
      <c r="Y177" s="807" t="s">
        <v>39</v>
      </c>
      <c r="Z177" s="541" t="s">
        <v>39</v>
      </c>
      <c r="AA177" s="509"/>
      <c r="AB177" s="509"/>
      <c r="AC177" s="603"/>
      <c r="AE177" s="486"/>
    </row>
    <row r="178" spans="1:31" s="469" customFormat="1" x14ac:dyDescent="0.15">
      <c r="A178" s="581"/>
      <c r="B178" s="481"/>
      <c r="C178" s="525" t="s">
        <v>40</v>
      </c>
      <c r="D178" s="486">
        <v>1</v>
      </c>
      <c r="E178" s="592">
        <v>41484.819444444445</v>
      </c>
      <c r="F178" s="574">
        <f t="shared" si="38"/>
        <v>15</v>
      </c>
      <c r="G178" s="486">
        <v>13</v>
      </c>
      <c r="H178" s="486">
        <v>12</v>
      </c>
      <c r="I178" s="486">
        <v>14</v>
      </c>
      <c r="J178" s="532">
        <v>4.2500000000000003E-2</v>
      </c>
      <c r="K178" s="525">
        <v>0</v>
      </c>
      <c r="L178" s="575">
        <v>2.2261402554602201E-2</v>
      </c>
      <c r="M178" s="575">
        <v>1.8583001237001601E-2</v>
      </c>
      <c r="N178" s="534" t="s">
        <v>39</v>
      </c>
      <c r="O178" s="509" t="s">
        <v>39</v>
      </c>
      <c r="P178" s="509" t="s">
        <v>39</v>
      </c>
      <c r="Q178" s="509" t="s">
        <v>39</v>
      </c>
      <c r="R178" s="509" t="s">
        <v>39</v>
      </c>
      <c r="S178" s="509" t="s">
        <v>39</v>
      </c>
      <c r="T178" s="509" t="s">
        <v>39</v>
      </c>
      <c r="U178" s="509" t="s">
        <v>39</v>
      </c>
      <c r="V178" s="811" t="s">
        <v>39</v>
      </c>
      <c r="W178" s="807" t="s">
        <v>39</v>
      </c>
      <c r="X178" s="812" t="s">
        <v>39</v>
      </c>
      <c r="Y178" s="807" t="s">
        <v>39</v>
      </c>
      <c r="Z178" s="541" t="s">
        <v>39</v>
      </c>
      <c r="AA178" s="509"/>
      <c r="AB178" s="509"/>
      <c r="AC178" s="603"/>
      <c r="AE178" s="474"/>
    </row>
    <row r="179" spans="1:31" s="469" customFormat="1" x14ac:dyDescent="0.15">
      <c r="A179" s="581"/>
      <c r="B179" s="481"/>
      <c r="C179" s="525" t="s">
        <v>40</v>
      </c>
      <c r="D179" s="486">
        <v>1</v>
      </c>
      <c r="E179" s="592">
        <v>41484.819444444445</v>
      </c>
      <c r="F179" s="574">
        <f t="shared" si="38"/>
        <v>13</v>
      </c>
      <c r="G179" s="486">
        <v>15</v>
      </c>
      <c r="H179" s="486">
        <v>14</v>
      </c>
      <c r="I179" s="486">
        <v>16</v>
      </c>
      <c r="J179" s="532">
        <v>8.6499999999999994E-2</v>
      </c>
      <c r="K179" s="525">
        <v>0</v>
      </c>
      <c r="L179" s="575">
        <v>4.5323739492632499E-2</v>
      </c>
      <c r="M179" s="575">
        <v>3.9731831662416901E-2</v>
      </c>
      <c r="N179" s="534" t="s">
        <v>39</v>
      </c>
      <c r="O179" s="509" t="s">
        <v>39</v>
      </c>
      <c r="P179" s="509" t="s">
        <v>39</v>
      </c>
      <c r="Q179" s="509" t="s">
        <v>39</v>
      </c>
      <c r="R179" s="509" t="s">
        <v>39</v>
      </c>
      <c r="S179" s="509" t="s">
        <v>39</v>
      </c>
      <c r="T179" s="509" t="s">
        <v>39</v>
      </c>
      <c r="U179" s="509" t="s">
        <v>39</v>
      </c>
      <c r="V179" s="811" t="s">
        <v>39</v>
      </c>
      <c r="W179" s="807" t="s">
        <v>39</v>
      </c>
      <c r="X179" s="812" t="s">
        <v>39</v>
      </c>
      <c r="Y179" s="807" t="s">
        <v>39</v>
      </c>
      <c r="Z179" s="541" t="s">
        <v>39</v>
      </c>
      <c r="AA179" s="509"/>
      <c r="AB179" s="509"/>
      <c r="AC179" s="605"/>
      <c r="AE179" s="474"/>
    </row>
    <row r="180" spans="1:31" s="469" customFormat="1" x14ac:dyDescent="0.15">
      <c r="A180" s="581"/>
      <c r="B180" s="481"/>
      <c r="C180" s="525" t="s">
        <v>40</v>
      </c>
      <c r="D180" s="486">
        <v>1</v>
      </c>
      <c r="E180" s="592">
        <v>41484.819444444445</v>
      </c>
      <c r="F180" s="574">
        <f t="shared" si="38"/>
        <v>11</v>
      </c>
      <c r="G180" s="486">
        <v>17</v>
      </c>
      <c r="H180" s="486">
        <v>16</v>
      </c>
      <c r="I180" s="486">
        <v>18</v>
      </c>
      <c r="J180" s="532">
        <v>7.0999999999999994E-2</v>
      </c>
      <c r="K180" s="525">
        <v>0</v>
      </c>
      <c r="L180" s="575">
        <v>3.7197738714364097E-2</v>
      </c>
      <c r="M180" s="575">
        <v>3.2289612284239502E-2</v>
      </c>
      <c r="N180" s="534" t="s">
        <v>39</v>
      </c>
      <c r="O180" s="509" t="s">
        <v>39</v>
      </c>
      <c r="P180" s="509" t="s">
        <v>39</v>
      </c>
      <c r="Q180" s="509" t="s">
        <v>39</v>
      </c>
      <c r="R180" s="509" t="s">
        <v>39</v>
      </c>
      <c r="S180" s="509" t="s">
        <v>39</v>
      </c>
      <c r="T180" s="509" t="s">
        <v>39</v>
      </c>
      <c r="U180" s="509" t="s">
        <v>39</v>
      </c>
      <c r="V180" s="811" t="s">
        <v>39</v>
      </c>
      <c r="W180" s="807" t="s">
        <v>39</v>
      </c>
      <c r="X180" s="812" t="s">
        <v>39</v>
      </c>
      <c r="Y180" s="807" t="s">
        <v>39</v>
      </c>
      <c r="Z180" s="541" t="s">
        <v>39</v>
      </c>
      <c r="AA180" s="509"/>
      <c r="AB180" s="509"/>
      <c r="AC180" s="612"/>
      <c r="AE180" s="474"/>
    </row>
    <row r="181" spans="1:31" s="469" customFormat="1" x14ac:dyDescent="0.15">
      <c r="A181" s="581"/>
      <c r="B181" s="481"/>
      <c r="C181" s="525" t="s">
        <v>40</v>
      </c>
      <c r="D181" s="486">
        <v>1</v>
      </c>
      <c r="E181" s="592">
        <v>41484.819444444445</v>
      </c>
      <c r="F181" s="574">
        <f t="shared" si="38"/>
        <v>9</v>
      </c>
      <c r="G181" s="486">
        <v>19</v>
      </c>
      <c r="H181" s="486">
        <v>18</v>
      </c>
      <c r="I181" s="486">
        <v>20</v>
      </c>
      <c r="J181" s="532">
        <v>7.5899999999999995E-2</v>
      </c>
      <c r="K181" s="525">
        <v>0</v>
      </c>
      <c r="L181" s="575">
        <v>3.9766395555051799E-2</v>
      </c>
      <c r="M181" s="575">
        <v>3.46436141505366E-2</v>
      </c>
      <c r="N181" s="534" t="s">
        <v>39</v>
      </c>
      <c r="O181" s="509" t="s">
        <v>39</v>
      </c>
      <c r="P181" s="509" t="s">
        <v>39</v>
      </c>
      <c r="Q181" s="509" t="s">
        <v>39</v>
      </c>
      <c r="R181" s="509" t="s">
        <v>39</v>
      </c>
      <c r="S181" s="509" t="s">
        <v>39</v>
      </c>
      <c r="T181" s="509" t="s">
        <v>39</v>
      </c>
      <c r="U181" s="509" t="s">
        <v>39</v>
      </c>
      <c r="V181" s="811" t="s">
        <v>39</v>
      </c>
      <c r="W181" s="807" t="s">
        <v>39</v>
      </c>
      <c r="X181" s="812" t="s">
        <v>39</v>
      </c>
      <c r="Y181" s="807" t="s">
        <v>39</v>
      </c>
      <c r="Z181" s="541" t="s">
        <v>39</v>
      </c>
      <c r="AA181" s="509"/>
      <c r="AB181" s="509"/>
      <c r="AC181" s="612"/>
      <c r="AE181" s="474"/>
    </row>
    <row r="182" spans="1:31" s="469" customFormat="1" x14ac:dyDescent="0.15">
      <c r="A182" s="581"/>
      <c r="B182" s="481"/>
      <c r="C182" s="525" t="s">
        <v>40</v>
      </c>
      <c r="D182" s="486">
        <v>1</v>
      </c>
      <c r="E182" s="592">
        <v>41484.819444444445</v>
      </c>
      <c r="F182" s="574">
        <f t="shared" si="38"/>
        <v>6</v>
      </c>
      <c r="G182" s="486">
        <v>22</v>
      </c>
      <c r="H182" s="486">
        <v>21</v>
      </c>
      <c r="I182" s="486">
        <v>23</v>
      </c>
      <c r="J182" s="532">
        <v>0.1173</v>
      </c>
      <c r="K182" s="525">
        <v>0.1</v>
      </c>
      <c r="L182" s="575">
        <v>6.1476597718201201E-2</v>
      </c>
      <c r="M182" s="575">
        <v>5.4491476038482499E-2</v>
      </c>
      <c r="N182" s="534" t="s">
        <v>39</v>
      </c>
      <c r="O182" s="509" t="s">
        <v>39</v>
      </c>
      <c r="P182" s="509" t="s">
        <v>39</v>
      </c>
      <c r="Q182" s="509" t="s">
        <v>39</v>
      </c>
      <c r="R182" s="509" t="s">
        <v>39</v>
      </c>
      <c r="S182" s="509" t="s">
        <v>39</v>
      </c>
      <c r="T182" s="509" t="s">
        <v>39</v>
      </c>
      <c r="U182" s="509" t="s">
        <v>39</v>
      </c>
      <c r="V182" s="811" t="s">
        <v>39</v>
      </c>
      <c r="W182" s="807" t="s">
        <v>39</v>
      </c>
      <c r="X182" s="812" t="s">
        <v>39</v>
      </c>
      <c r="Y182" s="807" t="s">
        <v>39</v>
      </c>
      <c r="Z182" s="541" t="s">
        <v>39</v>
      </c>
      <c r="AA182" s="509"/>
      <c r="AB182" s="509"/>
      <c r="AC182" s="603"/>
      <c r="AE182" s="474"/>
    </row>
    <row r="183" spans="1:31" s="469" customFormat="1" x14ac:dyDescent="0.15">
      <c r="A183" s="581"/>
      <c r="B183" s="481"/>
      <c r="C183" s="525" t="s">
        <v>40</v>
      </c>
      <c r="D183" s="486">
        <v>1</v>
      </c>
      <c r="E183" s="592">
        <v>41484.819444444445</v>
      </c>
      <c r="F183" s="574">
        <f t="shared" si="38"/>
        <v>2.5</v>
      </c>
      <c r="G183" s="486">
        <v>25.5</v>
      </c>
      <c r="H183" s="486">
        <v>23</v>
      </c>
      <c r="I183" s="486">
        <v>28</v>
      </c>
      <c r="J183" s="532">
        <v>3.1</v>
      </c>
      <c r="K183" s="525">
        <v>1.6</v>
      </c>
      <c r="L183" s="575">
        <v>1.6615133600312499</v>
      </c>
      <c r="M183" s="575">
        <v>1.61344328211333</v>
      </c>
      <c r="N183" s="534" t="s">
        <v>39</v>
      </c>
      <c r="O183" s="509" t="s">
        <v>39</v>
      </c>
      <c r="P183" s="509" t="s">
        <v>39</v>
      </c>
      <c r="Q183" s="509" t="s">
        <v>39</v>
      </c>
      <c r="R183" s="509" t="s">
        <v>39</v>
      </c>
      <c r="S183" s="509" t="s">
        <v>39</v>
      </c>
      <c r="T183" s="509" t="s">
        <v>39</v>
      </c>
      <c r="U183" s="509" t="s">
        <v>39</v>
      </c>
      <c r="V183" s="811" t="s">
        <v>39</v>
      </c>
      <c r="W183" s="807" t="s">
        <v>39</v>
      </c>
      <c r="X183" s="812" t="s">
        <v>39</v>
      </c>
      <c r="Y183" s="807" t="s">
        <v>39</v>
      </c>
      <c r="Z183" s="541" t="s">
        <v>39</v>
      </c>
      <c r="AA183" s="509"/>
      <c r="AB183" s="509"/>
      <c r="AC183" s="603"/>
      <c r="AE183" s="474"/>
    </row>
    <row r="184" spans="1:31" s="469" customFormat="1" x14ac:dyDescent="0.15">
      <c r="A184" s="573" t="s">
        <v>463</v>
      </c>
      <c r="B184" s="582" t="s">
        <v>1627</v>
      </c>
      <c r="C184" s="486" t="s">
        <v>464</v>
      </c>
      <c r="D184" s="486">
        <v>1</v>
      </c>
      <c r="E184" s="592">
        <v>41484.826388888891</v>
      </c>
      <c r="F184" s="574">
        <f t="shared" si="38"/>
        <v>27</v>
      </c>
      <c r="G184" s="486">
        <v>1</v>
      </c>
      <c r="H184" s="486">
        <v>0</v>
      </c>
      <c r="I184" s="486">
        <v>2</v>
      </c>
      <c r="J184" s="534" t="s">
        <v>39</v>
      </c>
      <c r="K184" s="509" t="s">
        <v>39</v>
      </c>
      <c r="L184" s="509" t="s">
        <v>39</v>
      </c>
      <c r="M184" s="509" t="s">
        <v>39</v>
      </c>
      <c r="N184" s="541">
        <v>12393</v>
      </c>
      <c r="O184" s="509" t="s">
        <v>39</v>
      </c>
      <c r="P184" s="509" t="s">
        <v>39</v>
      </c>
      <c r="Q184" s="509" t="s">
        <v>39</v>
      </c>
      <c r="R184" s="576">
        <v>24764</v>
      </c>
      <c r="S184" s="576">
        <v>86</v>
      </c>
      <c r="T184" s="576">
        <v>63</v>
      </c>
      <c r="U184" s="576">
        <v>1173</v>
      </c>
      <c r="V184" s="808">
        <f t="shared" ref="V184:V190" si="39">($V$5-U184/N184)/$V$5</f>
        <v>0.62377036116085682</v>
      </c>
      <c r="W184" s="807">
        <f t="shared" ref="W184:W190" si="40">($W$5-R184/N184)/$W$5</f>
        <v>-0.11321674414539422</v>
      </c>
      <c r="X184" s="807">
        <f t="shared" ref="X184:X190" si="41">($X$5-S184/N184)/$X$5</f>
        <v>-0.11202152014586103</v>
      </c>
      <c r="Y184" s="807">
        <f t="shared" si="35"/>
        <v>0.10170233671099639</v>
      </c>
      <c r="Z184" s="534">
        <v>10</v>
      </c>
      <c r="AA184" s="576"/>
      <c r="AB184" s="576"/>
      <c r="AC184" s="605"/>
      <c r="AE184" s="474"/>
    </row>
    <row r="185" spans="1:31" s="469" customFormat="1" ht="16" thickBot="1" x14ac:dyDescent="0.2">
      <c r="A185" s="486"/>
      <c r="B185" s="481"/>
      <c r="C185" s="486" t="s">
        <v>466</v>
      </c>
      <c r="D185" s="486">
        <v>1</v>
      </c>
      <c r="E185" s="593">
        <v>41484.826388888891</v>
      </c>
      <c r="F185" s="574">
        <f t="shared" si="38"/>
        <v>25</v>
      </c>
      <c r="G185" s="486">
        <v>3</v>
      </c>
      <c r="H185" s="486">
        <v>2</v>
      </c>
      <c r="I185" s="486">
        <v>4</v>
      </c>
      <c r="J185" s="534" t="s">
        <v>39</v>
      </c>
      <c r="K185" s="509" t="s">
        <v>39</v>
      </c>
      <c r="L185" s="509" t="s">
        <v>39</v>
      </c>
      <c r="M185" s="509" t="s">
        <v>39</v>
      </c>
      <c r="N185" s="541">
        <v>11448</v>
      </c>
      <c r="O185" s="509" t="s">
        <v>39</v>
      </c>
      <c r="P185" s="509" t="s">
        <v>39</v>
      </c>
      <c r="Q185" s="509" t="s">
        <v>39</v>
      </c>
      <c r="R185" s="576">
        <v>23031</v>
      </c>
      <c r="S185" s="576">
        <v>75</v>
      </c>
      <c r="T185" s="576">
        <v>23</v>
      </c>
      <c r="U185" s="576">
        <v>1017</v>
      </c>
      <c r="V185" s="808">
        <f t="shared" si="39"/>
        <v>0.64687962630284279</v>
      </c>
      <c r="W185" s="807">
        <f t="shared" si="40"/>
        <v>-0.12077531986817558</v>
      </c>
      <c r="X185" s="807">
        <f t="shared" si="41"/>
        <v>-4.9839316339986402E-2</v>
      </c>
      <c r="Y185" s="807">
        <f t="shared" si="35"/>
        <v>0.10776050982491374</v>
      </c>
      <c r="Z185" s="534">
        <v>10</v>
      </c>
      <c r="AA185" s="576"/>
      <c r="AB185" s="576"/>
      <c r="AC185" s="605"/>
      <c r="AE185" s="474"/>
    </row>
    <row r="186" spans="1:31" s="465" customFormat="1" ht="16" thickTop="1" x14ac:dyDescent="0.15">
      <c r="A186" s="486"/>
      <c r="B186" s="481"/>
      <c r="C186" s="486" t="s">
        <v>468</v>
      </c>
      <c r="D186" s="486">
        <v>1</v>
      </c>
      <c r="E186" s="593">
        <v>41484.826388888891</v>
      </c>
      <c r="F186" s="574">
        <f t="shared" si="38"/>
        <v>23</v>
      </c>
      <c r="G186" s="486">
        <v>5</v>
      </c>
      <c r="H186" s="486">
        <v>4</v>
      </c>
      <c r="I186" s="486">
        <v>6</v>
      </c>
      <c r="J186" s="534" t="s">
        <v>39</v>
      </c>
      <c r="K186" s="509" t="s">
        <v>39</v>
      </c>
      <c r="L186" s="509" t="s">
        <v>39</v>
      </c>
      <c r="M186" s="509" t="s">
        <v>39</v>
      </c>
      <c r="N186" s="541">
        <v>10588</v>
      </c>
      <c r="O186" s="509" t="s">
        <v>39</v>
      </c>
      <c r="P186" s="509" t="s">
        <v>39</v>
      </c>
      <c r="Q186" s="509" t="s">
        <v>39</v>
      </c>
      <c r="R186" s="576">
        <v>21528</v>
      </c>
      <c r="S186" s="576">
        <v>68</v>
      </c>
      <c r="T186" s="576">
        <v>55</v>
      </c>
      <c r="U186" s="576">
        <v>808</v>
      </c>
      <c r="V186" s="808">
        <f t="shared" si="39"/>
        <v>0.69666056648119812</v>
      </c>
      <c r="W186" s="807">
        <f t="shared" si="40"/>
        <v>-0.13272669722716512</v>
      </c>
      <c r="X186" s="807">
        <f t="shared" si="41"/>
        <v>-2.9167754130828834E-2</v>
      </c>
      <c r="Y186" s="807">
        <f t="shared" si="35"/>
        <v>0.11717451133805754</v>
      </c>
      <c r="Z186" s="534">
        <v>10</v>
      </c>
      <c r="AA186" s="576"/>
      <c r="AB186" s="576"/>
      <c r="AC186" s="605"/>
      <c r="AE186" s="463"/>
    </row>
    <row r="187" spans="1:31" s="469" customFormat="1" x14ac:dyDescent="0.15">
      <c r="A187" s="486"/>
      <c r="B187" s="481"/>
      <c r="C187" s="486" t="s">
        <v>470</v>
      </c>
      <c r="D187" s="486">
        <v>1</v>
      </c>
      <c r="E187" s="593">
        <v>41484.826388888891</v>
      </c>
      <c r="F187" s="574">
        <f t="shared" si="38"/>
        <v>21</v>
      </c>
      <c r="G187" s="486">
        <v>7</v>
      </c>
      <c r="H187" s="486">
        <v>6</v>
      </c>
      <c r="I187" s="486">
        <v>8</v>
      </c>
      <c r="J187" s="534" t="s">
        <v>39</v>
      </c>
      <c r="K187" s="509" t="s">
        <v>39</v>
      </c>
      <c r="L187" s="509" t="s">
        <v>39</v>
      </c>
      <c r="M187" s="509" t="s">
        <v>39</v>
      </c>
      <c r="N187" s="541">
        <v>19962</v>
      </c>
      <c r="O187" s="509" t="s">
        <v>39</v>
      </c>
      <c r="P187" s="509" t="s">
        <v>39</v>
      </c>
      <c r="Q187" s="509" t="s">
        <v>39</v>
      </c>
      <c r="R187" s="576">
        <v>36983</v>
      </c>
      <c r="S187" s="576">
        <v>120</v>
      </c>
      <c r="T187" s="576">
        <v>34</v>
      </c>
      <c r="U187" s="576">
        <v>4813</v>
      </c>
      <c r="V187" s="808">
        <f t="shared" si="39"/>
        <v>4.1607837127347634E-2</v>
      </c>
      <c r="W187" s="807">
        <f t="shared" si="40"/>
        <v>-3.2127787790138224E-2</v>
      </c>
      <c r="X187" s="807">
        <f t="shared" si="41"/>
        <v>3.6684861760531796E-2</v>
      </c>
      <c r="Y187" s="807">
        <f t="shared" si="35"/>
        <v>3.1127722913967839E-2</v>
      </c>
      <c r="Z187" s="534">
        <v>10</v>
      </c>
      <c r="AA187" s="576"/>
      <c r="AB187" s="576"/>
      <c r="AC187" s="605"/>
      <c r="AE187" s="474"/>
    </row>
    <row r="188" spans="1:31" s="469" customFormat="1" x14ac:dyDescent="0.15">
      <c r="A188" s="486"/>
      <c r="B188" s="481"/>
      <c r="C188" s="486" t="s">
        <v>472</v>
      </c>
      <c r="D188" s="486">
        <v>1</v>
      </c>
      <c r="E188" s="593">
        <v>41484.826388888891</v>
      </c>
      <c r="F188" s="574">
        <f t="shared" si="38"/>
        <v>19</v>
      </c>
      <c r="G188" s="486">
        <v>9</v>
      </c>
      <c r="H188" s="486">
        <v>8</v>
      </c>
      <c r="I188" s="486">
        <v>10</v>
      </c>
      <c r="J188" s="534" t="s">
        <v>39</v>
      </c>
      <c r="K188" s="509" t="s">
        <v>39</v>
      </c>
      <c r="L188" s="509" t="s">
        <v>39</v>
      </c>
      <c r="M188" s="509" t="s">
        <v>39</v>
      </c>
      <c r="N188" s="541">
        <v>106478</v>
      </c>
      <c r="O188" s="509" t="s">
        <v>39</v>
      </c>
      <c r="P188" s="509" t="s">
        <v>39</v>
      </c>
      <c r="Q188" s="509" t="s">
        <v>39</v>
      </c>
      <c r="R188" s="576">
        <v>21558</v>
      </c>
      <c r="S188" s="576">
        <v>67</v>
      </c>
      <c r="T188" s="576">
        <v>20</v>
      </c>
      <c r="U188" s="576">
        <v>746</v>
      </c>
      <c r="V188" s="808">
        <f t="shared" si="39"/>
        <v>0.97215094995353923</v>
      </c>
      <c r="W188" s="807">
        <f t="shared" si="40"/>
        <v>0.88720652758408225</v>
      </c>
      <c r="X188" s="807">
        <f t="shared" si="41"/>
        <v>0.89916620609430042</v>
      </c>
      <c r="Y188" s="807">
        <f t="shared" si="35"/>
        <v>-7.8657612766151246</v>
      </c>
      <c r="Z188" s="534">
        <v>10</v>
      </c>
      <c r="AA188" s="576"/>
      <c r="AB188" s="576"/>
      <c r="AC188" s="605"/>
      <c r="AE188" s="474"/>
    </row>
    <row r="189" spans="1:31" s="469" customFormat="1" x14ac:dyDescent="0.15">
      <c r="A189" s="486"/>
      <c r="B189" s="481"/>
      <c r="C189" s="486" t="s">
        <v>474</v>
      </c>
      <c r="D189" s="486">
        <v>1</v>
      </c>
      <c r="E189" s="593">
        <v>41484.826388888891</v>
      </c>
      <c r="F189" s="574">
        <f t="shared" si="38"/>
        <v>17</v>
      </c>
      <c r="G189" s="486">
        <v>11</v>
      </c>
      <c r="H189" s="486">
        <v>10</v>
      </c>
      <c r="I189" s="486">
        <v>12</v>
      </c>
      <c r="J189" s="534" t="s">
        <v>39</v>
      </c>
      <c r="K189" s="509" t="s">
        <v>39</v>
      </c>
      <c r="L189" s="509" t="s">
        <v>39</v>
      </c>
      <c r="M189" s="509" t="s">
        <v>39</v>
      </c>
      <c r="N189" s="541">
        <v>190096</v>
      </c>
      <c r="O189" s="509" t="s">
        <v>39</v>
      </c>
      <c r="P189" s="509" t="s">
        <v>39</v>
      </c>
      <c r="Q189" s="509" t="s">
        <v>39</v>
      </c>
      <c r="R189" s="576">
        <v>39811</v>
      </c>
      <c r="S189" s="576">
        <v>129</v>
      </c>
      <c r="T189" s="576">
        <v>43</v>
      </c>
      <c r="U189" s="576">
        <v>1348</v>
      </c>
      <c r="V189" s="808">
        <f t="shared" si="39"/>
        <v>0.97181303235877503</v>
      </c>
      <c r="W189" s="807">
        <f t="shared" si="40"/>
        <v>0.8833283089868722</v>
      </c>
      <c r="X189" s="807">
        <f t="shared" si="41"/>
        <v>0.89125534441150012</v>
      </c>
      <c r="Y189" s="807">
        <f t="shared" si="35"/>
        <v>-7.5710594516666525</v>
      </c>
      <c r="Z189" s="534">
        <v>10</v>
      </c>
      <c r="AA189" s="576"/>
      <c r="AB189" s="576"/>
      <c r="AC189" s="605"/>
      <c r="AE189" s="474"/>
    </row>
    <row r="190" spans="1:31" s="469" customFormat="1" x14ac:dyDescent="0.15">
      <c r="A190" s="486"/>
      <c r="B190" s="481"/>
      <c r="C190" s="486" t="s">
        <v>476</v>
      </c>
      <c r="D190" s="486">
        <v>1</v>
      </c>
      <c r="E190" s="593">
        <v>41484.826388888891</v>
      </c>
      <c r="F190" s="574">
        <f t="shared" si="38"/>
        <v>15</v>
      </c>
      <c r="G190" s="486">
        <v>13</v>
      </c>
      <c r="H190" s="486">
        <v>12</v>
      </c>
      <c r="I190" s="486">
        <v>14</v>
      </c>
      <c r="J190" s="534" t="s">
        <v>39</v>
      </c>
      <c r="K190" s="509" t="s">
        <v>39</v>
      </c>
      <c r="L190" s="509" t="s">
        <v>39</v>
      </c>
      <c r="M190" s="509" t="s">
        <v>39</v>
      </c>
      <c r="N190" s="541">
        <v>2779</v>
      </c>
      <c r="O190" s="509" t="s">
        <v>39</v>
      </c>
      <c r="P190" s="509" t="s">
        <v>39</v>
      </c>
      <c r="Q190" s="509" t="s">
        <v>39</v>
      </c>
      <c r="R190" s="576">
        <v>5596</v>
      </c>
      <c r="S190" s="576">
        <v>20</v>
      </c>
      <c r="T190" s="576">
        <v>76</v>
      </c>
      <c r="U190" s="576">
        <v>249</v>
      </c>
      <c r="V190" s="808">
        <f t="shared" si="39"/>
        <v>0.64384237750144668</v>
      </c>
      <c r="W190" s="807">
        <f t="shared" si="40"/>
        <v>-0.12182352594741054</v>
      </c>
      <c r="X190" s="807">
        <f t="shared" si="41"/>
        <v>-0.15327436665084945</v>
      </c>
      <c r="Y190" s="807">
        <f t="shared" si="35"/>
        <v>0.1085941978659497</v>
      </c>
      <c r="Z190" s="534">
        <v>10</v>
      </c>
      <c r="AA190" s="576"/>
      <c r="AB190" s="576"/>
      <c r="AC190" s="605"/>
      <c r="AE190" s="474"/>
    </row>
    <row r="191" spans="1:31" s="469" customFormat="1" x14ac:dyDescent="0.15">
      <c r="A191" s="486"/>
      <c r="B191" s="481"/>
      <c r="C191" s="486" t="s">
        <v>478</v>
      </c>
      <c r="D191" s="486">
        <v>1</v>
      </c>
      <c r="E191" s="593">
        <v>41484.826388888891</v>
      </c>
      <c r="F191" s="574">
        <f t="shared" si="38"/>
        <v>13</v>
      </c>
      <c r="G191" s="486">
        <v>15</v>
      </c>
      <c r="H191" s="486">
        <v>14</v>
      </c>
      <c r="I191" s="486">
        <v>16</v>
      </c>
      <c r="J191" s="534" t="s">
        <v>39</v>
      </c>
      <c r="K191" s="509" t="s">
        <v>39</v>
      </c>
      <c r="L191" s="509" t="s">
        <v>39</v>
      </c>
      <c r="M191" s="509" t="s">
        <v>39</v>
      </c>
      <c r="N191" s="532" t="s">
        <v>39</v>
      </c>
      <c r="O191" s="509" t="s">
        <v>39</v>
      </c>
      <c r="P191" s="509" t="s">
        <v>39</v>
      </c>
      <c r="Q191" s="509" t="s">
        <v>39</v>
      </c>
      <c r="R191" s="576">
        <v>31679</v>
      </c>
      <c r="S191" s="576">
        <v>151</v>
      </c>
      <c r="T191" s="576">
        <v>38</v>
      </c>
      <c r="U191" s="576">
        <v>1272</v>
      </c>
      <c r="V191" s="808" t="s">
        <v>39</v>
      </c>
      <c r="W191" s="807" t="s">
        <v>39</v>
      </c>
      <c r="X191" s="807" t="s">
        <v>39</v>
      </c>
      <c r="Y191" s="807" t="s">
        <v>39</v>
      </c>
      <c r="Z191" s="534">
        <v>25</v>
      </c>
      <c r="AA191" s="576"/>
      <c r="AB191" s="576"/>
      <c r="AC191" s="605"/>
      <c r="AE191" s="474"/>
    </row>
    <row r="192" spans="1:31" s="469" customFormat="1" x14ac:dyDescent="0.15">
      <c r="A192" s="486"/>
      <c r="B192" s="481"/>
      <c r="C192" s="486" t="s">
        <v>480</v>
      </c>
      <c r="D192" s="486">
        <v>1</v>
      </c>
      <c r="E192" s="593">
        <v>41484.826388888891</v>
      </c>
      <c r="F192" s="574">
        <f t="shared" si="38"/>
        <v>11</v>
      </c>
      <c r="G192" s="486">
        <v>17</v>
      </c>
      <c r="H192" s="486">
        <v>16</v>
      </c>
      <c r="I192" s="486">
        <v>18</v>
      </c>
      <c r="J192" s="534" t="s">
        <v>39</v>
      </c>
      <c r="K192" s="509" t="s">
        <v>39</v>
      </c>
      <c r="L192" s="509" t="s">
        <v>39</v>
      </c>
      <c r="M192" s="509" t="s">
        <v>39</v>
      </c>
      <c r="N192" s="532" t="s">
        <v>39</v>
      </c>
      <c r="O192" s="509" t="s">
        <v>39</v>
      </c>
      <c r="P192" s="509" t="s">
        <v>39</v>
      </c>
      <c r="Q192" s="509" t="s">
        <v>39</v>
      </c>
      <c r="R192" s="576">
        <v>30363</v>
      </c>
      <c r="S192" s="576">
        <v>187</v>
      </c>
      <c r="T192" s="576">
        <v>50</v>
      </c>
      <c r="U192" s="576">
        <v>786</v>
      </c>
      <c r="V192" s="808" t="s">
        <v>39</v>
      </c>
      <c r="W192" s="807" t="s">
        <v>39</v>
      </c>
      <c r="X192" s="807" t="s">
        <v>39</v>
      </c>
      <c r="Y192" s="807" t="s">
        <v>39</v>
      </c>
      <c r="Z192" s="534">
        <v>25</v>
      </c>
      <c r="AA192" s="576"/>
      <c r="AB192" s="576"/>
      <c r="AC192" s="605"/>
      <c r="AE192" s="474"/>
    </row>
    <row r="193" spans="1:31" s="469" customFormat="1" x14ac:dyDescent="0.15">
      <c r="A193" s="486"/>
      <c r="B193" s="481"/>
      <c r="C193" s="486" t="s">
        <v>482</v>
      </c>
      <c r="D193" s="486">
        <v>1</v>
      </c>
      <c r="E193" s="593">
        <v>41484.826388888891</v>
      </c>
      <c r="F193" s="574">
        <f t="shared" si="38"/>
        <v>9</v>
      </c>
      <c r="G193" s="486">
        <v>19</v>
      </c>
      <c r="H193" s="486">
        <v>18</v>
      </c>
      <c r="I193" s="486">
        <v>20</v>
      </c>
      <c r="J193" s="534" t="s">
        <v>39</v>
      </c>
      <c r="K193" s="509" t="s">
        <v>39</v>
      </c>
      <c r="L193" s="509" t="s">
        <v>39</v>
      </c>
      <c r="M193" s="509" t="s">
        <v>39</v>
      </c>
      <c r="N193" s="532" t="s">
        <v>39</v>
      </c>
      <c r="O193" s="509" t="s">
        <v>39</v>
      </c>
      <c r="P193" s="509" t="s">
        <v>39</v>
      </c>
      <c r="Q193" s="509" t="s">
        <v>39</v>
      </c>
      <c r="R193" s="576">
        <v>13225</v>
      </c>
      <c r="S193" s="576">
        <v>148</v>
      </c>
      <c r="T193" s="576">
        <v>28</v>
      </c>
      <c r="U193" s="576">
        <v>419</v>
      </c>
      <c r="V193" s="808" t="s">
        <v>39</v>
      </c>
      <c r="W193" s="807" t="s">
        <v>39</v>
      </c>
      <c r="X193" s="807" t="s">
        <v>39</v>
      </c>
      <c r="Y193" s="807" t="s">
        <v>39</v>
      </c>
      <c r="Z193" s="534">
        <v>25</v>
      </c>
      <c r="AA193" s="576"/>
      <c r="AB193" s="576"/>
      <c r="AC193" s="605"/>
      <c r="AE193" s="474"/>
    </row>
    <row r="194" spans="1:31" s="469" customFormat="1" x14ac:dyDescent="0.15">
      <c r="A194" s="486"/>
      <c r="B194" s="481"/>
      <c r="C194" s="486" t="s">
        <v>484</v>
      </c>
      <c r="D194" s="486">
        <v>1</v>
      </c>
      <c r="E194" s="593">
        <v>41484.826388888891</v>
      </c>
      <c r="F194" s="574">
        <f t="shared" si="38"/>
        <v>5.5</v>
      </c>
      <c r="G194" s="486">
        <v>22.5</v>
      </c>
      <c r="H194" s="486">
        <v>20</v>
      </c>
      <c r="I194" s="486">
        <v>25</v>
      </c>
      <c r="J194" s="534" t="s">
        <v>39</v>
      </c>
      <c r="K194" s="509" t="s">
        <v>39</v>
      </c>
      <c r="L194" s="509" t="s">
        <v>39</v>
      </c>
      <c r="M194" s="509" t="s">
        <v>39</v>
      </c>
      <c r="N194" s="541">
        <v>103182</v>
      </c>
      <c r="O194" s="509" t="s">
        <v>39</v>
      </c>
      <c r="P194" s="509" t="s">
        <v>39</v>
      </c>
      <c r="Q194" s="509" t="s">
        <v>39</v>
      </c>
      <c r="R194" s="576">
        <v>199047</v>
      </c>
      <c r="S194" s="576">
        <v>759</v>
      </c>
      <c r="T194" s="576">
        <v>59</v>
      </c>
      <c r="U194" s="576">
        <v>22085</v>
      </c>
      <c r="V194" s="808">
        <f>($V$5-U194/N194)/$V$5</f>
        <v>0.14920504653900638</v>
      </c>
      <c r="W194" s="807">
        <f>($W$5-R194/N194)/$W$5</f>
        <v>-7.4699579881324168E-2</v>
      </c>
      <c r="X194" s="807">
        <f>($X$5-S194/N194)/$X$5</f>
        <v>-0.17876986483899202</v>
      </c>
      <c r="Y194" s="807">
        <f t="shared" si="35"/>
        <v>6.9507405864597888E-2</v>
      </c>
      <c r="Z194" s="534">
        <v>25</v>
      </c>
      <c r="AA194" s="576"/>
      <c r="AB194" s="576"/>
      <c r="AC194" s="605"/>
      <c r="AE194" s="474"/>
    </row>
    <row r="195" spans="1:31" s="469" customFormat="1" x14ac:dyDescent="0.15">
      <c r="A195" s="486"/>
      <c r="B195" s="481"/>
      <c r="C195" s="486" t="s">
        <v>486</v>
      </c>
      <c r="D195" s="486">
        <v>1</v>
      </c>
      <c r="E195" s="593">
        <v>41484.826388888891</v>
      </c>
      <c r="F195" s="574">
        <f t="shared" si="38"/>
        <v>2</v>
      </c>
      <c r="G195" s="486">
        <v>26</v>
      </c>
      <c r="H195" s="486">
        <v>25</v>
      </c>
      <c r="I195" s="486">
        <v>27</v>
      </c>
      <c r="J195" s="534" t="s">
        <v>39</v>
      </c>
      <c r="K195" s="509" t="s">
        <v>39</v>
      </c>
      <c r="L195" s="509" t="s">
        <v>39</v>
      </c>
      <c r="M195" s="509" t="s">
        <v>39</v>
      </c>
      <c r="N195" s="541">
        <v>2410656</v>
      </c>
      <c r="O195" s="509" t="s">
        <v>39</v>
      </c>
      <c r="P195" s="509" t="s">
        <v>39</v>
      </c>
      <c r="Q195" s="509" t="s">
        <v>39</v>
      </c>
      <c r="R195" s="576">
        <v>3654773</v>
      </c>
      <c r="S195" s="576">
        <v>17200</v>
      </c>
      <c r="T195" s="576">
        <v>12202</v>
      </c>
      <c r="U195" s="576">
        <v>768000</v>
      </c>
      <c r="V195" s="808">
        <f>($V$5-U195/N195)/$V$5</f>
        <v>-0.2663606940026183</v>
      </c>
      <c r="W195" s="807">
        <f>($W$5-R195/N195)/$W$5</f>
        <v>0.15538157497323729</v>
      </c>
      <c r="X195" s="807">
        <f>($X$5-S195/N195)/$X$5</f>
        <v>-0.143363690146388</v>
      </c>
      <c r="Y195" s="807">
        <f t="shared" si="35"/>
        <v>-0.1839665941082376</v>
      </c>
      <c r="Z195" s="534">
        <v>10000</v>
      </c>
      <c r="AA195" s="576"/>
      <c r="AB195" s="576"/>
      <c r="AC195" s="605"/>
      <c r="AE195" s="474"/>
    </row>
    <row r="196" spans="1:31" s="469" customFormat="1" ht="16" x14ac:dyDescent="0.15">
      <c r="A196" s="573" t="s">
        <v>1507</v>
      </c>
      <c r="B196" s="582" t="s">
        <v>1636</v>
      </c>
      <c r="C196" s="525" t="s">
        <v>40</v>
      </c>
      <c r="D196" s="486">
        <v>1</v>
      </c>
      <c r="E196" s="592">
        <v>41485.715277777781</v>
      </c>
      <c r="F196" s="574">
        <f t="shared" ref="F196:F239" si="42">58-G196</f>
        <v>57</v>
      </c>
      <c r="G196" s="486">
        <v>1</v>
      </c>
      <c r="H196" s="486">
        <v>0</v>
      </c>
      <c r="I196" s="486">
        <v>2</v>
      </c>
      <c r="J196" s="532">
        <v>6.6199999999999995E-2</v>
      </c>
      <c r="K196" s="525">
        <v>0</v>
      </c>
      <c r="L196" s="575">
        <v>3.4681689831390902E-2</v>
      </c>
      <c r="M196" s="575">
        <v>2.9982501627805899E-2</v>
      </c>
      <c r="N196" s="534" t="s">
        <v>39</v>
      </c>
      <c r="O196" s="509" t="s">
        <v>39</v>
      </c>
      <c r="P196" s="509" t="s">
        <v>39</v>
      </c>
      <c r="Q196" s="509" t="s">
        <v>39</v>
      </c>
      <c r="R196" s="509" t="s">
        <v>39</v>
      </c>
      <c r="S196" s="509" t="s">
        <v>39</v>
      </c>
      <c r="T196" s="509" t="s">
        <v>39</v>
      </c>
      <c r="U196" s="509" t="s">
        <v>39</v>
      </c>
      <c r="V196" s="811" t="s">
        <v>39</v>
      </c>
      <c r="W196" s="807" t="s">
        <v>39</v>
      </c>
      <c r="X196" s="812" t="s">
        <v>39</v>
      </c>
      <c r="Y196" s="807" t="s">
        <v>39</v>
      </c>
      <c r="Z196" s="541" t="s">
        <v>39</v>
      </c>
      <c r="AA196" s="509"/>
      <c r="AB196" s="509"/>
      <c r="AC196" s="604" t="s">
        <v>1598</v>
      </c>
      <c r="AE196" s="474"/>
    </row>
    <row r="197" spans="1:31" s="469" customFormat="1" x14ac:dyDescent="0.15">
      <c r="A197" s="581"/>
      <c r="B197" s="581"/>
      <c r="C197" s="525" t="s">
        <v>40</v>
      </c>
      <c r="D197" s="486">
        <v>1</v>
      </c>
      <c r="E197" s="592">
        <v>41485.715277777781</v>
      </c>
      <c r="F197" s="574">
        <f t="shared" si="42"/>
        <v>55</v>
      </c>
      <c r="G197" s="486">
        <v>3</v>
      </c>
      <c r="H197" s="486">
        <v>2</v>
      </c>
      <c r="I197" s="486">
        <v>4</v>
      </c>
      <c r="J197" s="532">
        <v>2.2499999999999999E-2</v>
      </c>
      <c r="K197" s="525">
        <v>0</v>
      </c>
      <c r="L197" s="575">
        <v>1.17836466342755E-2</v>
      </c>
      <c r="M197" s="575">
        <v>9.0257611033030295E-3</v>
      </c>
      <c r="N197" s="534" t="s">
        <v>39</v>
      </c>
      <c r="O197" s="509" t="s">
        <v>39</v>
      </c>
      <c r="P197" s="509" t="s">
        <v>39</v>
      </c>
      <c r="Q197" s="509" t="s">
        <v>39</v>
      </c>
      <c r="R197" s="509" t="s">
        <v>39</v>
      </c>
      <c r="S197" s="509" t="s">
        <v>39</v>
      </c>
      <c r="T197" s="509" t="s">
        <v>39</v>
      </c>
      <c r="U197" s="509" t="s">
        <v>39</v>
      </c>
      <c r="V197" s="811" t="s">
        <v>39</v>
      </c>
      <c r="W197" s="807" t="s">
        <v>39</v>
      </c>
      <c r="X197" s="812" t="s">
        <v>39</v>
      </c>
      <c r="Y197" s="807" t="s">
        <v>39</v>
      </c>
      <c r="Z197" s="541" t="s">
        <v>39</v>
      </c>
      <c r="AA197" s="509"/>
      <c r="AB197" s="509"/>
      <c r="AC197" s="605"/>
      <c r="AE197" s="474"/>
    </row>
    <row r="198" spans="1:31" s="469" customFormat="1" x14ac:dyDescent="0.15">
      <c r="A198" s="581"/>
      <c r="B198" s="581"/>
      <c r="C198" s="525" t="s">
        <v>40</v>
      </c>
      <c r="D198" s="486">
        <v>1</v>
      </c>
      <c r="E198" s="592">
        <v>41485.715277777781</v>
      </c>
      <c r="F198" s="574">
        <f t="shared" si="42"/>
        <v>53</v>
      </c>
      <c r="G198" s="486">
        <v>5</v>
      </c>
      <c r="H198" s="486">
        <v>4</v>
      </c>
      <c r="I198" s="486">
        <v>6</v>
      </c>
      <c r="J198" s="532">
        <v>1.9650000000000001E-2</v>
      </c>
      <c r="K198" s="525">
        <v>0</v>
      </c>
      <c r="L198" s="575">
        <v>1.0290827156514099E-2</v>
      </c>
      <c r="M198" s="575">
        <v>7.6845863330143697E-3</v>
      </c>
      <c r="N198" s="534" t="s">
        <v>39</v>
      </c>
      <c r="O198" s="509" t="s">
        <v>39</v>
      </c>
      <c r="P198" s="509" t="s">
        <v>39</v>
      </c>
      <c r="Q198" s="509" t="s">
        <v>39</v>
      </c>
      <c r="R198" s="509" t="s">
        <v>39</v>
      </c>
      <c r="S198" s="509" t="s">
        <v>39</v>
      </c>
      <c r="T198" s="509" t="s">
        <v>39</v>
      </c>
      <c r="U198" s="509" t="s">
        <v>39</v>
      </c>
      <c r="V198" s="811" t="s">
        <v>39</v>
      </c>
      <c r="W198" s="807" t="s">
        <v>39</v>
      </c>
      <c r="X198" s="812" t="s">
        <v>39</v>
      </c>
      <c r="Y198" s="807" t="s">
        <v>39</v>
      </c>
      <c r="Z198" s="541" t="s">
        <v>39</v>
      </c>
      <c r="AA198" s="509"/>
      <c r="AB198" s="509"/>
      <c r="AC198" s="605"/>
      <c r="AE198" s="474"/>
    </row>
    <row r="199" spans="1:31" s="469" customFormat="1" x14ac:dyDescent="0.15">
      <c r="A199" s="581"/>
      <c r="B199" s="581"/>
      <c r="C199" s="525" t="s">
        <v>40</v>
      </c>
      <c r="D199" s="486">
        <v>1</v>
      </c>
      <c r="E199" s="592">
        <v>41485.715277777781</v>
      </c>
      <c r="F199" s="574">
        <f t="shared" si="42"/>
        <v>51</v>
      </c>
      <c r="G199" s="486">
        <v>7</v>
      </c>
      <c r="H199" s="486">
        <v>6</v>
      </c>
      <c r="I199" s="486">
        <v>8</v>
      </c>
      <c r="J199" s="532">
        <v>1.4670000000000001E-2</v>
      </c>
      <c r="K199" s="525">
        <v>0</v>
      </c>
      <c r="L199" s="575">
        <v>7.6824776718967301E-3</v>
      </c>
      <c r="M199" s="575">
        <v>5.3713820749513698E-3</v>
      </c>
      <c r="N199" s="534" t="s">
        <v>39</v>
      </c>
      <c r="O199" s="509" t="s">
        <v>39</v>
      </c>
      <c r="P199" s="509" t="s">
        <v>39</v>
      </c>
      <c r="Q199" s="509" t="s">
        <v>39</v>
      </c>
      <c r="R199" s="509" t="s">
        <v>39</v>
      </c>
      <c r="S199" s="509" t="s">
        <v>39</v>
      </c>
      <c r="T199" s="509" t="s">
        <v>39</v>
      </c>
      <c r="U199" s="509" t="s">
        <v>39</v>
      </c>
      <c r="V199" s="811" t="s">
        <v>39</v>
      </c>
      <c r="W199" s="807" t="s">
        <v>39</v>
      </c>
      <c r="X199" s="812" t="s">
        <v>39</v>
      </c>
      <c r="Y199" s="807" t="s">
        <v>39</v>
      </c>
      <c r="Z199" s="541" t="s">
        <v>39</v>
      </c>
      <c r="AA199" s="509"/>
      <c r="AB199" s="509"/>
      <c r="AC199" s="605"/>
      <c r="AE199" s="474"/>
    </row>
    <row r="200" spans="1:31" s="469" customFormat="1" ht="16" x14ac:dyDescent="0.15">
      <c r="A200" s="581"/>
      <c r="B200" s="581"/>
      <c r="C200" s="525" t="s">
        <v>40</v>
      </c>
      <c r="D200" s="486">
        <v>1</v>
      </c>
      <c r="E200" s="592">
        <v>41485.715277777781</v>
      </c>
      <c r="F200" s="574">
        <f t="shared" si="42"/>
        <v>49</v>
      </c>
      <c r="G200" s="486">
        <v>9</v>
      </c>
      <c r="H200" s="486">
        <v>8</v>
      </c>
      <c r="I200" s="486">
        <v>10</v>
      </c>
      <c r="J200" s="532">
        <v>1.685E-2</v>
      </c>
      <c r="K200" s="525">
        <v>0</v>
      </c>
      <c r="L200" s="575">
        <v>8.8242608370934401E-3</v>
      </c>
      <c r="M200" s="575">
        <v>6.3781324020190499E-3</v>
      </c>
      <c r="N200" s="534" t="s">
        <v>39</v>
      </c>
      <c r="O200" s="509" t="s">
        <v>39</v>
      </c>
      <c r="P200" s="509" t="s">
        <v>39</v>
      </c>
      <c r="Q200" s="509" t="s">
        <v>39</v>
      </c>
      <c r="R200" s="509" t="s">
        <v>39</v>
      </c>
      <c r="S200" s="509" t="s">
        <v>39</v>
      </c>
      <c r="T200" s="509" t="s">
        <v>39</v>
      </c>
      <c r="U200" s="509" t="s">
        <v>39</v>
      </c>
      <c r="V200" s="811" t="s">
        <v>39</v>
      </c>
      <c r="W200" s="807" t="s">
        <v>39</v>
      </c>
      <c r="X200" s="812" t="s">
        <v>39</v>
      </c>
      <c r="Y200" s="807" t="s">
        <v>39</v>
      </c>
      <c r="Z200" s="541" t="s">
        <v>39</v>
      </c>
      <c r="AA200" s="509"/>
      <c r="AB200" s="509"/>
      <c r="AC200" s="605" t="s">
        <v>495</v>
      </c>
      <c r="AE200" s="474"/>
    </row>
    <row r="201" spans="1:31" s="469" customFormat="1" x14ac:dyDescent="0.15">
      <c r="A201" s="620"/>
      <c r="B201" s="620"/>
      <c r="C201" s="525" t="s">
        <v>40</v>
      </c>
      <c r="D201" s="486">
        <v>1</v>
      </c>
      <c r="E201" s="592">
        <v>41485.715277777781</v>
      </c>
      <c r="F201" s="574">
        <f t="shared" si="42"/>
        <v>47</v>
      </c>
      <c r="G201" s="486">
        <v>11</v>
      </c>
      <c r="H201" s="486">
        <v>10</v>
      </c>
      <c r="I201" s="486">
        <v>12</v>
      </c>
      <c r="J201" s="532">
        <v>9.7199999999999995E-2</v>
      </c>
      <c r="K201" s="525">
        <v>0</v>
      </c>
      <c r="L201" s="575">
        <v>5.0934423521358602E-2</v>
      </c>
      <c r="M201" s="575">
        <v>4.48628684080567E-2</v>
      </c>
      <c r="N201" s="534" t="s">
        <v>39</v>
      </c>
      <c r="O201" s="509" t="s">
        <v>39</v>
      </c>
      <c r="P201" s="509" t="s">
        <v>39</v>
      </c>
      <c r="Q201" s="509" t="s">
        <v>39</v>
      </c>
      <c r="R201" s="509" t="s">
        <v>39</v>
      </c>
      <c r="S201" s="509" t="s">
        <v>39</v>
      </c>
      <c r="T201" s="509" t="s">
        <v>39</v>
      </c>
      <c r="U201" s="509" t="s">
        <v>39</v>
      </c>
      <c r="V201" s="811" t="s">
        <v>39</v>
      </c>
      <c r="W201" s="807" t="s">
        <v>39</v>
      </c>
      <c r="X201" s="812" t="s">
        <v>39</v>
      </c>
      <c r="Y201" s="807" t="s">
        <v>39</v>
      </c>
      <c r="Z201" s="541" t="s">
        <v>39</v>
      </c>
      <c r="AA201" s="509"/>
      <c r="AB201" s="509"/>
      <c r="AC201" s="605"/>
      <c r="AE201" s="474"/>
    </row>
    <row r="202" spans="1:31" s="469" customFormat="1" x14ac:dyDescent="0.15">
      <c r="A202" s="620"/>
      <c r="B202" s="620"/>
      <c r="C202" s="525" t="s">
        <v>40</v>
      </c>
      <c r="D202" s="486">
        <v>1</v>
      </c>
      <c r="E202" s="592">
        <v>41485.715277777781</v>
      </c>
      <c r="F202" s="574">
        <f t="shared" si="42"/>
        <v>45</v>
      </c>
      <c r="G202" s="486">
        <v>13</v>
      </c>
      <c r="H202" s="486">
        <v>12</v>
      </c>
      <c r="I202" s="486">
        <v>14</v>
      </c>
      <c r="J202" s="532">
        <v>6.4099999999999999E-3</v>
      </c>
      <c r="K202" s="525">
        <v>0</v>
      </c>
      <c r="L202" s="575">
        <v>3.3566170236129598E-3</v>
      </c>
      <c r="M202" s="575">
        <v>1.71716750968177E-3</v>
      </c>
      <c r="N202" s="534" t="s">
        <v>39</v>
      </c>
      <c r="O202" s="509" t="s">
        <v>39</v>
      </c>
      <c r="P202" s="509" t="s">
        <v>39</v>
      </c>
      <c r="Q202" s="509" t="s">
        <v>39</v>
      </c>
      <c r="R202" s="509" t="s">
        <v>39</v>
      </c>
      <c r="S202" s="509" t="s">
        <v>39</v>
      </c>
      <c r="T202" s="509" t="s">
        <v>39</v>
      </c>
      <c r="U202" s="509" t="s">
        <v>39</v>
      </c>
      <c r="V202" s="811" t="s">
        <v>39</v>
      </c>
      <c r="W202" s="807" t="s">
        <v>39</v>
      </c>
      <c r="X202" s="812" t="s">
        <v>39</v>
      </c>
      <c r="Y202" s="807" t="s">
        <v>39</v>
      </c>
      <c r="Z202" s="541" t="s">
        <v>39</v>
      </c>
      <c r="AA202" s="509"/>
      <c r="AB202" s="509"/>
      <c r="AC202" s="605"/>
      <c r="AE202" s="474"/>
    </row>
    <row r="203" spans="1:31" s="469" customFormat="1" x14ac:dyDescent="0.15">
      <c r="A203" s="620"/>
      <c r="B203" s="620"/>
      <c r="C203" s="525" t="s">
        <v>40</v>
      </c>
      <c r="D203" s="486">
        <v>1</v>
      </c>
      <c r="E203" s="592">
        <v>41485.715277777781</v>
      </c>
      <c r="F203" s="574">
        <f t="shared" si="42"/>
        <v>43</v>
      </c>
      <c r="G203" s="486">
        <v>15</v>
      </c>
      <c r="H203" s="486">
        <v>14</v>
      </c>
      <c r="I203" s="486">
        <v>16</v>
      </c>
      <c r="J203" s="532">
        <v>6.1000000000000004E-3</v>
      </c>
      <c r="K203" s="525">
        <v>0</v>
      </c>
      <c r="L203" s="575">
        <v>3.1942769590992399E-3</v>
      </c>
      <c r="M203" s="575">
        <v>1.5889999777327301E-3</v>
      </c>
      <c r="N203" s="534" t="s">
        <v>39</v>
      </c>
      <c r="O203" s="509" t="s">
        <v>39</v>
      </c>
      <c r="P203" s="509" t="s">
        <v>39</v>
      </c>
      <c r="Q203" s="509" t="s">
        <v>39</v>
      </c>
      <c r="R203" s="509" t="s">
        <v>39</v>
      </c>
      <c r="S203" s="509" t="s">
        <v>39</v>
      </c>
      <c r="T203" s="509" t="s">
        <v>39</v>
      </c>
      <c r="U203" s="509" t="s">
        <v>39</v>
      </c>
      <c r="V203" s="811" t="s">
        <v>39</v>
      </c>
      <c r="W203" s="807" t="s">
        <v>39</v>
      </c>
      <c r="X203" s="812" t="s">
        <v>39</v>
      </c>
      <c r="Y203" s="807" t="s">
        <v>39</v>
      </c>
      <c r="Z203" s="541" t="s">
        <v>39</v>
      </c>
      <c r="AA203" s="509"/>
      <c r="AB203" s="509"/>
      <c r="AC203" s="605"/>
      <c r="AE203" s="474"/>
    </row>
    <row r="204" spans="1:31" s="469" customFormat="1" x14ac:dyDescent="0.15">
      <c r="A204" s="620"/>
      <c r="B204" s="620"/>
      <c r="C204" s="525" t="s">
        <v>40</v>
      </c>
      <c r="D204" s="486">
        <v>1</v>
      </c>
      <c r="E204" s="592">
        <v>41485.715277777781</v>
      </c>
      <c r="F204" s="574">
        <f t="shared" si="42"/>
        <v>41</v>
      </c>
      <c r="G204" s="486">
        <v>17</v>
      </c>
      <c r="H204" s="486">
        <v>16</v>
      </c>
      <c r="I204" s="486">
        <v>18</v>
      </c>
      <c r="J204" s="532">
        <v>0.11210000000000001</v>
      </c>
      <c r="K204" s="525">
        <v>0.1</v>
      </c>
      <c r="L204" s="575">
        <v>5.8748958946377501E-2</v>
      </c>
      <c r="M204" s="575">
        <v>5.20014009874833E-2</v>
      </c>
      <c r="N204" s="534" t="s">
        <v>39</v>
      </c>
      <c r="O204" s="509" t="s">
        <v>39</v>
      </c>
      <c r="P204" s="509" t="s">
        <v>39</v>
      </c>
      <c r="Q204" s="509" t="s">
        <v>39</v>
      </c>
      <c r="R204" s="509" t="s">
        <v>39</v>
      </c>
      <c r="S204" s="509" t="s">
        <v>39</v>
      </c>
      <c r="T204" s="509" t="s">
        <v>39</v>
      </c>
      <c r="U204" s="509" t="s">
        <v>39</v>
      </c>
      <c r="V204" s="811" t="s">
        <v>39</v>
      </c>
      <c r="W204" s="807" t="s">
        <v>39</v>
      </c>
      <c r="X204" s="812" t="s">
        <v>39</v>
      </c>
      <c r="Y204" s="807" t="s">
        <v>39</v>
      </c>
      <c r="Z204" s="541" t="s">
        <v>39</v>
      </c>
      <c r="AA204" s="509"/>
      <c r="AB204" s="509"/>
      <c r="AC204" s="605"/>
      <c r="AE204" s="474"/>
    </row>
    <row r="205" spans="1:31" s="469" customFormat="1" x14ac:dyDescent="0.15">
      <c r="A205" s="620"/>
      <c r="B205" s="620"/>
      <c r="C205" s="525" t="s">
        <v>40</v>
      </c>
      <c r="D205" s="486">
        <v>1</v>
      </c>
      <c r="E205" s="592">
        <v>41485.715277777781</v>
      </c>
      <c r="F205" s="574">
        <f t="shared" si="42"/>
        <v>39</v>
      </c>
      <c r="G205" s="486">
        <v>19</v>
      </c>
      <c r="H205" s="486">
        <v>18</v>
      </c>
      <c r="I205" s="486">
        <v>20</v>
      </c>
      <c r="J205" s="532">
        <v>0.14480000000000001</v>
      </c>
      <c r="K205" s="525">
        <v>0.1</v>
      </c>
      <c r="L205" s="575">
        <v>7.5905209597699697E-2</v>
      </c>
      <c r="M205" s="575">
        <v>6.7656927173081804E-2</v>
      </c>
      <c r="N205" s="534" t="s">
        <v>39</v>
      </c>
      <c r="O205" s="509" t="s">
        <v>39</v>
      </c>
      <c r="P205" s="509" t="s">
        <v>39</v>
      </c>
      <c r="Q205" s="509" t="s">
        <v>39</v>
      </c>
      <c r="R205" s="509" t="s">
        <v>39</v>
      </c>
      <c r="S205" s="509" t="s">
        <v>39</v>
      </c>
      <c r="T205" s="509" t="s">
        <v>39</v>
      </c>
      <c r="U205" s="509" t="s">
        <v>39</v>
      </c>
      <c r="V205" s="811" t="s">
        <v>39</v>
      </c>
      <c r="W205" s="807" t="s">
        <v>39</v>
      </c>
      <c r="X205" s="812" t="s">
        <v>39</v>
      </c>
      <c r="Y205" s="807" t="s">
        <v>39</v>
      </c>
      <c r="Z205" s="541" t="s">
        <v>39</v>
      </c>
      <c r="AA205" s="509"/>
      <c r="AB205" s="509"/>
      <c r="AC205" s="605"/>
      <c r="AE205" s="474"/>
    </row>
    <row r="206" spans="1:31" s="469" customFormat="1" x14ac:dyDescent="0.15">
      <c r="A206" s="620"/>
      <c r="B206" s="620"/>
      <c r="C206" s="525" t="s">
        <v>40</v>
      </c>
      <c r="D206" s="486">
        <v>1</v>
      </c>
      <c r="E206" s="592">
        <v>41485.715277777781</v>
      </c>
      <c r="F206" s="574">
        <f t="shared" si="42"/>
        <v>35.5</v>
      </c>
      <c r="G206" s="486">
        <v>22.5</v>
      </c>
      <c r="H206" s="486">
        <v>20</v>
      </c>
      <c r="I206" s="486">
        <v>25</v>
      </c>
      <c r="J206" s="532">
        <v>4.5499999999999999E-2</v>
      </c>
      <c r="K206" s="525">
        <v>0</v>
      </c>
      <c r="L206" s="575">
        <v>2.3833342199667502E-2</v>
      </c>
      <c r="M206" s="575">
        <v>2.00254037272222E-2</v>
      </c>
      <c r="N206" s="534" t="s">
        <v>39</v>
      </c>
      <c r="O206" s="509" t="s">
        <v>39</v>
      </c>
      <c r="P206" s="509" t="s">
        <v>39</v>
      </c>
      <c r="Q206" s="509" t="s">
        <v>39</v>
      </c>
      <c r="R206" s="509" t="s">
        <v>39</v>
      </c>
      <c r="S206" s="509" t="s">
        <v>39</v>
      </c>
      <c r="T206" s="509" t="s">
        <v>39</v>
      </c>
      <c r="U206" s="509" t="s">
        <v>39</v>
      </c>
      <c r="V206" s="811" t="s">
        <v>39</v>
      </c>
      <c r="W206" s="807" t="s">
        <v>39</v>
      </c>
      <c r="X206" s="812" t="s">
        <v>39</v>
      </c>
      <c r="Y206" s="807" t="s">
        <v>39</v>
      </c>
      <c r="Z206" s="541" t="s">
        <v>39</v>
      </c>
      <c r="AA206" s="509"/>
      <c r="AB206" s="509"/>
      <c r="AC206" s="605"/>
      <c r="AE206" s="474"/>
    </row>
    <row r="207" spans="1:31" s="469" customFormat="1" x14ac:dyDescent="0.15">
      <c r="A207" s="620"/>
      <c r="B207" s="620"/>
      <c r="C207" s="525" t="s">
        <v>40</v>
      </c>
      <c r="D207" s="486">
        <v>1</v>
      </c>
      <c r="E207" s="592">
        <v>41485.715277777781</v>
      </c>
      <c r="F207" s="574">
        <f t="shared" si="42"/>
        <v>32</v>
      </c>
      <c r="G207" s="486">
        <v>26</v>
      </c>
      <c r="H207" s="486">
        <v>25</v>
      </c>
      <c r="I207" s="486">
        <v>27</v>
      </c>
      <c r="J207" s="532">
        <v>7.9200000000000007E-2</v>
      </c>
      <c r="K207" s="525">
        <v>0</v>
      </c>
      <c r="L207" s="575">
        <v>4.1496415630031397E-2</v>
      </c>
      <c r="M207" s="575">
        <v>3.6228277154304399E-2</v>
      </c>
      <c r="N207" s="534" t="s">
        <v>39</v>
      </c>
      <c r="O207" s="509" t="s">
        <v>39</v>
      </c>
      <c r="P207" s="509" t="s">
        <v>39</v>
      </c>
      <c r="Q207" s="509" t="s">
        <v>39</v>
      </c>
      <c r="R207" s="509" t="s">
        <v>39</v>
      </c>
      <c r="S207" s="509" t="s">
        <v>39</v>
      </c>
      <c r="T207" s="509" t="s">
        <v>39</v>
      </c>
      <c r="U207" s="509" t="s">
        <v>39</v>
      </c>
      <c r="V207" s="811" t="s">
        <v>39</v>
      </c>
      <c r="W207" s="807" t="s">
        <v>39</v>
      </c>
      <c r="X207" s="812" t="s">
        <v>39</v>
      </c>
      <c r="Y207" s="807" t="s">
        <v>39</v>
      </c>
      <c r="Z207" s="541" t="s">
        <v>39</v>
      </c>
      <c r="AA207" s="509"/>
      <c r="AB207" s="509"/>
      <c r="AC207" s="605"/>
      <c r="AE207" s="474"/>
    </row>
    <row r="208" spans="1:31" s="469" customFormat="1" x14ac:dyDescent="0.15">
      <c r="A208" s="620"/>
      <c r="B208" s="620"/>
      <c r="C208" s="525" t="s">
        <v>40</v>
      </c>
      <c r="D208" s="486">
        <v>1</v>
      </c>
      <c r="E208" s="592">
        <v>41485.715277777781</v>
      </c>
      <c r="F208" s="574">
        <f t="shared" si="42"/>
        <v>30</v>
      </c>
      <c r="G208" s="486">
        <v>28</v>
      </c>
      <c r="H208" s="486">
        <v>27</v>
      </c>
      <c r="I208" s="486">
        <v>29</v>
      </c>
      <c r="J208" s="532">
        <v>1.634E-2</v>
      </c>
      <c r="K208" s="525">
        <v>0</v>
      </c>
      <c r="L208" s="575">
        <v>8.5571430166518705E-3</v>
      </c>
      <c r="M208" s="575">
        <v>6.1416784670054996E-3</v>
      </c>
      <c r="N208" s="534" t="s">
        <v>39</v>
      </c>
      <c r="O208" s="509" t="s">
        <v>39</v>
      </c>
      <c r="P208" s="509" t="s">
        <v>39</v>
      </c>
      <c r="Q208" s="509" t="s">
        <v>39</v>
      </c>
      <c r="R208" s="509" t="s">
        <v>39</v>
      </c>
      <c r="S208" s="509" t="s">
        <v>39</v>
      </c>
      <c r="T208" s="509" t="s">
        <v>39</v>
      </c>
      <c r="U208" s="509" t="s">
        <v>39</v>
      </c>
      <c r="V208" s="811" t="s">
        <v>39</v>
      </c>
      <c r="W208" s="807" t="s">
        <v>39</v>
      </c>
      <c r="X208" s="812" t="s">
        <v>39</v>
      </c>
      <c r="Y208" s="807" t="s">
        <v>39</v>
      </c>
      <c r="Z208" s="541" t="s">
        <v>39</v>
      </c>
      <c r="AA208" s="509"/>
      <c r="AB208" s="509"/>
      <c r="AC208" s="605"/>
      <c r="AE208" s="474"/>
    </row>
    <row r="209" spans="1:31" s="469" customFormat="1" x14ac:dyDescent="0.15">
      <c r="A209" s="620"/>
      <c r="B209" s="620"/>
      <c r="C209" s="525" t="s">
        <v>40</v>
      </c>
      <c r="D209" s="486">
        <v>1</v>
      </c>
      <c r="E209" s="592">
        <v>41485.715277777781</v>
      </c>
      <c r="F209" s="574">
        <f t="shared" si="42"/>
        <v>28</v>
      </c>
      <c r="G209" s="486">
        <v>30</v>
      </c>
      <c r="H209" s="486">
        <v>29</v>
      </c>
      <c r="I209" s="486">
        <v>31</v>
      </c>
      <c r="J209" s="532">
        <v>3.1899999999999998E-2</v>
      </c>
      <c r="K209" s="525">
        <v>0</v>
      </c>
      <c r="L209" s="575">
        <v>1.6707792978979001E-2</v>
      </c>
      <c r="M209" s="575">
        <v>1.34978818443995E-2</v>
      </c>
      <c r="N209" s="534" t="s">
        <v>39</v>
      </c>
      <c r="O209" s="509" t="s">
        <v>39</v>
      </c>
      <c r="P209" s="509" t="s">
        <v>39</v>
      </c>
      <c r="Q209" s="509" t="s">
        <v>39</v>
      </c>
      <c r="R209" s="509" t="s">
        <v>39</v>
      </c>
      <c r="S209" s="509" t="s">
        <v>39</v>
      </c>
      <c r="T209" s="509" t="s">
        <v>39</v>
      </c>
      <c r="U209" s="509" t="s">
        <v>39</v>
      </c>
      <c r="V209" s="811" t="s">
        <v>39</v>
      </c>
      <c r="W209" s="807" t="s">
        <v>39</v>
      </c>
      <c r="X209" s="812" t="s">
        <v>39</v>
      </c>
      <c r="Y209" s="807" t="s">
        <v>39</v>
      </c>
      <c r="Z209" s="541" t="s">
        <v>39</v>
      </c>
      <c r="AA209" s="509"/>
      <c r="AB209" s="509"/>
      <c r="AC209" s="605"/>
      <c r="AE209" s="474"/>
    </row>
    <row r="210" spans="1:31" s="469" customFormat="1" x14ac:dyDescent="0.15">
      <c r="A210" s="620"/>
      <c r="B210" s="620"/>
      <c r="C210" s="525" t="s">
        <v>40</v>
      </c>
      <c r="D210" s="486">
        <v>1</v>
      </c>
      <c r="E210" s="592">
        <v>41485.715277777781</v>
      </c>
      <c r="F210" s="574">
        <f t="shared" si="42"/>
        <v>26</v>
      </c>
      <c r="G210" s="486">
        <v>32</v>
      </c>
      <c r="H210" s="486">
        <v>31</v>
      </c>
      <c r="I210" s="486">
        <v>33</v>
      </c>
      <c r="J210" s="532">
        <v>2.3E-2</v>
      </c>
      <c r="K210" s="525">
        <v>0</v>
      </c>
      <c r="L210" s="575">
        <v>1.2045551494882401E-2</v>
      </c>
      <c r="M210" s="575">
        <v>9.2619924912700196E-3</v>
      </c>
      <c r="N210" s="534" t="s">
        <v>39</v>
      </c>
      <c r="O210" s="509" t="s">
        <v>39</v>
      </c>
      <c r="P210" s="509" t="s">
        <v>39</v>
      </c>
      <c r="Q210" s="509" t="s">
        <v>39</v>
      </c>
      <c r="R210" s="509" t="s">
        <v>39</v>
      </c>
      <c r="S210" s="509" t="s">
        <v>39</v>
      </c>
      <c r="T210" s="509" t="s">
        <v>39</v>
      </c>
      <c r="U210" s="509" t="s">
        <v>39</v>
      </c>
      <c r="V210" s="811" t="s">
        <v>39</v>
      </c>
      <c r="W210" s="807" t="s">
        <v>39</v>
      </c>
      <c r="X210" s="812" t="s">
        <v>39</v>
      </c>
      <c r="Y210" s="807" t="s">
        <v>39</v>
      </c>
      <c r="Z210" s="541" t="s">
        <v>39</v>
      </c>
      <c r="AA210" s="509"/>
      <c r="AB210" s="509"/>
      <c r="AC210" s="605"/>
      <c r="AE210" s="474"/>
    </row>
    <row r="211" spans="1:31" s="469" customFormat="1" x14ac:dyDescent="0.15">
      <c r="A211" s="620"/>
      <c r="B211" s="620"/>
      <c r="C211" s="525" t="s">
        <v>40</v>
      </c>
      <c r="D211" s="486">
        <v>1</v>
      </c>
      <c r="E211" s="592">
        <v>41485.715277777781</v>
      </c>
      <c r="F211" s="574">
        <f t="shared" si="42"/>
        <v>24</v>
      </c>
      <c r="G211" s="486">
        <v>34</v>
      </c>
      <c r="H211" s="486">
        <v>33</v>
      </c>
      <c r="I211" s="486">
        <v>35</v>
      </c>
      <c r="J211" s="532">
        <v>1.643E-2</v>
      </c>
      <c r="K211" s="525">
        <v>0</v>
      </c>
      <c r="L211" s="575">
        <v>8.6042813042012008E-3</v>
      </c>
      <c r="M211" s="575">
        <v>6.1833673580601201E-3</v>
      </c>
      <c r="N211" s="534" t="s">
        <v>39</v>
      </c>
      <c r="O211" s="509" t="s">
        <v>39</v>
      </c>
      <c r="P211" s="509" t="s">
        <v>39</v>
      </c>
      <c r="Q211" s="509" t="s">
        <v>39</v>
      </c>
      <c r="R211" s="509" t="s">
        <v>39</v>
      </c>
      <c r="S211" s="509" t="s">
        <v>39</v>
      </c>
      <c r="T211" s="509" t="s">
        <v>39</v>
      </c>
      <c r="U211" s="509" t="s">
        <v>39</v>
      </c>
      <c r="V211" s="811" t="s">
        <v>39</v>
      </c>
      <c r="W211" s="807" t="s">
        <v>39</v>
      </c>
      <c r="X211" s="812" t="s">
        <v>39</v>
      </c>
      <c r="Y211" s="807" t="s">
        <v>39</v>
      </c>
      <c r="Z211" s="541" t="s">
        <v>39</v>
      </c>
      <c r="AA211" s="509"/>
      <c r="AB211" s="509"/>
      <c r="AC211" s="605"/>
      <c r="AE211" s="474"/>
    </row>
    <row r="212" spans="1:31" s="469" customFormat="1" x14ac:dyDescent="0.15">
      <c r="A212" s="620"/>
      <c r="B212" s="620"/>
      <c r="C212" s="525" t="s">
        <v>40</v>
      </c>
      <c r="D212" s="486">
        <v>1</v>
      </c>
      <c r="E212" s="592">
        <v>41485.715277777781</v>
      </c>
      <c r="F212" s="574">
        <f t="shared" si="42"/>
        <v>22</v>
      </c>
      <c r="G212" s="486">
        <v>36</v>
      </c>
      <c r="H212" s="486">
        <v>35</v>
      </c>
      <c r="I212" s="486">
        <v>37</v>
      </c>
      <c r="J212" s="532">
        <v>0.18110000000000001</v>
      </c>
      <c r="K212" s="525">
        <v>0.1</v>
      </c>
      <c r="L212" s="575">
        <v>9.4960245719486303E-2</v>
      </c>
      <c r="M212" s="575">
        <v>8.5049116580576595E-2</v>
      </c>
      <c r="N212" s="534" t="s">
        <v>39</v>
      </c>
      <c r="O212" s="509" t="s">
        <v>39</v>
      </c>
      <c r="P212" s="509" t="s">
        <v>39</v>
      </c>
      <c r="Q212" s="509" t="s">
        <v>39</v>
      </c>
      <c r="R212" s="509" t="s">
        <v>39</v>
      </c>
      <c r="S212" s="509" t="s">
        <v>39</v>
      </c>
      <c r="T212" s="509" t="s">
        <v>39</v>
      </c>
      <c r="U212" s="509" t="s">
        <v>39</v>
      </c>
      <c r="V212" s="811" t="s">
        <v>39</v>
      </c>
      <c r="W212" s="807" t="s">
        <v>39</v>
      </c>
      <c r="X212" s="812" t="s">
        <v>39</v>
      </c>
      <c r="Y212" s="807" t="s">
        <v>39</v>
      </c>
      <c r="Z212" s="541" t="s">
        <v>39</v>
      </c>
      <c r="AA212" s="509"/>
      <c r="AB212" s="509"/>
      <c r="AC212" s="605"/>
      <c r="AE212" s="474"/>
    </row>
    <row r="213" spans="1:31" s="469" customFormat="1" x14ac:dyDescent="0.15">
      <c r="A213" s="620"/>
      <c r="B213" s="620"/>
      <c r="C213" s="525" t="s">
        <v>40</v>
      </c>
      <c r="D213" s="486">
        <v>1</v>
      </c>
      <c r="E213" s="592">
        <v>41485.715277777781</v>
      </c>
      <c r="F213" s="574">
        <f t="shared" si="42"/>
        <v>20</v>
      </c>
      <c r="G213" s="486">
        <v>38</v>
      </c>
      <c r="H213" s="486">
        <v>37</v>
      </c>
      <c r="I213" s="486">
        <v>39</v>
      </c>
      <c r="J213" s="532">
        <v>4.87E-2</v>
      </c>
      <c r="K213" s="525">
        <v>0</v>
      </c>
      <c r="L213" s="575">
        <v>2.5510157252394E-2</v>
      </c>
      <c r="M213" s="575">
        <v>2.1564610063871E-2</v>
      </c>
      <c r="N213" s="534" t="s">
        <v>39</v>
      </c>
      <c r="O213" s="509" t="s">
        <v>39</v>
      </c>
      <c r="P213" s="509" t="s">
        <v>39</v>
      </c>
      <c r="Q213" s="509" t="s">
        <v>39</v>
      </c>
      <c r="R213" s="509" t="s">
        <v>39</v>
      </c>
      <c r="S213" s="509" t="s">
        <v>39</v>
      </c>
      <c r="T213" s="509" t="s">
        <v>39</v>
      </c>
      <c r="U213" s="509" t="s">
        <v>39</v>
      </c>
      <c r="V213" s="811" t="s">
        <v>39</v>
      </c>
      <c r="W213" s="807" t="s">
        <v>39</v>
      </c>
      <c r="X213" s="812" t="s">
        <v>39</v>
      </c>
      <c r="Y213" s="807" t="s">
        <v>39</v>
      </c>
      <c r="Z213" s="541" t="s">
        <v>39</v>
      </c>
      <c r="AA213" s="509"/>
      <c r="AB213" s="509"/>
      <c r="AC213" s="605"/>
    </row>
    <row r="214" spans="1:31" s="469" customFormat="1" x14ac:dyDescent="0.15">
      <c r="A214" s="620"/>
      <c r="B214" s="620"/>
      <c r="C214" s="525" t="s">
        <v>40</v>
      </c>
      <c r="D214" s="486">
        <v>1</v>
      </c>
      <c r="E214" s="592">
        <v>41485.715277777781</v>
      </c>
      <c r="F214" s="574">
        <f t="shared" si="42"/>
        <v>18</v>
      </c>
      <c r="G214" s="486">
        <v>40</v>
      </c>
      <c r="H214" s="486">
        <v>39</v>
      </c>
      <c r="I214" s="486">
        <v>41</v>
      </c>
      <c r="J214" s="532">
        <v>1.7409999999999998E-2</v>
      </c>
      <c r="K214" s="525">
        <v>0</v>
      </c>
      <c r="L214" s="575">
        <v>9.1175690783555502E-3</v>
      </c>
      <c r="M214" s="575">
        <v>6.63835115794044E-3</v>
      </c>
      <c r="N214" s="534" t="s">
        <v>39</v>
      </c>
      <c r="O214" s="509" t="s">
        <v>39</v>
      </c>
      <c r="P214" s="509" t="s">
        <v>39</v>
      </c>
      <c r="Q214" s="509" t="s">
        <v>39</v>
      </c>
      <c r="R214" s="509" t="s">
        <v>39</v>
      </c>
      <c r="S214" s="509" t="s">
        <v>39</v>
      </c>
      <c r="T214" s="509" t="s">
        <v>39</v>
      </c>
      <c r="U214" s="509" t="s">
        <v>39</v>
      </c>
      <c r="V214" s="811" t="s">
        <v>39</v>
      </c>
      <c r="W214" s="807" t="s">
        <v>39</v>
      </c>
      <c r="X214" s="812" t="s">
        <v>39</v>
      </c>
      <c r="Y214" s="807" t="s">
        <v>39</v>
      </c>
      <c r="Z214" s="541" t="s">
        <v>39</v>
      </c>
      <c r="AA214" s="509"/>
      <c r="AB214" s="509"/>
      <c r="AC214" s="605"/>
      <c r="AD214" s="474"/>
    </row>
    <row r="215" spans="1:31" s="469" customFormat="1" x14ac:dyDescent="0.15">
      <c r="A215" s="620"/>
      <c r="B215" s="620"/>
      <c r="C215" s="525" t="s">
        <v>40</v>
      </c>
      <c r="D215" s="486">
        <v>1</v>
      </c>
      <c r="E215" s="592">
        <v>41485.715277777781</v>
      </c>
      <c r="F215" s="574">
        <f t="shared" si="42"/>
        <v>16</v>
      </c>
      <c r="G215" s="486">
        <v>42</v>
      </c>
      <c r="H215" s="486">
        <v>41</v>
      </c>
      <c r="I215" s="486">
        <v>43</v>
      </c>
      <c r="J215" s="532">
        <v>4.4400000000000002E-2</v>
      </c>
      <c r="K215" s="525">
        <v>0</v>
      </c>
      <c r="L215" s="575">
        <v>2.32569559622521E-2</v>
      </c>
      <c r="M215" s="575">
        <v>1.9496436664096999E-2</v>
      </c>
      <c r="N215" s="534" t="s">
        <v>39</v>
      </c>
      <c r="O215" s="509" t="s">
        <v>39</v>
      </c>
      <c r="P215" s="509" t="s">
        <v>39</v>
      </c>
      <c r="Q215" s="509" t="s">
        <v>39</v>
      </c>
      <c r="R215" s="509" t="s">
        <v>39</v>
      </c>
      <c r="S215" s="509" t="s">
        <v>39</v>
      </c>
      <c r="T215" s="509" t="s">
        <v>39</v>
      </c>
      <c r="U215" s="509" t="s">
        <v>39</v>
      </c>
      <c r="V215" s="811" t="s">
        <v>39</v>
      </c>
      <c r="W215" s="807" t="s">
        <v>39</v>
      </c>
      <c r="X215" s="812" t="s">
        <v>39</v>
      </c>
      <c r="Y215" s="807" t="s">
        <v>39</v>
      </c>
      <c r="Z215" s="541" t="s">
        <v>39</v>
      </c>
      <c r="AA215" s="509"/>
      <c r="AB215" s="509"/>
      <c r="AC215" s="605"/>
    </row>
    <row r="216" spans="1:31" s="469" customFormat="1" x14ac:dyDescent="0.15">
      <c r="A216" s="620"/>
      <c r="B216" s="620"/>
      <c r="C216" s="525" t="s">
        <v>40</v>
      </c>
      <c r="D216" s="486">
        <v>1</v>
      </c>
      <c r="E216" s="592">
        <v>41485.715277777781</v>
      </c>
      <c r="F216" s="574">
        <f t="shared" si="42"/>
        <v>14</v>
      </c>
      <c r="G216" s="486">
        <v>44</v>
      </c>
      <c r="H216" s="486">
        <v>43</v>
      </c>
      <c r="I216" s="486">
        <v>45</v>
      </c>
      <c r="J216" s="532">
        <v>0.248</v>
      </c>
      <c r="K216" s="525">
        <v>0.1</v>
      </c>
      <c r="L216" s="575">
        <v>0.13010583028786499</v>
      </c>
      <c r="M216" s="575">
        <v>0.117221106838222</v>
      </c>
      <c r="N216" s="534" t="s">
        <v>39</v>
      </c>
      <c r="O216" s="509" t="s">
        <v>39</v>
      </c>
      <c r="P216" s="509" t="s">
        <v>39</v>
      </c>
      <c r="Q216" s="509" t="s">
        <v>39</v>
      </c>
      <c r="R216" s="509" t="s">
        <v>39</v>
      </c>
      <c r="S216" s="509" t="s">
        <v>39</v>
      </c>
      <c r="T216" s="509" t="s">
        <v>39</v>
      </c>
      <c r="U216" s="509" t="s">
        <v>39</v>
      </c>
      <c r="V216" s="811" t="s">
        <v>39</v>
      </c>
      <c r="W216" s="807" t="s">
        <v>39</v>
      </c>
      <c r="X216" s="812" t="s">
        <v>39</v>
      </c>
      <c r="Y216" s="807" t="s">
        <v>39</v>
      </c>
      <c r="Z216" s="541" t="s">
        <v>39</v>
      </c>
      <c r="AA216" s="509"/>
      <c r="AB216" s="509"/>
      <c r="AC216" s="605"/>
    </row>
    <row r="217" spans="1:31" s="469" customFormat="1" x14ac:dyDescent="0.15">
      <c r="A217" s="620"/>
      <c r="B217" s="620"/>
      <c r="C217" s="525" t="s">
        <v>40</v>
      </c>
      <c r="D217" s="486">
        <v>1</v>
      </c>
      <c r="E217" s="592">
        <v>41485.715277777781</v>
      </c>
      <c r="F217" s="574">
        <f t="shared" si="42"/>
        <v>10.5</v>
      </c>
      <c r="G217" s="486">
        <v>47.5</v>
      </c>
      <c r="H217" s="486">
        <v>45</v>
      </c>
      <c r="I217" s="486">
        <v>50</v>
      </c>
      <c r="J217" s="532">
        <v>25.8</v>
      </c>
      <c r="K217" s="525">
        <v>15.7</v>
      </c>
      <c r="L217" s="575">
        <v>15.8110234187929</v>
      </c>
      <c r="M217" s="575">
        <v>15.734865605898699</v>
      </c>
      <c r="N217" s="534" t="s">
        <v>39</v>
      </c>
      <c r="O217" s="509" t="s">
        <v>39</v>
      </c>
      <c r="P217" s="509" t="s">
        <v>39</v>
      </c>
      <c r="Q217" s="509" t="s">
        <v>39</v>
      </c>
      <c r="R217" s="509" t="s">
        <v>39</v>
      </c>
      <c r="S217" s="509" t="s">
        <v>39</v>
      </c>
      <c r="T217" s="509" t="s">
        <v>39</v>
      </c>
      <c r="U217" s="509" t="s">
        <v>39</v>
      </c>
      <c r="V217" s="811" t="s">
        <v>39</v>
      </c>
      <c r="W217" s="807" t="s">
        <v>39</v>
      </c>
      <c r="X217" s="812" t="s">
        <v>39</v>
      </c>
      <c r="Y217" s="807" t="s">
        <v>39</v>
      </c>
      <c r="Z217" s="541" t="s">
        <v>39</v>
      </c>
      <c r="AA217" s="509"/>
      <c r="AB217" s="509"/>
      <c r="AC217" s="605"/>
    </row>
    <row r="218" spans="1:31" s="469" customFormat="1" ht="16" x14ac:dyDescent="0.15">
      <c r="A218" s="620"/>
      <c r="B218" s="620"/>
      <c r="C218" s="525" t="s">
        <v>40</v>
      </c>
      <c r="D218" s="486">
        <v>1</v>
      </c>
      <c r="E218" s="592">
        <v>41485.715277777781</v>
      </c>
      <c r="F218" s="574">
        <f t="shared" si="42"/>
        <v>6</v>
      </c>
      <c r="G218" s="486">
        <v>52</v>
      </c>
      <c r="H218" s="486">
        <v>51</v>
      </c>
      <c r="I218" s="486">
        <v>53</v>
      </c>
      <c r="J218" s="532">
        <v>1.4630000000000001</v>
      </c>
      <c r="K218" s="525">
        <v>0.7</v>
      </c>
      <c r="L218" s="575">
        <v>0.774619086307345</v>
      </c>
      <c r="M218" s="575">
        <v>0.73235433955315898</v>
      </c>
      <c r="N218" s="534" t="s">
        <v>39</v>
      </c>
      <c r="O218" s="509" t="s">
        <v>39</v>
      </c>
      <c r="P218" s="509" t="s">
        <v>39</v>
      </c>
      <c r="Q218" s="509" t="s">
        <v>39</v>
      </c>
      <c r="R218" s="509" t="s">
        <v>39</v>
      </c>
      <c r="S218" s="509" t="s">
        <v>39</v>
      </c>
      <c r="T218" s="509" t="s">
        <v>39</v>
      </c>
      <c r="U218" s="509" t="s">
        <v>39</v>
      </c>
      <c r="V218" s="811" t="s">
        <v>39</v>
      </c>
      <c r="W218" s="807" t="s">
        <v>39</v>
      </c>
      <c r="X218" s="812" t="s">
        <v>39</v>
      </c>
      <c r="Y218" s="807" t="s">
        <v>39</v>
      </c>
      <c r="Z218" s="541" t="s">
        <v>39</v>
      </c>
      <c r="AA218" s="509"/>
      <c r="AB218" s="509"/>
      <c r="AC218" s="605" t="s">
        <v>1526</v>
      </c>
    </row>
    <row r="219" spans="1:31" s="469" customFormat="1" x14ac:dyDescent="0.15">
      <c r="A219" s="620"/>
      <c r="B219" s="481"/>
      <c r="C219" s="525" t="s">
        <v>40</v>
      </c>
      <c r="D219" s="486">
        <v>1</v>
      </c>
      <c r="E219" s="593">
        <v>41485.715277777781</v>
      </c>
      <c r="F219" s="574">
        <f t="shared" si="42"/>
        <v>2.5</v>
      </c>
      <c r="G219" s="486">
        <v>55.5</v>
      </c>
      <c r="H219" s="486">
        <v>53</v>
      </c>
      <c r="I219" s="486">
        <v>58</v>
      </c>
      <c r="J219" s="532">
        <v>43.9</v>
      </c>
      <c r="K219" s="525">
        <v>28.3</v>
      </c>
      <c r="L219" s="575">
        <v>28.270876017095599</v>
      </c>
      <c r="M219" s="575">
        <v>28.299125768580598</v>
      </c>
      <c r="N219" s="534" t="s">
        <v>39</v>
      </c>
      <c r="O219" s="509" t="s">
        <v>39</v>
      </c>
      <c r="P219" s="509" t="s">
        <v>39</v>
      </c>
      <c r="Q219" s="509" t="s">
        <v>39</v>
      </c>
      <c r="R219" s="509" t="s">
        <v>39</v>
      </c>
      <c r="S219" s="509" t="s">
        <v>39</v>
      </c>
      <c r="T219" s="509" t="s">
        <v>39</v>
      </c>
      <c r="U219" s="509" t="s">
        <v>39</v>
      </c>
      <c r="V219" s="811" t="s">
        <v>39</v>
      </c>
      <c r="W219" s="807" t="s">
        <v>39</v>
      </c>
      <c r="X219" s="812" t="s">
        <v>39</v>
      </c>
      <c r="Y219" s="807" t="s">
        <v>39</v>
      </c>
      <c r="Z219" s="541" t="s">
        <v>39</v>
      </c>
      <c r="AA219" s="509"/>
      <c r="AB219" s="509"/>
      <c r="AC219" s="605"/>
    </row>
    <row r="220" spans="1:31" s="469" customFormat="1" x14ac:dyDescent="0.15">
      <c r="A220" s="573" t="s">
        <v>1509</v>
      </c>
      <c r="B220" s="582" t="s">
        <v>1636</v>
      </c>
      <c r="C220" s="486" t="s">
        <v>504</v>
      </c>
      <c r="D220" s="486">
        <v>1</v>
      </c>
      <c r="E220" s="592">
        <v>41485.722222222219</v>
      </c>
      <c r="F220" s="574">
        <f t="shared" si="42"/>
        <v>57</v>
      </c>
      <c r="G220" s="486">
        <v>1</v>
      </c>
      <c r="H220" s="486">
        <v>0</v>
      </c>
      <c r="I220" s="486">
        <v>2</v>
      </c>
      <c r="J220" s="534" t="s">
        <v>39</v>
      </c>
      <c r="K220" s="509" t="s">
        <v>39</v>
      </c>
      <c r="L220" s="509" t="s">
        <v>39</v>
      </c>
      <c r="M220" s="509" t="s">
        <v>39</v>
      </c>
      <c r="N220" s="541">
        <v>10983</v>
      </c>
      <c r="O220" s="509" t="s">
        <v>39</v>
      </c>
      <c r="P220" s="509" t="s">
        <v>39</v>
      </c>
      <c r="Q220" s="509" t="s">
        <v>39</v>
      </c>
      <c r="R220" s="576">
        <v>20564</v>
      </c>
      <c r="S220" s="576">
        <v>43</v>
      </c>
      <c r="T220" s="576">
        <v>60</v>
      </c>
      <c r="U220" s="576">
        <v>1019</v>
      </c>
      <c r="V220" s="808">
        <f t="shared" ref="V220:V237" si="43">($V$5-U220/N220)/$V$5</f>
        <v>0.63120532332406165</v>
      </c>
      <c r="W220" s="807">
        <f t="shared" ref="W220:W237" si="44">($W$5-R220/N220)/$W$5</f>
        <v>-4.3090514219420332E-2</v>
      </c>
      <c r="X220" s="807">
        <f>($X$5-S220/N220)/$X$5</f>
        <v>0.37260845401221637</v>
      </c>
      <c r="Y220" s="807">
        <f t="shared" ref="Y220:Y264" si="45">($Y$5-N220/R220)/$Y$5</f>
        <v>4.131042669069452E-2</v>
      </c>
      <c r="Z220" s="534">
        <v>100</v>
      </c>
      <c r="AA220" s="576"/>
      <c r="AB220" s="576"/>
      <c r="AC220" s="605"/>
    </row>
    <row r="221" spans="1:31" s="562" customFormat="1" x14ac:dyDescent="0.15">
      <c r="A221" s="620"/>
      <c r="B221" s="481"/>
      <c r="C221" s="486" t="s">
        <v>505</v>
      </c>
      <c r="D221" s="486">
        <v>1</v>
      </c>
      <c r="E221" s="592">
        <v>41485.722222222219</v>
      </c>
      <c r="F221" s="574">
        <f t="shared" si="42"/>
        <v>55</v>
      </c>
      <c r="G221" s="486">
        <v>3</v>
      </c>
      <c r="H221" s="486">
        <v>2</v>
      </c>
      <c r="I221" s="486">
        <v>4</v>
      </c>
      <c r="J221" s="534" t="s">
        <v>39</v>
      </c>
      <c r="K221" s="509" t="s">
        <v>39</v>
      </c>
      <c r="L221" s="509" t="s">
        <v>39</v>
      </c>
      <c r="M221" s="509" t="s">
        <v>39</v>
      </c>
      <c r="N221" s="541">
        <v>7256</v>
      </c>
      <c r="O221" s="509" t="s">
        <v>39</v>
      </c>
      <c r="P221" s="509" t="s">
        <v>39</v>
      </c>
      <c r="Q221" s="509" t="s">
        <v>39</v>
      </c>
      <c r="R221" s="576">
        <v>13648</v>
      </c>
      <c r="S221" s="576">
        <v>35</v>
      </c>
      <c r="T221" s="576">
        <v>71</v>
      </c>
      <c r="U221" s="576">
        <v>1381</v>
      </c>
      <c r="V221" s="808">
        <f t="shared" si="43"/>
        <v>0.24346705041371369</v>
      </c>
      <c r="W221" s="807">
        <f t="shared" si="44"/>
        <v>-4.7869317803983298E-2</v>
      </c>
      <c r="X221" s="807">
        <f>($X$5-S221/N221)/$X$5</f>
        <v>0.22703120677856345</v>
      </c>
      <c r="Y221" s="807">
        <f t="shared" si="45"/>
        <v>4.5682526428298106E-2</v>
      </c>
      <c r="Z221" s="534">
        <v>100</v>
      </c>
      <c r="AA221" s="576"/>
      <c r="AB221" s="576"/>
      <c r="AC221" s="605"/>
    </row>
    <row r="222" spans="1:31" s="469" customFormat="1" x14ac:dyDescent="0.15">
      <c r="A222" s="620"/>
      <c r="B222" s="481"/>
      <c r="C222" s="486" t="s">
        <v>506</v>
      </c>
      <c r="D222" s="486">
        <v>1</v>
      </c>
      <c r="E222" s="592">
        <v>41485.722222222219</v>
      </c>
      <c r="F222" s="574">
        <f t="shared" si="42"/>
        <v>53</v>
      </c>
      <c r="G222" s="486">
        <v>5</v>
      </c>
      <c r="H222" s="486">
        <v>4</v>
      </c>
      <c r="I222" s="486">
        <v>6</v>
      </c>
      <c r="J222" s="534" t="s">
        <v>39</v>
      </c>
      <c r="K222" s="509" t="s">
        <v>39</v>
      </c>
      <c r="L222" s="509" t="s">
        <v>39</v>
      </c>
      <c r="M222" s="509" t="s">
        <v>39</v>
      </c>
      <c r="N222" s="541">
        <v>4891</v>
      </c>
      <c r="O222" s="509" t="s">
        <v>39</v>
      </c>
      <c r="P222" s="509" t="s">
        <v>39</v>
      </c>
      <c r="Q222" s="509" t="s">
        <v>39</v>
      </c>
      <c r="R222" s="576">
        <v>9476</v>
      </c>
      <c r="S222" s="576">
        <v>30</v>
      </c>
      <c r="T222" s="576">
        <v>53</v>
      </c>
      <c r="U222" s="576">
        <v>857</v>
      </c>
      <c r="V222" s="808">
        <f t="shared" si="43"/>
        <v>0.30351045382476782</v>
      </c>
      <c r="W222" s="807">
        <f t="shared" si="44"/>
        <v>-7.935118736738328E-2</v>
      </c>
      <c r="X222" s="807">
        <f>($X$5-S222/N222)/$X$5</f>
        <v>1.708767176772321E-2</v>
      </c>
      <c r="Y222" s="807">
        <f t="shared" si="45"/>
        <v>7.3517487446256136E-2</v>
      </c>
      <c r="Z222" s="534">
        <v>100</v>
      </c>
      <c r="AA222" s="576"/>
      <c r="AB222" s="576"/>
      <c r="AC222" s="605"/>
    </row>
    <row r="223" spans="1:31" s="469" customFormat="1" x14ac:dyDescent="0.15">
      <c r="A223" s="620"/>
      <c r="B223" s="481"/>
      <c r="C223" s="486" t="s">
        <v>507</v>
      </c>
      <c r="D223" s="486">
        <v>1</v>
      </c>
      <c r="E223" s="592">
        <v>41485.722222222219</v>
      </c>
      <c r="F223" s="574">
        <f t="shared" si="42"/>
        <v>51</v>
      </c>
      <c r="G223" s="486">
        <v>7</v>
      </c>
      <c r="H223" s="486">
        <v>6</v>
      </c>
      <c r="I223" s="486">
        <v>8</v>
      </c>
      <c r="J223" s="534" t="s">
        <v>39</v>
      </c>
      <c r="K223" s="509" t="s">
        <v>39</v>
      </c>
      <c r="L223" s="509" t="s">
        <v>39</v>
      </c>
      <c r="M223" s="509" t="s">
        <v>39</v>
      </c>
      <c r="N223" s="541">
        <v>1623</v>
      </c>
      <c r="O223" s="509" t="s">
        <v>39</v>
      </c>
      <c r="P223" s="509" t="s">
        <v>39</v>
      </c>
      <c r="Q223" s="509" t="s">
        <v>39</v>
      </c>
      <c r="R223" s="576">
        <v>3437</v>
      </c>
      <c r="S223" s="576" t="s">
        <v>39</v>
      </c>
      <c r="T223" s="576">
        <v>11</v>
      </c>
      <c r="U223" s="576">
        <v>363</v>
      </c>
      <c r="V223" s="808">
        <f t="shared" si="43"/>
        <v>0.11096358829966049</v>
      </c>
      <c r="W223" s="807">
        <f t="shared" si="44"/>
        <v>-0.17976741459056375</v>
      </c>
      <c r="X223" s="807" t="s">
        <v>39</v>
      </c>
      <c r="Y223" s="807">
        <f t="shared" si="45"/>
        <v>0.1523753007307391</v>
      </c>
      <c r="Z223" s="534">
        <v>100</v>
      </c>
      <c r="AA223" s="576"/>
      <c r="AB223" s="576"/>
      <c r="AC223" s="605"/>
    </row>
    <row r="224" spans="1:31" s="469" customFormat="1" ht="16" thickBot="1" x14ac:dyDescent="0.2">
      <c r="A224" s="620"/>
      <c r="B224" s="481"/>
      <c r="C224" s="486" t="s">
        <v>397</v>
      </c>
      <c r="D224" s="486">
        <v>1</v>
      </c>
      <c r="E224" s="592">
        <v>41485.722222222219</v>
      </c>
      <c r="F224" s="574">
        <f t="shared" si="42"/>
        <v>49</v>
      </c>
      <c r="G224" s="486">
        <v>9</v>
      </c>
      <c r="H224" s="486">
        <v>8</v>
      </c>
      <c r="I224" s="486">
        <v>10</v>
      </c>
      <c r="J224" s="534" t="s">
        <v>39</v>
      </c>
      <c r="K224" s="509" t="s">
        <v>39</v>
      </c>
      <c r="L224" s="509" t="s">
        <v>39</v>
      </c>
      <c r="M224" s="509" t="s">
        <v>39</v>
      </c>
      <c r="N224" s="541">
        <v>2632</v>
      </c>
      <c r="O224" s="509" t="s">
        <v>39</v>
      </c>
      <c r="P224" s="509" t="s">
        <v>39</v>
      </c>
      <c r="Q224" s="509" t="s">
        <v>39</v>
      </c>
      <c r="R224" s="576">
        <v>5232</v>
      </c>
      <c r="S224" s="576">
        <v>8</v>
      </c>
      <c r="T224" s="576">
        <v>38</v>
      </c>
      <c r="U224" s="576">
        <v>546</v>
      </c>
      <c r="V224" s="808">
        <f t="shared" si="43"/>
        <v>0.17540973929728051</v>
      </c>
      <c r="W224" s="807">
        <f t="shared" si="44"/>
        <v>-0.10743242372946414</v>
      </c>
      <c r="X224" s="807">
        <f t="shared" ref="X224:X237" si="46">($X$5-S224/N224)/$X$5</f>
        <v>0.51292561323363062</v>
      </c>
      <c r="Y224" s="807">
        <f t="shared" si="45"/>
        <v>9.7010365081841493E-2</v>
      </c>
      <c r="Z224" s="534">
        <v>100</v>
      </c>
      <c r="AA224" s="576"/>
      <c r="AB224" s="576"/>
      <c r="AC224" s="605"/>
    </row>
    <row r="225" spans="1:29" s="465" customFormat="1" ht="16" thickTop="1" x14ac:dyDescent="0.15">
      <c r="A225" s="620"/>
      <c r="B225" s="481"/>
      <c r="C225" s="486" t="s">
        <v>508</v>
      </c>
      <c r="D225" s="486">
        <v>1</v>
      </c>
      <c r="E225" s="592">
        <v>41485.722222222219</v>
      </c>
      <c r="F225" s="574">
        <f t="shared" si="42"/>
        <v>47</v>
      </c>
      <c r="G225" s="486">
        <v>11</v>
      </c>
      <c r="H225" s="486">
        <v>10</v>
      </c>
      <c r="I225" s="486">
        <v>12</v>
      </c>
      <c r="J225" s="534" t="s">
        <v>39</v>
      </c>
      <c r="K225" s="509" t="s">
        <v>39</v>
      </c>
      <c r="L225" s="509" t="s">
        <v>39</v>
      </c>
      <c r="M225" s="509" t="s">
        <v>39</v>
      </c>
      <c r="N225" s="541">
        <v>10997</v>
      </c>
      <c r="O225" s="509" t="s">
        <v>39</v>
      </c>
      <c r="P225" s="509" t="s">
        <v>39</v>
      </c>
      <c r="Q225" s="509" t="s">
        <v>39</v>
      </c>
      <c r="R225" s="576">
        <v>20006</v>
      </c>
      <c r="S225" s="576">
        <v>42</v>
      </c>
      <c r="T225" s="576">
        <v>56</v>
      </c>
      <c r="U225" s="576">
        <v>2239</v>
      </c>
      <c r="V225" s="808">
        <f t="shared" si="43"/>
        <v>0.19069669905751194</v>
      </c>
      <c r="W225" s="807">
        <f t="shared" si="44"/>
        <v>-1.3494564370254392E-2</v>
      </c>
      <c r="X225" s="807">
        <f t="shared" si="46"/>
        <v>0.38797909645015077</v>
      </c>
      <c r="Y225" s="807">
        <f t="shared" si="45"/>
        <v>1.3314885786920114E-2</v>
      </c>
      <c r="Z225" s="534">
        <v>100</v>
      </c>
      <c r="AA225" s="576"/>
      <c r="AB225" s="576"/>
      <c r="AC225" s="605"/>
    </row>
    <row r="226" spans="1:29" s="469" customFormat="1" x14ac:dyDescent="0.15">
      <c r="A226" s="620"/>
      <c r="B226" s="481"/>
      <c r="C226" s="486" t="s">
        <v>509</v>
      </c>
      <c r="D226" s="486">
        <v>1</v>
      </c>
      <c r="E226" s="592">
        <v>41485.722222222219</v>
      </c>
      <c r="F226" s="574">
        <f t="shared" si="42"/>
        <v>45</v>
      </c>
      <c r="G226" s="486">
        <v>13</v>
      </c>
      <c r="H226" s="486">
        <v>12</v>
      </c>
      <c r="I226" s="486">
        <v>14</v>
      </c>
      <c r="J226" s="534" t="s">
        <v>39</v>
      </c>
      <c r="K226" s="509" t="s">
        <v>39</v>
      </c>
      <c r="L226" s="509" t="s">
        <v>39</v>
      </c>
      <c r="M226" s="509" t="s">
        <v>39</v>
      </c>
      <c r="N226" s="541">
        <v>5996</v>
      </c>
      <c r="O226" s="509" t="s">
        <v>39</v>
      </c>
      <c r="P226" s="509" t="s">
        <v>39</v>
      </c>
      <c r="Q226" s="509" t="s">
        <v>39</v>
      </c>
      <c r="R226" s="576">
        <v>11249</v>
      </c>
      <c r="S226" s="576">
        <v>43</v>
      </c>
      <c r="T226" s="576">
        <v>112</v>
      </c>
      <c r="U226" s="576">
        <v>5434</v>
      </c>
      <c r="V226" s="808">
        <f t="shared" si="43"/>
        <v>-2.6023794222294039</v>
      </c>
      <c r="W226" s="807">
        <f t="shared" si="44"/>
        <v>-4.517178451823943E-2</v>
      </c>
      <c r="X226" s="807">
        <f t="shared" si="46"/>
        <v>-0.14920636250564173</v>
      </c>
      <c r="Y226" s="807">
        <f t="shared" si="45"/>
        <v>4.3219483330255402E-2</v>
      </c>
      <c r="Z226" s="534">
        <v>100</v>
      </c>
      <c r="AA226" s="576"/>
      <c r="AB226" s="576"/>
      <c r="AC226" s="605"/>
    </row>
    <row r="227" spans="1:29" s="469" customFormat="1" x14ac:dyDescent="0.15">
      <c r="A227" s="620"/>
      <c r="B227" s="481"/>
      <c r="C227" s="486" t="s">
        <v>510</v>
      </c>
      <c r="D227" s="486">
        <v>1</v>
      </c>
      <c r="E227" s="592">
        <v>41485.722222222219</v>
      </c>
      <c r="F227" s="574">
        <f t="shared" si="42"/>
        <v>43</v>
      </c>
      <c r="G227" s="486">
        <v>15</v>
      </c>
      <c r="H227" s="486">
        <v>14</v>
      </c>
      <c r="I227" s="486">
        <v>16</v>
      </c>
      <c r="J227" s="534" t="s">
        <v>39</v>
      </c>
      <c r="K227" s="509" t="s">
        <v>39</v>
      </c>
      <c r="L227" s="509" t="s">
        <v>39</v>
      </c>
      <c r="M227" s="509" t="s">
        <v>39</v>
      </c>
      <c r="N227" s="541">
        <v>42151</v>
      </c>
      <c r="O227" s="509" t="s">
        <v>39</v>
      </c>
      <c r="P227" s="509" t="s">
        <v>39</v>
      </c>
      <c r="Q227" s="509" t="s">
        <v>39</v>
      </c>
      <c r="R227" s="576">
        <v>80025</v>
      </c>
      <c r="S227" s="576">
        <v>265</v>
      </c>
      <c r="T227" s="576">
        <v>36</v>
      </c>
      <c r="U227" s="576">
        <v>6480</v>
      </c>
      <c r="V227" s="808">
        <f t="shared" si="43"/>
        <v>0.38891930099995736</v>
      </c>
      <c r="W227" s="807">
        <f t="shared" si="44"/>
        <v>-5.7677303038459672E-2</v>
      </c>
      <c r="X227" s="807">
        <f t="shared" si="46"/>
        <v>-7.4631778659087194E-3</v>
      </c>
      <c r="Y227" s="807">
        <f t="shared" si="45"/>
        <v>5.4532041930715584E-2</v>
      </c>
      <c r="Z227" s="534">
        <v>100</v>
      </c>
      <c r="AA227" s="576"/>
      <c r="AB227" s="576"/>
      <c r="AC227" s="605"/>
    </row>
    <row r="228" spans="1:29" s="469" customFormat="1" x14ac:dyDescent="0.15">
      <c r="A228" s="620"/>
      <c r="B228" s="481"/>
      <c r="C228" s="486" t="s">
        <v>511</v>
      </c>
      <c r="D228" s="486">
        <v>1</v>
      </c>
      <c r="E228" s="592">
        <v>41485.722222222219</v>
      </c>
      <c r="F228" s="574">
        <f t="shared" si="42"/>
        <v>39.5</v>
      </c>
      <c r="G228" s="486">
        <v>18.5</v>
      </c>
      <c r="H228" s="486">
        <v>16</v>
      </c>
      <c r="I228" s="486">
        <v>21</v>
      </c>
      <c r="J228" s="534" t="s">
        <v>39</v>
      </c>
      <c r="K228" s="509" t="s">
        <v>39</v>
      </c>
      <c r="L228" s="509" t="s">
        <v>39</v>
      </c>
      <c r="M228" s="509" t="s">
        <v>39</v>
      </c>
      <c r="N228" s="541">
        <v>35494</v>
      </c>
      <c r="O228" s="509" t="s">
        <v>39</v>
      </c>
      <c r="P228" s="509" t="s">
        <v>39</v>
      </c>
      <c r="Q228" s="509" t="s">
        <v>39</v>
      </c>
      <c r="R228" s="576">
        <v>69056</v>
      </c>
      <c r="S228" s="576">
        <v>233</v>
      </c>
      <c r="T228" s="576">
        <v>23</v>
      </c>
      <c r="U228" s="576">
        <v>5469</v>
      </c>
      <c r="V228" s="808">
        <f t="shared" si="43"/>
        <v>0.38753056310908707</v>
      </c>
      <c r="W228" s="807">
        <f t="shared" si="44"/>
        <v>-8.3881635766727192E-2</v>
      </c>
      <c r="X228" s="807">
        <f t="shared" si="46"/>
        <v>-5.1942899260426459E-2</v>
      </c>
      <c r="Y228" s="807">
        <f t="shared" si="45"/>
        <v>7.7390033190653768E-2</v>
      </c>
      <c r="Z228" s="534">
        <v>100</v>
      </c>
      <c r="AA228" s="576"/>
      <c r="AB228" s="576"/>
      <c r="AC228" s="605"/>
    </row>
    <row r="229" spans="1:29" s="469" customFormat="1" ht="16" x14ac:dyDescent="0.15">
      <c r="A229" s="620"/>
      <c r="B229" s="481"/>
      <c r="C229" s="486" t="s">
        <v>512</v>
      </c>
      <c r="D229" s="486">
        <v>1</v>
      </c>
      <c r="E229" s="592">
        <v>41485.722222222219</v>
      </c>
      <c r="F229" s="574">
        <f t="shared" si="42"/>
        <v>29</v>
      </c>
      <c r="G229" s="486">
        <v>29</v>
      </c>
      <c r="H229" s="486">
        <v>28</v>
      </c>
      <c r="I229" s="486">
        <v>30</v>
      </c>
      <c r="J229" s="534" t="s">
        <v>39</v>
      </c>
      <c r="K229" s="509" t="s">
        <v>39</v>
      </c>
      <c r="L229" s="509" t="s">
        <v>39</v>
      </c>
      <c r="M229" s="509" t="s">
        <v>39</v>
      </c>
      <c r="N229" s="541">
        <v>26597</v>
      </c>
      <c r="O229" s="509" t="s">
        <v>39</v>
      </c>
      <c r="P229" s="509" t="s">
        <v>39</v>
      </c>
      <c r="Q229" s="509" t="s">
        <v>39</v>
      </c>
      <c r="R229" s="576">
        <v>49890</v>
      </c>
      <c r="S229" s="576">
        <v>155</v>
      </c>
      <c r="T229" s="576">
        <v>36</v>
      </c>
      <c r="U229" s="576">
        <v>5477</v>
      </c>
      <c r="V229" s="808">
        <f t="shared" si="43"/>
        <v>0.18145693964006601</v>
      </c>
      <c r="W229" s="807">
        <f t="shared" si="44"/>
        <v>-4.4999866677780276E-2</v>
      </c>
      <c r="X229" s="807">
        <f t="shared" si="46"/>
        <v>6.6121804972327378E-2</v>
      </c>
      <c r="Y229" s="807">
        <f t="shared" si="45"/>
        <v>4.3062078869772223E-2</v>
      </c>
      <c r="Z229" s="534">
        <v>100</v>
      </c>
      <c r="AA229" s="576"/>
      <c r="AB229" s="576"/>
      <c r="AC229" s="605" t="s">
        <v>513</v>
      </c>
    </row>
    <row r="230" spans="1:29" s="469" customFormat="1" x14ac:dyDescent="0.15">
      <c r="A230" s="620"/>
      <c r="B230" s="481"/>
      <c r="C230" s="486" t="s">
        <v>514</v>
      </c>
      <c r="D230" s="486">
        <v>1</v>
      </c>
      <c r="E230" s="592">
        <v>41485.722222222219</v>
      </c>
      <c r="F230" s="574">
        <f t="shared" si="42"/>
        <v>27</v>
      </c>
      <c r="G230" s="486">
        <v>31</v>
      </c>
      <c r="H230" s="486">
        <v>30</v>
      </c>
      <c r="I230" s="486">
        <v>32</v>
      </c>
      <c r="J230" s="534" t="s">
        <v>39</v>
      </c>
      <c r="K230" s="509" t="s">
        <v>39</v>
      </c>
      <c r="L230" s="509" t="s">
        <v>39</v>
      </c>
      <c r="M230" s="509" t="s">
        <v>39</v>
      </c>
      <c r="N230" s="541">
        <v>329223</v>
      </c>
      <c r="O230" s="509" t="s">
        <v>39</v>
      </c>
      <c r="P230" s="509" t="s">
        <v>39</v>
      </c>
      <c r="Q230" s="509" t="s">
        <v>39</v>
      </c>
      <c r="R230" s="576">
        <v>121428</v>
      </c>
      <c r="S230" s="576">
        <v>407</v>
      </c>
      <c r="T230" s="576">
        <v>18</v>
      </c>
      <c r="U230" s="576">
        <v>16646</v>
      </c>
      <c r="V230" s="808">
        <f t="shared" si="43"/>
        <v>0.79902077578811992</v>
      </c>
      <c r="W230" s="807">
        <f t="shared" si="44"/>
        <v>0.79452260163797017</v>
      </c>
      <c r="X230" s="807">
        <f t="shared" si="46"/>
        <v>0.80189500244157552</v>
      </c>
      <c r="Y230" s="807">
        <f t="shared" si="45"/>
        <v>-3.8667153077250083</v>
      </c>
      <c r="Z230" s="534">
        <v>10</v>
      </c>
      <c r="AA230" s="576"/>
      <c r="AB230" s="576"/>
      <c r="AC230" s="605"/>
    </row>
    <row r="231" spans="1:29" s="469" customFormat="1" x14ac:dyDescent="0.15">
      <c r="A231" s="620"/>
      <c r="B231" s="481"/>
      <c r="C231" s="486" t="s">
        <v>515</v>
      </c>
      <c r="D231" s="486">
        <v>1</v>
      </c>
      <c r="E231" s="592">
        <v>41485.722222222219</v>
      </c>
      <c r="F231" s="574">
        <f t="shared" si="42"/>
        <v>25</v>
      </c>
      <c r="G231" s="486">
        <v>33</v>
      </c>
      <c r="H231" s="486">
        <v>32</v>
      </c>
      <c r="I231" s="486">
        <v>34</v>
      </c>
      <c r="J231" s="534" t="s">
        <v>39</v>
      </c>
      <c r="K231" s="509" t="s">
        <v>39</v>
      </c>
      <c r="L231" s="509" t="s">
        <v>39</v>
      </c>
      <c r="M231" s="509" t="s">
        <v>39</v>
      </c>
      <c r="N231" s="541">
        <v>30225</v>
      </c>
      <c r="O231" s="509" t="s">
        <v>39</v>
      </c>
      <c r="P231" s="509" t="s">
        <v>39</v>
      </c>
      <c r="Q231" s="509" t="s">
        <v>39</v>
      </c>
      <c r="R231" s="576">
        <v>55680</v>
      </c>
      <c r="S231" s="576">
        <v>183</v>
      </c>
      <c r="T231" s="576">
        <v>30</v>
      </c>
      <c r="U231" s="576">
        <v>7363</v>
      </c>
      <c r="V231" s="808">
        <f t="shared" si="43"/>
        <v>3.1677698597123952E-2</v>
      </c>
      <c r="W231" s="807">
        <f t="shared" si="44"/>
        <v>-2.6285756379721383E-2</v>
      </c>
      <c r="X231" s="807">
        <f t="shared" si="46"/>
        <v>2.9767159502305962E-2</v>
      </c>
      <c r="Y231" s="807">
        <f t="shared" si="45"/>
        <v>2.5612512125712104E-2</v>
      </c>
      <c r="Z231" s="534">
        <v>100</v>
      </c>
      <c r="AA231" s="576"/>
      <c r="AB231" s="576"/>
      <c r="AC231" s="605"/>
    </row>
    <row r="232" spans="1:29" s="469" customFormat="1" x14ac:dyDescent="0.15">
      <c r="A232" s="620"/>
      <c r="B232" s="481"/>
      <c r="C232" s="486" t="s">
        <v>516</v>
      </c>
      <c r="D232" s="486">
        <v>1</v>
      </c>
      <c r="E232" s="592">
        <v>41485.722222222219</v>
      </c>
      <c r="F232" s="574">
        <f t="shared" si="42"/>
        <v>23</v>
      </c>
      <c r="G232" s="486">
        <v>35</v>
      </c>
      <c r="H232" s="486">
        <v>34</v>
      </c>
      <c r="I232" s="486">
        <v>36</v>
      </c>
      <c r="J232" s="534" t="s">
        <v>39</v>
      </c>
      <c r="K232" s="509" t="s">
        <v>39</v>
      </c>
      <c r="L232" s="509" t="s">
        <v>39</v>
      </c>
      <c r="M232" s="509" t="s">
        <v>39</v>
      </c>
      <c r="N232" s="541">
        <v>49209</v>
      </c>
      <c r="O232" s="509" t="s">
        <v>39</v>
      </c>
      <c r="P232" s="509" t="s">
        <v>39</v>
      </c>
      <c r="Q232" s="509" t="s">
        <v>39</v>
      </c>
      <c r="R232" s="576">
        <v>92139</v>
      </c>
      <c r="S232" s="576">
        <v>299</v>
      </c>
      <c r="T232" s="576">
        <v>57</v>
      </c>
      <c r="U232" s="576">
        <v>11209</v>
      </c>
      <c r="V232" s="808">
        <f t="shared" si="43"/>
        <v>9.4572308454751494E-2</v>
      </c>
      <c r="W232" s="807">
        <f t="shared" si="44"/>
        <v>-4.3120160747707401E-2</v>
      </c>
      <c r="X232" s="807">
        <f t="shared" si="46"/>
        <v>2.6316436005719947E-2</v>
      </c>
      <c r="Y232" s="807">
        <f t="shared" si="45"/>
        <v>4.133767361643037E-2</v>
      </c>
      <c r="Z232" s="534">
        <v>50</v>
      </c>
      <c r="AA232" s="576"/>
      <c r="AB232" s="576"/>
      <c r="AC232" s="605"/>
    </row>
    <row r="233" spans="1:29" s="469" customFormat="1" x14ac:dyDescent="0.15">
      <c r="A233" s="620"/>
      <c r="B233" s="481"/>
      <c r="C233" s="486" t="s">
        <v>517</v>
      </c>
      <c r="D233" s="486">
        <v>1</v>
      </c>
      <c r="E233" s="592">
        <v>41485.722222222219</v>
      </c>
      <c r="F233" s="574">
        <f t="shared" si="42"/>
        <v>21</v>
      </c>
      <c r="G233" s="486">
        <v>37</v>
      </c>
      <c r="H233" s="486">
        <v>36</v>
      </c>
      <c r="I233" s="486">
        <v>38</v>
      </c>
      <c r="J233" s="534" t="s">
        <v>39</v>
      </c>
      <c r="K233" s="509" t="s">
        <v>39</v>
      </c>
      <c r="L233" s="509" t="s">
        <v>39</v>
      </c>
      <c r="M233" s="509" t="s">
        <v>39</v>
      </c>
      <c r="N233" s="541">
        <v>13034</v>
      </c>
      <c r="O233" s="509" t="s">
        <v>39</v>
      </c>
      <c r="P233" s="509" t="s">
        <v>39</v>
      </c>
      <c r="Q233" s="509" t="s">
        <v>39</v>
      </c>
      <c r="R233" s="576">
        <v>24265</v>
      </c>
      <c r="S233" s="576">
        <v>73</v>
      </c>
      <c r="T233" s="576">
        <v>19</v>
      </c>
      <c r="U233" s="576">
        <v>1831</v>
      </c>
      <c r="V233" s="808">
        <f t="shared" si="43"/>
        <v>0.44160429279404212</v>
      </c>
      <c r="W233" s="807">
        <f t="shared" si="44"/>
        <v>-3.7141382949826995E-2</v>
      </c>
      <c r="X233" s="807">
        <f t="shared" si="46"/>
        <v>0.10249612191438592</v>
      </c>
      <c r="Y233" s="807">
        <f t="shared" si="45"/>
        <v>3.5811301680191136E-2</v>
      </c>
      <c r="Z233" s="534">
        <v>100</v>
      </c>
      <c r="AA233" s="576"/>
      <c r="AB233" s="576"/>
      <c r="AC233" s="605"/>
    </row>
    <row r="234" spans="1:29" s="469" customFormat="1" x14ac:dyDescent="0.15">
      <c r="A234" s="620"/>
      <c r="B234" s="481"/>
      <c r="C234" s="486" t="s">
        <v>518</v>
      </c>
      <c r="D234" s="486">
        <v>1</v>
      </c>
      <c r="E234" s="592">
        <v>41485.722222222219</v>
      </c>
      <c r="F234" s="574">
        <f t="shared" si="42"/>
        <v>19</v>
      </c>
      <c r="G234" s="486">
        <v>39</v>
      </c>
      <c r="H234" s="486">
        <v>38</v>
      </c>
      <c r="I234" s="486">
        <v>40</v>
      </c>
      <c r="J234" s="534" t="s">
        <v>39</v>
      </c>
      <c r="K234" s="509" t="s">
        <v>39</v>
      </c>
      <c r="L234" s="509" t="s">
        <v>39</v>
      </c>
      <c r="M234" s="509" t="s">
        <v>39</v>
      </c>
      <c r="N234" s="541">
        <v>13788</v>
      </c>
      <c r="O234" s="509" t="s">
        <v>39</v>
      </c>
      <c r="P234" s="509" t="s">
        <v>39</v>
      </c>
      <c r="Q234" s="509" t="s">
        <v>39</v>
      </c>
      <c r="R234" s="576">
        <v>25506</v>
      </c>
      <c r="S234" s="576">
        <v>77</v>
      </c>
      <c r="T234" s="576">
        <v>24</v>
      </c>
      <c r="U234" s="576">
        <v>3196</v>
      </c>
      <c r="V234" s="808">
        <f t="shared" si="43"/>
        <v>7.8623907517671274E-2</v>
      </c>
      <c r="W234" s="807">
        <f t="shared" si="44"/>
        <v>-3.0567553588102224E-2</v>
      </c>
      <c r="X234" s="807">
        <f t="shared" si="46"/>
        <v>0.1050873629277316</v>
      </c>
      <c r="Y234" s="807">
        <f t="shared" si="45"/>
        <v>2.9660892662179906E-2</v>
      </c>
      <c r="Z234" s="534">
        <v>10</v>
      </c>
      <c r="AA234" s="576"/>
      <c r="AB234" s="576"/>
      <c r="AC234" s="605"/>
    </row>
    <row r="235" spans="1:29" s="469" customFormat="1" x14ac:dyDescent="0.15">
      <c r="A235" s="620"/>
      <c r="B235" s="481"/>
      <c r="C235" s="486" t="s">
        <v>519</v>
      </c>
      <c r="D235" s="486">
        <v>1</v>
      </c>
      <c r="E235" s="592">
        <v>41485.722222222219</v>
      </c>
      <c r="F235" s="574">
        <f t="shared" si="42"/>
        <v>17</v>
      </c>
      <c r="G235" s="486">
        <v>41</v>
      </c>
      <c r="H235" s="486">
        <v>40</v>
      </c>
      <c r="I235" s="486">
        <v>42</v>
      </c>
      <c r="J235" s="534" t="s">
        <v>39</v>
      </c>
      <c r="K235" s="509" t="s">
        <v>39</v>
      </c>
      <c r="L235" s="509" t="s">
        <v>39</v>
      </c>
      <c r="M235" s="509" t="s">
        <v>39</v>
      </c>
      <c r="N235" s="541">
        <v>9223</v>
      </c>
      <c r="O235" s="509" t="s">
        <v>39</v>
      </c>
      <c r="P235" s="509" t="s">
        <v>39</v>
      </c>
      <c r="Q235" s="509" t="s">
        <v>39</v>
      </c>
      <c r="R235" s="576">
        <v>17003</v>
      </c>
      <c r="S235" s="576">
        <v>52</v>
      </c>
      <c r="T235" s="576">
        <v>89</v>
      </c>
      <c r="U235" s="576">
        <v>1918</v>
      </c>
      <c r="V235" s="808">
        <f t="shared" si="43"/>
        <v>0.17337632906243472</v>
      </c>
      <c r="W235" s="807">
        <f t="shared" si="44"/>
        <v>-2.7043245118342576E-2</v>
      </c>
      <c r="X235" s="807">
        <f t="shared" si="46"/>
        <v>9.651213175766582E-2</v>
      </c>
      <c r="Y235" s="807">
        <f t="shared" si="45"/>
        <v>2.6331164969812183E-2</v>
      </c>
      <c r="Z235" s="534">
        <v>10</v>
      </c>
      <c r="AA235" s="576"/>
      <c r="AB235" s="576"/>
      <c r="AC235" s="605"/>
    </row>
    <row r="236" spans="1:29" s="469" customFormat="1" x14ac:dyDescent="0.15">
      <c r="A236" s="620"/>
      <c r="B236" s="481"/>
      <c r="C236" s="486" t="s">
        <v>520</v>
      </c>
      <c r="D236" s="486">
        <v>1</v>
      </c>
      <c r="E236" s="592">
        <v>41485.722222222219</v>
      </c>
      <c r="F236" s="574">
        <f t="shared" si="42"/>
        <v>15</v>
      </c>
      <c r="G236" s="486">
        <v>43</v>
      </c>
      <c r="H236" s="486">
        <v>42</v>
      </c>
      <c r="I236" s="486">
        <v>44</v>
      </c>
      <c r="J236" s="534" t="s">
        <v>39</v>
      </c>
      <c r="K236" s="509" t="s">
        <v>39</v>
      </c>
      <c r="L236" s="509" t="s">
        <v>39</v>
      </c>
      <c r="M236" s="509" t="s">
        <v>39</v>
      </c>
      <c r="N236" s="542">
        <v>6757.3707899375358</v>
      </c>
      <c r="O236" s="444">
        <v>92.730996980836579</v>
      </c>
      <c r="P236" s="444">
        <v>808.75969910888455</v>
      </c>
      <c r="Q236" s="444">
        <v>243.30009528186758</v>
      </c>
      <c r="R236" s="444">
        <v>13085.868009554471</v>
      </c>
      <c r="S236" s="454">
        <v>69.281374071710644</v>
      </c>
      <c r="T236" s="444">
        <v>95.787058773474882</v>
      </c>
      <c r="U236" s="454">
        <v>1501.8896798496726</v>
      </c>
      <c r="V236" s="808">
        <f t="shared" si="43"/>
        <v>0.11653016392627011</v>
      </c>
      <c r="W236" s="807">
        <f t="shared" si="44"/>
        <v>-7.8847773733806387E-2</v>
      </c>
      <c r="X236" s="807">
        <f t="shared" si="46"/>
        <v>-0.64297113228480773</v>
      </c>
      <c r="Y236" s="807">
        <f t="shared" si="45"/>
        <v>7.3085170728878934E-2</v>
      </c>
      <c r="Z236" s="435">
        <v>10</v>
      </c>
      <c r="AA236" s="439">
        <v>0</v>
      </c>
      <c r="AB236" s="439">
        <v>1</v>
      </c>
      <c r="AC236" s="605"/>
    </row>
    <row r="237" spans="1:29" s="469" customFormat="1" x14ac:dyDescent="0.15">
      <c r="A237" s="620"/>
      <c r="B237" s="481"/>
      <c r="C237" s="486" t="s">
        <v>521</v>
      </c>
      <c r="D237" s="486">
        <v>1</v>
      </c>
      <c r="E237" s="592">
        <v>41485.722222222219</v>
      </c>
      <c r="F237" s="574">
        <f t="shared" si="42"/>
        <v>13</v>
      </c>
      <c r="G237" s="486">
        <v>45</v>
      </c>
      <c r="H237" s="486">
        <v>44</v>
      </c>
      <c r="I237" s="486">
        <v>46</v>
      </c>
      <c r="J237" s="534" t="s">
        <v>39</v>
      </c>
      <c r="K237" s="509" t="s">
        <v>39</v>
      </c>
      <c r="L237" s="509" t="s">
        <v>39</v>
      </c>
      <c r="M237" s="509" t="s">
        <v>39</v>
      </c>
      <c r="N237" s="541">
        <v>84</v>
      </c>
      <c r="O237" s="509" t="s">
        <v>39</v>
      </c>
      <c r="P237" s="509" t="s">
        <v>39</v>
      </c>
      <c r="Q237" s="509" t="s">
        <v>39</v>
      </c>
      <c r="R237" s="444">
        <v>11084.746285354653</v>
      </c>
      <c r="S237" s="454">
        <v>60.230840484596484</v>
      </c>
      <c r="T237" s="444">
        <v>97.385291859576881</v>
      </c>
      <c r="U237" s="454">
        <v>1331.4342525425398</v>
      </c>
      <c r="V237" s="808">
        <f t="shared" si="43"/>
        <v>-62.004545443701367</v>
      </c>
      <c r="W237" s="807">
        <f t="shared" si="44"/>
        <v>-72.515997696887666</v>
      </c>
      <c r="X237" s="807">
        <f t="shared" si="46"/>
        <v>-113.9028571327099</v>
      </c>
      <c r="Y237" s="807">
        <f t="shared" si="45"/>
        <v>0.98639751848130952</v>
      </c>
      <c r="Z237" s="435">
        <v>10</v>
      </c>
      <c r="AA237" s="439">
        <v>0</v>
      </c>
      <c r="AB237" s="439">
        <v>1</v>
      </c>
      <c r="AC237" s="605"/>
    </row>
    <row r="238" spans="1:29" s="469" customFormat="1" x14ac:dyDescent="0.15">
      <c r="A238" s="481"/>
      <c r="B238" s="481"/>
      <c r="C238" s="486" t="s">
        <v>470</v>
      </c>
      <c r="D238" s="486">
        <v>1</v>
      </c>
      <c r="E238" s="593">
        <v>41485.722222222219</v>
      </c>
      <c r="F238" s="574">
        <f t="shared" si="42"/>
        <v>11</v>
      </c>
      <c r="G238" s="486">
        <v>47</v>
      </c>
      <c r="H238" s="486">
        <v>46</v>
      </c>
      <c r="I238" s="486">
        <v>48</v>
      </c>
      <c r="J238" s="534" t="s">
        <v>39</v>
      </c>
      <c r="K238" s="509" t="s">
        <v>39</v>
      </c>
      <c r="L238" s="509" t="s">
        <v>39</v>
      </c>
      <c r="M238" s="509" t="s">
        <v>39</v>
      </c>
      <c r="N238" s="545" t="s">
        <v>39</v>
      </c>
      <c r="O238" s="509" t="s">
        <v>39</v>
      </c>
      <c r="P238" s="509" t="s">
        <v>39</v>
      </c>
      <c r="Q238" s="509" t="s">
        <v>39</v>
      </c>
      <c r="R238" s="444">
        <v>20900.378498970225</v>
      </c>
      <c r="S238" s="444" t="s">
        <v>39</v>
      </c>
      <c r="T238" s="444" t="s">
        <v>39</v>
      </c>
      <c r="U238" s="444">
        <v>7452.0219286709735</v>
      </c>
      <c r="V238" s="813" t="s">
        <v>39</v>
      </c>
      <c r="W238" s="807" t="s">
        <v>39</v>
      </c>
      <c r="X238" s="814" t="s">
        <v>39</v>
      </c>
      <c r="Y238" s="807" t="s">
        <v>39</v>
      </c>
      <c r="Z238" s="435">
        <v>10000</v>
      </c>
      <c r="AA238" s="439">
        <v>0</v>
      </c>
      <c r="AB238" s="404">
        <v>0</v>
      </c>
      <c r="AC238" s="605"/>
    </row>
    <row r="239" spans="1:29" s="562" customFormat="1" x14ac:dyDescent="0.15">
      <c r="A239" s="573"/>
      <c r="B239" s="481"/>
      <c r="C239" s="486" t="s">
        <v>522</v>
      </c>
      <c r="D239" s="486">
        <v>1</v>
      </c>
      <c r="E239" s="592">
        <v>41485.722222222219</v>
      </c>
      <c r="F239" s="574">
        <f t="shared" si="42"/>
        <v>7.5</v>
      </c>
      <c r="G239" s="486">
        <v>50.5</v>
      </c>
      <c r="H239" s="486">
        <v>48</v>
      </c>
      <c r="I239" s="486">
        <v>53</v>
      </c>
      <c r="J239" s="534" t="s">
        <v>39</v>
      </c>
      <c r="K239" s="509" t="s">
        <v>39</v>
      </c>
      <c r="L239" s="509" t="s">
        <v>39</v>
      </c>
      <c r="M239" s="509" t="s">
        <v>39</v>
      </c>
      <c r="N239" s="542">
        <v>3397683.5785954008</v>
      </c>
      <c r="O239" s="444">
        <v>114129.96157514451</v>
      </c>
      <c r="P239" s="444">
        <v>298379.3778405842</v>
      </c>
      <c r="Q239" s="444">
        <v>59344.799522004578</v>
      </c>
      <c r="R239" s="444">
        <v>6367783.3844968127</v>
      </c>
      <c r="S239" s="454">
        <v>32497.580360702399</v>
      </c>
      <c r="T239" s="444">
        <v>10325.858275567556</v>
      </c>
      <c r="U239" s="454">
        <v>451150.12322758936</v>
      </c>
      <c r="V239" s="808">
        <f t="shared" ref="V239:V262" si="47">($V$5-U239/N239)/$V$5</f>
        <v>0.47219974904171197</v>
      </c>
      <c r="W239" s="807">
        <f t="shared" ref="W239:W262" si="48">($W$5-R239/N239)/$W$5</f>
        <v>-4.4096727600162297E-2</v>
      </c>
      <c r="X239" s="807">
        <f>($X$5-S239/N239)/$X$5</f>
        <v>-0.53270751055889576</v>
      </c>
      <c r="Y239" s="807">
        <f t="shared" si="45"/>
        <v>4.2234331776441592E-2</v>
      </c>
      <c r="Z239" s="435">
        <v>10000</v>
      </c>
      <c r="AA239" s="439">
        <v>0</v>
      </c>
      <c r="AB239" s="439">
        <v>1</v>
      </c>
      <c r="AC239" s="605"/>
    </row>
    <row r="240" spans="1:29" s="469" customFormat="1" ht="16" x14ac:dyDescent="0.15">
      <c r="A240" s="573" t="s">
        <v>1469</v>
      </c>
      <c r="B240" s="582" t="s">
        <v>1637</v>
      </c>
      <c r="C240" s="486" t="s">
        <v>561</v>
      </c>
      <c r="D240" s="486">
        <v>1</v>
      </c>
      <c r="E240" s="592">
        <v>41487</v>
      </c>
      <c r="F240" s="574">
        <f t="shared" ref="F240:F252" si="49">29-G240</f>
        <v>28</v>
      </c>
      <c r="G240" s="486">
        <v>1</v>
      </c>
      <c r="H240" s="486">
        <v>0</v>
      </c>
      <c r="I240" s="486">
        <v>2</v>
      </c>
      <c r="J240" s="532">
        <v>3.15E-2</v>
      </c>
      <c r="K240" s="525">
        <v>0</v>
      </c>
      <c r="L240" s="575">
        <v>1.6498240422804001E-2</v>
      </c>
      <c r="M240" s="575">
        <v>1.33065865398895E-2</v>
      </c>
      <c r="N240" s="541">
        <v>22109</v>
      </c>
      <c r="O240" s="576" t="s">
        <v>39</v>
      </c>
      <c r="P240" s="576" t="s">
        <v>39</v>
      </c>
      <c r="Q240" s="576" t="s">
        <v>39</v>
      </c>
      <c r="R240" s="576">
        <v>41993</v>
      </c>
      <c r="S240" s="576">
        <v>122</v>
      </c>
      <c r="T240" s="576" t="s">
        <v>39</v>
      </c>
      <c r="U240" s="576">
        <v>4967</v>
      </c>
      <c r="V240" s="808">
        <f t="shared" si="47"/>
        <v>0.10698962705388952</v>
      </c>
      <c r="W240" s="807">
        <f t="shared" si="48"/>
        <v>-5.8140133214177041E-2</v>
      </c>
      <c r="X240" s="807">
        <f>($X$5-S240/N240)/$X$5</f>
        <v>0.11573604703837649</v>
      </c>
      <c r="Y240" s="807">
        <f t="shared" si="45"/>
        <v>5.4945589330944331E-2</v>
      </c>
      <c r="Z240" s="534">
        <v>100</v>
      </c>
      <c r="AA240" s="576"/>
      <c r="AB240" s="576"/>
      <c r="AC240" s="604" t="s">
        <v>1599</v>
      </c>
    </row>
    <row r="241" spans="1:29" s="469" customFormat="1" ht="16" x14ac:dyDescent="0.15">
      <c r="A241" s="581"/>
      <c r="B241" s="481"/>
      <c r="C241" s="486" t="s">
        <v>564</v>
      </c>
      <c r="D241" s="486">
        <v>1</v>
      </c>
      <c r="E241" s="592">
        <v>41487</v>
      </c>
      <c r="F241" s="574">
        <f t="shared" si="49"/>
        <v>27.75</v>
      </c>
      <c r="G241" s="486">
        <v>1.25</v>
      </c>
      <c r="H241" s="486">
        <v>0</v>
      </c>
      <c r="I241" s="486">
        <v>2.5</v>
      </c>
      <c r="J241" s="532">
        <v>0.161</v>
      </c>
      <c r="K241" s="525">
        <v>0.1</v>
      </c>
      <c r="L241" s="575">
        <v>8.44078069529378E-2</v>
      </c>
      <c r="M241" s="575">
        <v>7.5415128870320397E-2</v>
      </c>
      <c r="N241" s="541">
        <v>6075</v>
      </c>
      <c r="O241" s="576" t="s">
        <v>39</v>
      </c>
      <c r="P241" s="576" t="s">
        <v>39</v>
      </c>
      <c r="Q241" s="576" t="s">
        <v>39</v>
      </c>
      <c r="R241" s="576">
        <v>11681</v>
      </c>
      <c r="S241" s="576">
        <v>23</v>
      </c>
      <c r="T241" s="576">
        <v>34</v>
      </c>
      <c r="U241" s="576">
        <v>1029</v>
      </c>
      <c r="V241" s="808">
        <f t="shared" si="47"/>
        <v>0.32671252458177696</v>
      </c>
      <c r="W241" s="807">
        <f t="shared" si="48"/>
        <v>-7.1196453249038741E-2</v>
      </c>
      <c r="X241" s="807">
        <f>($X$5-S241/N241)/$X$5</f>
        <v>0.39330174738088608</v>
      </c>
      <c r="Y241" s="807">
        <f t="shared" si="45"/>
        <v>6.6464422126392503E-2</v>
      </c>
      <c r="Z241" s="534">
        <v>100</v>
      </c>
      <c r="AA241" s="576"/>
      <c r="AB241" s="576"/>
      <c r="AC241" s="603" t="s">
        <v>565</v>
      </c>
    </row>
    <row r="242" spans="1:29" s="469" customFormat="1" ht="16" x14ac:dyDescent="0.15">
      <c r="A242" s="581"/>
      <c r="B242" s="481"/>
      <c r="C242" s="486" t="s">
        <v>567</v>
      </c>
      <c r="D242" s="486">
        <v>1</v>
      </c>
      <c r="E242" s="592">
        <v>41487</v>
      </c>
      <c r="F242" s="574">
        <f t="shared" si="49"/>
        <v>26</v>
      </c>
      <c r="G242" s="486">
        <v>3</v>
      </c>
      <c r="H242" s="486">
        <v>2</v>
      </c>
      <c r="I242" s="486">
        <v>4</v>
      </c>
      <c r="J242" s="532">
        <v>1.3339999999999999E-2</v>
      </c>
      <c r="K242" s="525">
        <v>0</v>
      </c>
      <c r="L242" s="575">
        <v>6.98590388247383E-3</v>
      </c>
      <c r="M242" s="575">
        <v>4.7629868812592898E-3</v>
      </c>
      <c r="N242" s="541">
        <v>9381</v>
      </c>
      <c r="O242" s="576" t="s">
        <v>39</v>
      </c>
      <c r="P242" s="576" t="s">
        <v>39</v>
      </c>
      <c r="Q242" s="576" t="s">
        <v>39</v>
      </c>
      <c r="R242" s="576">
        <v>27649</v>
      </c>
      <c r="S242" s="576">
        <v>85</v>
      </c>
      <c r="T242" s="576">
        <v>31</v>
      </c>
      <c r="U242" s="576">
        <v>3201</v>
      </c>
      <c r="V242" s="808">
        <f t="shared" si="47"/>
        <v>-0.35633816253739325</v>
      </c>
      <c r="W242" s="807">
        <f t="shared" si="48"/>
        <v>-0.64197173520033302</v>
      </c>
      <c r="X242" s="807">
        <f>($X$5-S242/N242)/$X$5</f>
        <v>-0.45198115615835405</v>
      </c>
      <c r="Y242" s="807">
        <f t="shared" si="45"/>
        <v>0.39097611818635081</v>
      </c>
      <c r="Z242" s="534">
        <v>100</v>
      </c>
      <c r="AA242" s="576"/>
      <c r="AB242" s="576"/>
      <c r="AC242" s="605" t="s">
        <v>568</v>
      </c>
    </row>
    <row r="243" spans="1:29" s="469" customFormat="1" x14ac:dyDescent="0.15">
      <c r="A243" s="581"/>
      <c r="B243" s="481"/>
      <c r="C243" s="486" t="s">
        <v>570</v>
      </c>
      <c r="D243" s="486">
        <v>1</v>
      </c>
      <c r="E243" s="592">
        <v>41487</v>
      </c>
      <c r="F243" s="574">
        <f t="shared" si="49"/>
        <v>24</v>
      </c>
      <c r="G243" s="486">
        <v>5</v>
      </c>
      <c r="H243" s="486">
        <v>4</v>
      </c>
      <c r="I243" s="486">
        <v>6</v>
      </c>
      <c r="J243" s="532">
        <v>1.3089999999999999E-2</v>
      </c>
      <c r="K243" s="525">
        <v>0</v>
      </c>
      <c r="L243" s="575">
        <v>6.8549705412561E-3</v>
      </c>
      <c r="M243" s="575">
        <v>4.64920671594322E-3</v>
      </c>
      <c r="N243" s="541">
        <v>16175</v>
      </c>
      <c r="O243" s="576" t="s">
        <v>39</v>
      </c>
      <c r="P243" s="576" t="s">
        <v>39</v>
      </c>
      <c r="Q243" s="576" t="s">
        <v>39</v>
      </c>
      <c r="R243" s="576">
        <v>9463</v>
      </c>
      <c r="S243" s="576">
        <v>28</v>
      </c>
      <c r="T243" s="576">
        <v>54</v>
      </c>
      <c r="U243" s="576">
        <v>954</v>
      </c>
      <c r="V243" s="808">
        <f t="shared" si="47"/>
        <v>0.76555794009819822</v>
      </c>
      <c r="W243" s="807">
        <f t="shared" si="48"/>
        <v>0.67407330322756343</v>
      </c>
      <c r="X243" s="807">
        <f>($X$5-S243/N243)/$X$5</f>
        <v>0.72260097366974996</v>
      </c>
      <c r="Y243" s="807">
        <f t="shared" si="45"/>
        <v>-2.0681745616506051</v>
      </c>
      <c r="Z243" s="534">
        <v>100</v>
      </c>
      <c r="AA243" s="576"/>
      <c r="AB243" s="576"/>
      <c r="AC243" s="603"/>
    </row>
    <row r="244" spans="1:29" s="469" customFormat="1" x14ac:dyDescent="0.15">
      <c r="A244" s="581"/>
      <c r="B244" s="481"/>
      <c r="C244" s="486" t="s">
        <v>573</v>
      </c>
      <c r="D244" s="486">
        <v>1</v>
      </c>
      <c r="E244" s="592">
        <v>41487</v>
      </c>
      <c r="F244" s="574">
        <f t="shared" si="49"/>
        <v>22</v>
      </c>
      <c r="G244" s="486">
        <v>7</v>
      </c>
      <c r="H244" s="486">
        <v>6</v>
      </c>
      <c r="I244" s="486">
        <v>8</v>
      </c>
      <c r="J244" s="532">
        <v>1.5219999999999999E-2</v>
      </c>
      <c r="K244" s="525">
        <v>0</v>
      </c>
      <c r="L244" s="575">
        <v>7.9705386423028299E-3</v>
      </c>
      <c r="M244" s="575">
        <v>5.6243526065902398E-3</v>
      </c>
      <c r="N244" s="541">
        <v>1851</v>
      </c>
      <c r="O244" s="576" t="s">
        <v>39</v>
      </c>
      <c r="P244" s="576" t="s">
        <v>39</v>
      </c>
      <c r="Q244" s="576" t="s">
        <v>39</v>
      </c>
      <c r="R244" s="576">
        <v>3711</v>
      </c>
      <c r="S244" s="576" t="s">
        <v>39</v>
      </c>
      <c r="T244" s="576">
        <v>29</v>
      </c>
      <c r="U244" s="576">
        <v>391</v>
      </c>
      <c r="V244" s="808">
        <f t="shared" si="47"/>
        <v>0.16034325335251209</v>
      </c>
      <c r="W244" s="807">
        <f t="shared" si="48"/>
        <v>-0.1169144766341307</v>
      </c>
      <c r="X244" s="814" t="s">
        <v>39</v>
      </c>
      <c r="Y244" s="807">
        <f t="shared" si="45"/>
        <v>0.10467630161483567</v>
      </c>
      <c r="Z244" s="534">
        <v>100</v>
      </c>
      <c r="AA244" s="576"/>
      <c r="AB244" s="576"/>
      <c r="AC244" s="603"/>
    </row>
    <row r="245" spans="1:29" s="469" customFormat="1" x14ac:dyDescent="0.15">
      <c r="A245" s="581"/>
      <c r="B245" s="481"/>
      <c r="C245" s="486" t="s">
        <v>576</v>
      </c>
      <c r="D245" s="486">
        <v>1</v>
      </c>
      <c r="E245" s="592">
        <v>41487</v>
      </c>
      <c r="F245" s="574">
        <f t="shared" si="49"/>
        <v>20</v>
      </c>
      <c r="G245" s="486">
        <v>9</v>
      </c>
      <c r="H245" s="486">
        <v>8</v>
      </c>
      <c r="I245" s="486">
        <v>10</v>
      </c>
      <c r="J245" s="532">
        <v>1.171E-2</v>
      </c>
      <c r="K245" s="525">
        <v>0</v>
      </c>
      <c r="L245" s="575">
        <v>6.13222750451303E-3</v>
      </c>
      <c r="M245" s="575">
        <v>4.0249395118771396E-3</v>
      </c>
      <c r="N245" s="541">
        <v>1232</v>
      </c>
      <c r="O245" s="576" t="s">
        <v>39</v>
      </c>
      <c r="P245" s="576" t="s">
        <v>39</v>
      </c>
      <c r="Q245" s="576" t="s">
        <v>39</v>
      </c>
      <c r="R245" s="576">
        <v>2408</v>
      </c>
      <c r="S245" s="576">
        <v>3</v>
      </c>
      <c r="T245" s="576">
        <v>18</v>
      </c>
      <c r="U245" s="576">
        <v>212</v>
      </c>
      <c r="V245" s="808">
        <f t="shared" si="47"/>
        <v>0.31599922097553301</v>
      </c>
      <c r="W245" s="807">
        <f t="shared" si="48"/>
        <v>-8.8882853662825181E-2</v>
      </c>
      <c r="X245" s="807">
        <f>($X$5-S245/N245)/$X$5</f>
        <v>0.60978699696557903</v>
      </c>
      <c r="Y245" s="807">
        <f t="shared" si="45"/>
        <v>8.1627562931896186E-2</v>
      </c>
      <c r="Z245" s="534">
        <v>1</v>
      </c>
      <c r="AA245" s="576"/>
      <c r="AB245" s="576"/>
      <c r="AC245" s="603"/>
    </row>
    <row r="246" spans="1:29" s="469" customFormat="1" x14ac:dyDescent="0.15">
      <c r="A246" s="581"/>
      <c r="B246" s="481"/>
      <c r="C246" s="486" t="s">
        <v>578</v>
      </c>
      <c r="D246" s="486">
        <v>1</v>
      </c>
      <c r="E246" s="592">
        <v>41487</v>
      </c>
      <c r="F246" s="574">
        <f t="shared" si="49"/>
        <v>18</v>
      </c>
      <c r="G246" s="486">
        <v>11</v>
      </c>
      <c r="H246" s="486">
        <v>10</v>
      </c>
      <c r="I246" s="486">
        <v>12</v>
      </c>
      <c r="J246" s="532">
        <v>2.9600000000000001E-2</v>
      </c>
      <c r="K246" s="525">
        <v>0</v>
      </c>
      <c r="L246" s="575">
        <v>1.55028832776287E-2</v>
      </c>
      <c r="M246" s="575">
        <v>1.2398849865680499E-2</v>
      </c>
      <c r="N246" s="541">
        <v>3205</v>
      </c>
      <c r="O246" s="576" t="s">
        <v>39</v>
      </c>
      <c r="P246" s="576" t="s">
        <v>39</v>
      </c>
      <c r="Q246" s="576" t="s">
        <v>39</v>
      </c>
      <c r="R246" s="576">
        <v>3695</v>
      </c>
      <c r="S246" s="576">
        <v>20</v>
      </c>
      <c r="T246" s="576" t="s">
        <v>39</v>
      </c>
      <c r="U246" s="576">
        <v>363</v>
      </c>
      <c r="V246" s="808">
        <f t="shared" si="47"/>
        <v>0.54979528980042081</v>
      </c>
      <c r="W246" s="807">
        <f t="shared" si="48"/>
        <v>0.35772385317816602</v>
      </c>
      <c r="X246" s="807">
        <f>($X$5-S246/N246)/$X$5</f>
        <v>1.5767574817240261E-5</v>
      </c>
      <c r="Y246" s="807">
        <f t="shared" si="45"/>
        <v>-0.55696269423718436</v>
      </c>
      <c r="Z246" s="534">
        <v>100</v>
      </c>
      <c r="AA246" s="576"/>
      <c r="AB246" s="576"/>
      <c r="AC246" s="603"/>
    </row>
    <row r="247" spans="1:29" s="469" customFormat="1" x14ac:dyDescent="0.15">
      <c r="A247" s="581"/>
      <c r="B247" s="481"/>
      <c r="C247" s="486" t="s">
        <v>580</v>
      </c>
      <c r="D247" s="486">
        <v>1</v>
      </c>
      <c r="E247" s="592">
        <v>41487</v>
      </c>
      <c r="F247" s="574">
        <f t="shared" si="49"/>
        <v>16</v>
      </c>
      <c r="G247" s="486">
        <v>13</v>
      </c>
      <c r="H247" s="486">
        <v>12</v>
      </c>
      <c r="I247" s="486">
        <v>14</v>
      </c>
      <c r="J247" s="532">
        <v>1.9359999999999999E-2</v>
      </c>
      <c r="K247" s="525">
        <v>0</v>
      </c>
      <c r="L247" s="575">
        <v>1.01389298732097E-2</v>
      </c>
      <c r="M247" s="575">
        <v>7.5486984256151598E-3</v>
      </c>
      <c r="N247" s="541">
        <v>5384</v>
      </c>
      <c r="O247" s="576" t="s">
        <v>39</v>
      </c>
      <c r="P247" s="576" t="s">
        <v>39</v>
      </c>
      <c r="Q247" s="576" t="s">
        <v>39</v>
      </c>
      <c r="R247" s="576">
        <v>10504</v>
      </c>
      <c r="S247" s="576">
        <v>40</v>
      </c>
      <c r="T247" s="576">
        <v>62</v>
      </c>
      <c r="U247" s="576">
        <v>1011</v>
      </c>
      <c r="V247" s="808">
        <f t="shared" si="47"/>
        <v>0.2535898308795077</v>
      </c>
      <c r="W247" s="807">
        <f t="shared" si="48"/>
        <v>-8.6888631635660074E-2</v>
      </c>
      <c r="X247" s="807">
        <f>($X$5-S247/N247)/$X$5</f>
        <v>-0.1905458636414229</v>
      </c>
      <c r="Y247" s="807">
        <f t="shared" si="45"/>
        <v>7.9942534227173886E-2</v>
      </c>
      <c r="Z247" s="534">
        <v>100</v>
      </c>
      <c r="AA247" s="576"/>
      <c r="AB247" s="576"/>
      <c r="AC247" s="603"/>
    </row>
    <row r="248" spans="1:29" s="469" customFormat="1" x14ac:dyDescent="0.15">
      <c r="A248" s="581"/>
      <c r="B248" s="481"/>
      <c r="C248" s="486" t="s">
        <v>582</v>
      </c>
      <c r="D248" s="486">
        <v>1</v>
      </c>
      <c r="E248" s="592">
        <v>41487</v>
      </c>
      <c r="F248" s="574">
        <f t="shared" si="49"/>
        <v>14</v>
      </c>
      <c r="G248" s="486">
        <v>15</v>
      </c>
      <c r="H248" s="486">
        <v>14</v>
      </c>
      <c r="I248" s="486">
        <v>16</v>
      </c>
      <c r="J248" s="532">
        <v>4.8300000000000003E-2</v>
      </c>
      <c r="K248" s="525">
        <v>0</v>
      </c>
      <c r="L248" s="575">
        <v>2.5300550886809201E-2</v>
      </c>
      <c r="M248" s="575">
        <v>2.1372185119147701E-2</v>
      </c>
      <c r="N248" s="541">
        <v>2713</v>
      </c>
      <c r="O248" s="576" t="s">
        <v>39</v>
      </c>
      <c r="P248" s="576" t="s">
        <v>39</v>
      </c>
      <c r="Q248" s="576" t="s">
        <v>39</v>
      </c>
      <c r="R248" s="576">
        <v>6985</v>
      </c>
      <c r="S248" s="576">
        <v>28</v>
      </c>
      <c r="T248" s="576" t="s">
        <v>39</v>
      </c>
      <c r="U248" s="576">
        <v>602</v>
      </c>
      <c r="V248" s="808">
        <f t="shared" si="47"/>
        <v>0.11798059348350312</v>
      </c>
      <c r="W248" s="807">
        <f t="shared" si="48"/>
        <v>-0.43433964051094509</v>
      </c>
      <c r="X248" s="807">
        <f>($X$5-S248/N248)/$X$5</f>
        <v>-0.65386260629996129</v>
      </c>
      <c r="Y248" s="807">
        <f t="shared" si="45"/>
        <v>0.30281505735714243</v>
      </c>
      <c r="Z248" s="534">
        <v>100</v>
      </c>
      <c r="AA248" s="576"/>
      <c r="AB248" s="576"/>
      <c r="AC248" s="603"/>
    </row>
    <row r="249" spans="1:29" s="469" customFormat="1" x14ac:dyDescent="0.15">
      <c r="A249" s="581"/>
      <c r="B249" s="481"/>
      <c r="C249" s="486" t="s">
        <v>584</v>
      </c>
      <c r="D249" s="486">
        <v>1</v>
      </c>
      <c r="E249" s="592">
        <v>41487</v>
      </c>
      <c r="F249" s="574">
        <f t="shared" si="49"/>
        <v>12</v>
      </c>
      <c r="G249" s="486">
        <v>17</v>
      </c>
      <c r="H249" s="486">
        <v>16</v>
      </c>
      <c r="I249" s="486">
        <v>18</v>
      </c>
      <c r="J249" s="532">
        <v>1.0359999999999999E-2</v>
      </c>
      <c r="K249" s="525">
        <v>0</v>
      </c>
      <c r="L249" s="575">
        <v>5.4252110300090301E-3</v>
      </c>
      <c r="M249" s="575">
        <v>3.4214899207696001E-3</v>
      </c>
      <c r="N249" s="541">
        <v>2521</v>
      </c>
      <c r="O249" s="576" t="s">
        <v>39</v>
      </c>
      <c r="P249" s="576" t="s">
        <v>39</v>
      </c>
      <c r="Q249" s="576" t="s">
        <v>39</v>
      </c>
      <c r="R249" s="576">
        <v>5096</v>
      </c>
      <c r="S249" s="576">
        <v>21</v>
      </c>
      <c r="T249" s="576">
        <v>43</v>
      </c>
      <c r="U249" s="576">
        <v>396</v>
      </c>
      <c r="V249" s="808">
        <f t="shared" si="47"/>
        <v>0.37561309890462613</v>
      </c>
      <c r="W249" s="807">
        <f t="shared" si="48"/>
        <v>-0.12613889366388997</v>
      </c>
      <c r="X249" s="807">
        <f>($X$5-S249/N249)/$X$5</f>
        <v>-0.33486590169331459</v>
      </c>
      <c r="Y249" s="807">
        <f t="shared" si="45"/>
        <v>0.11201006765115555</v>
      </c>
      <c r="Z249" s="534">
        <v>100</v>
      </c>
      <c r="AA249" s="576"/>
      <c r="AB249" s="576"/>
      <c r="AC249" s="603"/>
    </row>
    <row r="250" spans="1:29" s="469" customFormat="1" x14ac:dyDescent="0.15">
      <c r="A250" s="581"/>
      <c r="B250" s="481"/>
      <c r="C250" s="486" t="s">
        <v>586</v>
      </c>
      <c r="D250" s="486">
        <v>1</v>
      </c>
      <c r="E250" s="592">
        <v>41487</v>
      </c>
      <c r="F250" s="574">
        <f t="shared" si="49"/>
        <v>10</v>
      </c>
      <c r="G250" s="486">
        <v>19</v>
      </c>
      <c r="H250" s="486">
        <v>18</v>
      </c>
      <c r="I250" s="486">
        <v>20</v>
      </c>
      <c r="J250" s="532">
        <v>4.3400000000000001E-2</v>
      </c>
      <c r="K250" s="525">
        <v>0</v>
      </c>
      <c r="L250" s="575">
        <v>2.2732976881277501E-2</v>
      </c>
      <c r="M250" s="575">
        <v>1.9015639758750799E-2</v>
      </c>
      <c r="N250" s="542">
        <v>2464.5923454264043</v>
      </c>
      <c r="O250" s="444">
        <v>21.171183006141625</v>
      </c>
      <c r="P250" s="444">
        <v>164.33339664451006</v>
      </c>
      <c r="Q250" s="444">
        <v>128.81496000660368</v>
      </c>
      <c r="R250" s="444">
        <v>4797.8628208149639</v>
      </c>
      <c r="S250" s="454" t="s">
        <v>39</v>
      </c>
      <c r="T250" s="444" t="s">
        <v>39</v>
      </c>
      <c r="U250" s="454">
        <v>307.9432759042831</v>
      </c>
      <c r="V250" s="808">
        <f t="shared" si="47"/>
        <v>0.50334241386881873</v>
      </c>
      <c r="W250" s="807">
        <f t="shared" si="48"/>
        <v>-8.4521374122240034E-2</v>
      </c>
      <c r="X250" s="814" t="s">
        <v>39</v>
      </c>
      <c r="Y250" s="807">
        <f t="shared" si="45"/>
        <v>7.7934263112746371E-2</v>
      </c>
      <c r="Z250" s="435">
        <v>100</v>
      </c>
      <c r="AA250" s="439">
        <v>0</v>
      </c>
      <c r="AB250" s="404">
        <v>0</v>
      </c>
      <c r="AC250" s="603"/>
    </row>
    <row r="251" spans="1:29" s="469" customFormat="1" x14ac:dyDescent="0.15">
      <c r="A251" s="581"/>
      <c r="B251" s="481"/>
      <c r="C251" s="486" t="s">
        <v>588</v>
      </c>
      <c r="D251" s="486">
        <v>1</v>
      </c>
      <c r="E251" s="592">
        <v>41487</v>
      </c>
      <c r="F251" s="574">
        <f t="shared" si="49"/>
        <v>6.5</v>
      </c>
      <c r="G251" s="486">
        <v>22.5</v>
      </c>
      <c r="H251" s="486">
        <v>20</v>
      </c>
      <c r="I251" s="486">
        <v>25</v>
      </c>
      <c r="J251" s="532">
        <v>4.3600000000000003</v>
      </c>
      <c r="K251" s="525">
        <v>2.2999999999999998</v>
      </c>
      <c r="L251" s="575">
        <v>2.3584673633392899</v>
      </c>
      <c r="M251" s="575">
        <v>2.3161236695113998</v>
      </c>
      <c r="N251" s="541">
        <v>366500</v>
      </c>
      <c r="O251" s="576" t="s">
        <v>39</v>
      </c>
      <c r="P251" s="576" t="s">
        <v>39</v>
      </c>
      <c r="Q251" s="576" t="s">
        <v>39</v>
      </c>
      <c r="R251" s="576">
        <v>439491</v>
      </c>
      <c r="S251" s="576">
        <v>1424</v>
      </c>
      <c r="T251" s="576">
        <v>146</v>
      </c>
      <c r="U251" s="576">
        <v>55666</v>
      </c>
      <c r="V251" s="808">
        <f t="shared" si="47"/>
        <v>0.39626343491599769</v>
      </c>
      <c r="W251" s="807">
        <f t="shared" si="48"/>
        <v>0.33194627283474532</v>
      </c>
      <c r="X251" s="807">
        <f t="shared" ref="X251:X262" si="50">($X$5-S251/N251)/$X$5</f>
        <v>0.37737407393588818</v>
      </c>
      <c r="Y251" s="807">
        <f t="shared" si="45"/>
        <v>-0.49688559368314517</v>
      </c>
      <c r="Z251" s="534">
        <v>100</v>
      </c>
      <c r="AA251" s="576"/>
      <c r="AB251" s="576"/>
      <c r="AC251" s="603"/>
    </row>
    <row r="252" spans="1:29" s="562" customFormat="1" ht="16" x14ac:dyDescent="0.15">
      <c r="A252" s="581"/>
      <c r="B252" s="481"/>
      <c r="C252" s="486" t="s">
        <v>590</v>
      </c>
      <c r="D252" s="486">
        <v>1</v>
      </c>
      <c r="E252" s="592">
        <v>41487</v>
      </c>
      <c r="F252" s="574">
        <f t="shared" si="49"/>
        <v>1.5</v>
      </c>
      <c r="G252" s="486">
        <v>27.5</v>
      </c>
      <c r="H252" s="486">
        <v>26</v>
      </c>
      <c r="I252" s="486">
        <v>29</v>
      </c>
      <c r="J252" s="532">
        <v>3.29</v>
      </c>
      <c r="K252" s="525">
        <v>1.7</v>
      </c>
      <c r="L252" s="575">
        <v>1.7658176238266301</v>
      </c>
      <c r="M252" s="575">
        <v>1.7182403174274901</v>
      </c>
      <c r="N252" s="541">
        <v>309174</v>
      </c>
      <c r="O252" s="576" t="s">
        <v>39</v>
      </c>
      <c r="P252" s="576" t="s">
        <v>39</v>
      </c>
      <c r="Q252" s="576" t="s">
        <v>39</v>
      </c>
      <c r="R252" s="576">
        <v>414690</v>
      </c>
      <c r="S252" s="576">
        <v>1449</v>
      </c>
      <c r="T252" s="576">
        <v>185</v>
      </c>
      <c r="U252" s="576">
        <v>59855</v>
      </c>
      <c r="V252" s="808">
        <f t="shared" si="47"/>
        <v>0.23046404951788657</v>
      </c>
      <c r="W252" s="807">
        <f t="shared" si="48"/>
        <v>0.2527671049628249</v>
      </c>
      <c r="X252" s="807">
        <f t="shared" si="50"/>
        <v>0.24897116596592728</v>
      </c>
      <c r="Y252" s="807">
        <f t="shared" si="45"/>
        <v>-0.33827084787300471</v>
      </c>
      <c r="Z252" s="534">
        <v>100</v>
      </c>
      <c r="AA252" s="576"/>
      <c r="AB252" s="576"/>
      <c r="AC252" s="605" t="s">
        <v>591</v>
      </c>
    </row>
    <row r="253" spans="1:29" s="469" customFormat="1" x14ac:dyDescent="0.2">
      <c r="A253" s="573" t="s">
        <v>1600</v>
      </c>
      <c r="B253" s="582"/>
      <c r="C253" s="486" t="s">
        <v>597</v>
      </c>
      <c r="D253" s="486">
        <v>1</v>
      </c>
      <c r="E253" s="593">
        <v>41485.722222222219</v>
      </c>
      <c r="F253" s="525">
        <f>16-G253</f>
        <v>15.5</v>
      </c>
      <c r="G253" s="486">
        <v>0.5</v>
      </c>
      <c r="H253" s="486">
        <v>0</v>
      </c>
      <c r="I253" s="486">
        <v>1</v>
      </c>
      <c r="J253" s="532">
        <v>7.1099999999999997E-2</v>
      </c>
      <c r="K253" s="525">
        <v>0</v>
      </c>
      <c r="L253" s="575">
        <v>3.7250158361011698E-2</v>
      </c>
      <c r="M253" s="575">
        <v>3.2337665207586103E-2</v>
      </c>
      <c r="N253" s="541">
        <v>21151</v>
      </c>
      <c r="O253" s="576" t="s">
        <v>39</v>
      </c>
      <c r="P253" s="576" t="s">
        <v>39</v>
      </c>
      <c r="Q253" s="576" t="s">
        <v>39</v>
      </c>
      <c r="R253" s="576">
        <v>41496</v>
      </c>
      <c r="S253" s="576">
        <v>118</v>
      </c>
      <c r="T253" s="576">
        <v>53</v>
      </c>
      <c r="U253" s="576">
        <v>2368</v>
      </c>
      <c r="V253" s="808">
        <f t="shared" si="47"/>
        <v>0.55497722648661885</v>
      </c>
      <c r="W253" s="807">
        <f t="shared" si="48"/>
        <v>-9.2976222690044935E-2</v>
      </c>
      <c r="X253" s="807">
        <f t="shared" si="50"/>
        <v>0.10599017337033746</v>
      </c>
      <c r="Y253" s="807">
        <f t="shared" si="45"/>
        <v>8.5067013133378777E-2</v>
      </c>
      <c r="Z253" s="534">
        <v>100</v>
      </c>
      <c r="AA253" s="576"/>
      <c r="AB253" s="576"/>
      <c r="AC253" s="654" t="s">
        <v>1472</v>
      </c>
    </row>
    <row r="254" spans="1:29" s="469" customFormat="1" x14ac:dyDescent="0.2">
      <c r="A254" s="581"/>
      <c r="B254" s="481"/>
      <c r="C254" s="486" t="s">
        <v>600</v>
      </c>
      <c r="D254" s="486">
        <v>1</v>
      </c>
      <c r="E254" s="592">
        <v>41485.722222222219</v>
      </c>
      <c r="F254" s="680">
        <v>0.25</v>
      </c>
      <c r="G254" s="474">
        <v>15.75</v>
      </c>
      <c r="H254" s="474">
        <v>15.5</v>
      </c>
      <c r="I254" s="474">
        <v>16</v>
      </c>
      <c r="J254" s="532">
        <v>46.8</v>
      </c>
      <c r="K254" s="525">
        <v>30.4</v>
      </c>
      <c r="L254" s="575">
        <v>30.234197025742599</v>
      </c>
      <c r="M254" s="575">
        <v>30.3938156111066</v>
      </c>
      <c r="N254" s="542">
        <v>8554409.3937148768</v>
      </c>
      <c r="O254" s="444">
        <v>311499.28586580453</v>
      </c>
      <c r="P254" s="444">
        <v>1057258.5288263992</v>
      </c>
      <c r="Q254" s="444">
        <v>281109.92879846314</v>
      </c>
      <c r="R254" s="444">
        <v>16851382.173058663</v>
      </c>
      <c r="S254" s="454">
        <v>97656.228967582647</v>
      </c>
      <c r="T254" s="444" t="s">
        <v>39</v>
      </c>
      <c r="U254" s="454">
        <v>1394490.6549315949</v>
      </c>
      <c r="V254" s="808">
        <f t="shared" si="47"/>
        <v>0.35202683459641698</v>
      </c>
      <c r="W254" s="807">
        <f t="shared" si="48"/>
        <v>-9.7440243193313028E-2</v>
      </c>
      <c r="X254" s="807">
        <f t="shared" si="50"/>
        <v>-0.82936813268476361</v>
      </c>
      <c r="Y254" s="807">
        <f t="shared" si="45"/>
        <v>8.8788655052217655E-2</v>
      </c>
      <c r="Z254" s="435">
        <v>10000</v>
      </c>
      <c r="AA254" s="439">
        <v>0</v>
      </c>
      <c r="AB254" s="439">
        <v>1</v>
      </c>
      <c r="AC254" s="600" t="s">
        <v>1473</v>
      </c>
    </row>
    <row r="255" spans="1:29" s="469" customFormat="1" ht="16" x14ac:dyDescent="0.15">
      <c r="A255" s="573" t="s">
        <v>1518</v>
      </c>
      <c r="B255" s="481"/>
      <c r="C255" s="486" t="s">
        <v>604</v>
      </c>
      <c r="D255" s="486">
        <v>1</v>
      </c>
      <c r="E255" s="593">
        <v>41486.855555555558</v>
      </c>
      <c r="F255" s="476">
        <f>33-G255</f>
        <v>32.5</v>
      </c>
      <c r="G255" s="474">
        <f>(H255+I255)/2</f>
        <v>0.5</v>
      </c>
      <c r="H255" s="474">
        <v>0</v>
      </c>
      <c r="I255" s="474">
        <v>1</v>
      </c>
      <c r="J255" s="532">
        <v>0.11890000000000001</v>
      </c>
      <c r="K255" s="525">
        <v>0.1</v>
      </c>
      <c r="L255" s="575">
        <v>6.2315914733862499E-2</v>
      </c>
      <c r="M255" s="575">
        <v>5.5257567664490699E-2</v>
      </c>
      <c r="N255" s="541">
        <v>13400</v>
      </c>
      <c r="O255" s="576" t="s">
        <v>39</v>
      </c>
      <c r="P255" s="576" t="s">
        <v>39</v>
      </c>
      <c r="Q255" s="576" t="s">
        <v>39</v>
      </c>
      <c r="R255" s="576">
        <v>26792</v>
      </c>
      <c r="S255" s="576">
        <v>80</v>
      </c>
      <c r="T255" s="576">
        <v>53</v>
      </c>
      <c r="U255" s="576">
        <v>1384</v>
      </c>
      <c r="V255" s="808">
        <f t="shared" si="47"/>
        <v>0.5894531398531152</v>
      </c>
      <c r="W255" s="807">
        <f t="shared" si="48"/>
        <v>-0.113873112005132</v>
      </c>
      <c r="X255" s="807">
        <f t="shared" si="50"/>
        <v>4.3298667187250547E-2</v>
      </c>
      <c r="Y255" s="807">
        <f t="shared" si="45"/>
        <v>0.10223167322904844</v>
      </c>
      <c r="Z255" s="534">
        <v>100</v>
      </c>
      <c r="AA255" s="576"/>
      <c r="AB255" s="576"/>
      <c r="AC255" s="605" t="s">
        <v>598</v>
      </c>
    </row>
    <row r="256" spans="1:29" s="469" customFormat="1" ht="16" x14ac:dyDescent="0.15">
      <c r="A256" s="581"/>
      <c r="B256" s="581"/>
      <c r="C256" s="486" t="s">
        <v>606</v>
      </c>
      <c r="D256" s="486">
        <v>1</v>
      </c>
      <c r="E256" s="593">
        <v>41486.855555555558</v>
      </c>
      <c r="F256" s="476">
        <f>33-G256</f>
        <v>2.5</v>
      </c>
      <c r="G256" s="474">
        <f>(H256+I256)/2</f>
        <v>30.5</v>
      </c>
      <c r="H256" s="474">
        <v>28</v>
      </c>
      <c r="I256" s="474">
        <v>33</v>
      </c>
      <c r="J256" s="532">
        <v>0.24199999999999999</v>
      </c>
      <c r="K256" s="525">
        <v>0.1</v>
      </c>
      <c r="L256" s="575">
        <v>0.126952298034406</v>
      </c>
      <c r="M256" s="575">
        <v>0.114327700101317</v>
      </c>
      <c r="N256" s="541">
        <v>44744</v>
      </c>
      <c r="O256" s="576" t="s">
        <v>39</v>
      </c>
      <c r="P256" s="576" t="s">
        <v>39</v>
      </c>
      <c r="Q256" s="576" t="s">
        <v>39</v>
      </c>
      <c r="R256" s="576">
        <v>79911</v>
      </c>
      <c r="S256" s="576">
        <v>334</v>
      </c>
      <c r="T256" s="576" t="s">
        <v>39</v>
      </c>
      <c r="U256" s="576">
        <v>12179</v>
      </c>
      <c r="V256" s="808">
        <f t="shared" si="47"/>
        <v>-8.1952681006078429E-2</v>
      </c>
      <c r="W256" s="807">
        <f t="shared" si="48"/>
        <v>5.0365127198550774E-3</v>
      </c>
      <c r="X256" s="807">
        <f t="shared" si="50"/>
        <v>-0.19619739102917197</v>
      </c>
      <c r="Y256" s="807">
        <f t="shared" si="45"/>
        <v>-5.0620075854473099E-3</v>
      </c>
      <c r="Z256" s="534">
        <v>100</v>
      </c>
      <c r="AA256" s="576"/>
      <c r="AB256" s="576"/>
      <c r="AC256" s="605" t="s">
        <v>601</v>
      </c>
    </row>
    <row r="257" spans="1:29" s="469" customFormat="1" ht="16" x14ac:dyDescent="0.15">
      <c r="A257" s="573" t="s">
        <v>35</v>
      </c>
      <c r="B257" s="582" t="s">
        <v>1646</v>
      </c>
      <c r="C257" s="486" t="s">
        <v>615</v>
      </c>
      <c r="D257" s="486">
        <v>1</v>
      </c>
      <c r="E257" s="592">
        <v>41490.625</v>
      </c>
      <c r="F257" s="574">
        <f>100-G257</f>
        <v>99</v>
      </c>
      <c r="G257" s="486">
        <v>1</v>
      </c>
      <c r="H257" s="486">
        <v>0</v>
      </c>
      <c r="I257" s="486">
        <v>2</v>
      </c>
      <c r="J257" s="532">
        <v>1.0410000000000001E-2</v>
      </c>
      <c r="K257" s="525">
        <v>0</v>
      </c>
      <c r="L257" s="575">
        <v>5.4513965650940001E-3</v>
      </c>
      <c r="M257" s="575">
        <v>3.4436931346451E-3</v>
      </c>
      <c r="N257" s="541">
        <v>723</v>
      </c>
      <c r="O257" s="576" t="s">
        <v>39</v>
      </c>
      <c r="P257" s="576" t="s">
        <v>39</v>
      </c>
      <c r="Q257" s="576" t="s">
        <v>39</v>
      </c>
      <c r="R257" s="576">
        <v>1394</v>
      </c>
      <c r="S257" s="576">
        <v>4</v>
      </c>
      <c r="T257" s="576">
        <v>24</v>
      </c>
      <c r="U257" s="576">
        <v>130</v>
      </c>
      <c r="V257" s="808">
        <f t="shared" si="47"/>
        <v>0.28527907324983282</v>
      </c>
      <c r="W257" s="807">
        <f t="shared" si="48"/>
        <v>-7.4137455567291413E-2</v>
      </c>
      <c r="X257" s="807">
        <f t="shared" si="50"/>
        <v>0.11343030015969273</v>
      </c>
      <c r="Y257" s="807">
        <f t="shared" si="45"/>
        <v>6.9020454675548473E-2</v>
      </c>
      <c r="Z257" s="534">
        <v>1</v>
      </c>
      <c r="AA257" s="576"/>
      <c r="AB257" s="576"/>
      <c r="AC257" s="604" t="s">
        <v>1601</v>
      </c>
    </row>
    <row r="258" spans="1:29" s="469" customFormat="1" x14ac:dyDescent="0.15">
      <c r="A258" s="581"/>
      <c r="B258" s="581"/>
      <c r="C258" s="486" t="s">
        <v>618</v>
      </c>
      <c r="D258" s="486">
        <v>1</v>
      </c>
      <c r="E258" s="592">
        <v>41490.625</v>
      </c>
      <c r="F258" s="574">
        <f t="shared" ref="F258:F274" si="51">100-G258</f>
        <v>97</v>
      </c>
      <c r="G258" s="486">
        <v>3</v>
      </c>
      <c r="H258" s="486">
        <v>2</v>
      </c>
      <c r="I258" s="486">
        <v>4</v>
      </c>
      <c r="J258" s="532">
        <v>2.7099999999999999E-2</v>
      </c>
      <c r="K258" s="525">
        <v>0</v>
      </c>
      <c r="L258" s="575">
        <v>1.41932468656372E-2</v>
      </c>
      <c r="M258" s="575">
        <v>1.12071962333382E-2</v>
      </c>
      <c r="N258" s="541">
        <v>6004</v>
      </c>
      <c r="O258" s="576" t="s">
        <v>39</v>
      </c>
      <c r="P258" s="576" t="s">
        <v>39</v>
      </c>
      <c r="Q258" s="576" t="s">
        <v>39</v>
      </c>
      <c r="R258" s="576">
        <v>12352</v>
      </c>
      <c r="S258" s="576">
        <v>173</v>
      </c>
      <c r="T258" s="576">
        <v>157</v>
      </c>
      <c r="U258" s="576">
        <v>627</v>
      </c>
      <c r="V258" s="808">
        <f t="shared" si="47"/>
        <v>0.58489467888675173</v>
      </c>
      <c r="W258" s="807">
        <f t="shared" si="48"/>
        <v>-0.14612499490940456</v>
      </c>
      <c r="X258" s="807">
        <f t="shared" si="50"/>
        <v>-3.6173905515625333</v>
      </c>
      <c r="Y258" s="807">
        <f t="shared" si="45"/>
        <v>0.12749481562519691</v>
      </c>
      <c r="Z258" s="534">
        <v>100</v>
      </c>
      <c r="AA258" s="576"/>
      <c r="AB258" s="576"/>
      <c r="AC258" s="605"/>
    </row>
    <row r="259" spans="1:29" s="469" customFormat="1" x14ac:dyDescent="0.15">
      <c r="A259" s="581"/>
      <c r="B259" s="581"/>
      <c r="C259" s="486" t="s">
        <v>621</v>
      </c>
      <c r="D259" s="486">
        <v>1</v>
      </c>
      <c r="E259" s="592">
        <v>41490.625</v>
      </c>
      <c r="F259" s="574">
        <f t="shared" si="51"/>
        <v>95</v>
      </c>
      <c r="G259" s="486">
        <v>5</v>
      </c>
      <c r="H259" s="486">
        <v>4</v>
      </c>
      <c r="I259" s="486">
        <v>6</v>
      </c>
      <c r="J259" s="532">
        <v>4.6100000000000002E-2</v>
      </c>
      <c r="K259" s="525">
        <v>0</v>
      </c>
      <c r="L259" s="575">
        <v>2.4147738776473599E-2</v>
      </c>
      <c r="M259" s="575">
        <v>2.0313965345949599E-2</v>
      </c>
      <c r="N259" s="541">
        <v>5842</v>
      </c>
      <c r="O259" s="576" t="s">
        <v>39</v>
      </c>
      <c r="P259" s="576" t="s">
        <v>39</v>
      </c>
      <c r="Q259" s="576" t="s">
        <v>39</v>
      </c>
      <c r="R259" s="576">
        <v>11905</v>
      </c>
      <c r="S259" s="576">
        <v>183</v>
      </c>
      <c r="T259" s="576">
        <v>118</v>
      </c>
      <c r="U259" s="576">
        <v>410</v>
      </c>
      <c r="V259" s="808">
        <f t="shared" si="47"/>
        <v>0.7210324120868089</v>
      </c>
      <c r="W259" s="807">
        <f t="shared" si="48"/>
        <v>-0.13528063900874407</v>
      </c>
      <c r="X259" s="807">
        <f t="shared" si="50"/>
        <v>-4.0197342697779535</v>
      </c>
      <c r="Y259" s="807">
        <f t="shared" si="45"/>
        <v>0.11916052679878555</v>
      </c>
      <c r="Z259" s="534">
        <v>100</v>
      </c>
      <c r="AA259" s="576"/>
      <c r="AB259" s="576"/>
      <c r="AC259" s="605"/>
    </row>
    <row r="260" spans="1:29" s="469" customFormat="1" x14ac:dyDescent="0.15">
      <c r="A260" s="581"/>
      <c r="B260" s="581"/>
      <c r="C260" s="486" t="s">
        <v>624</v>
      </c>
      <c r="D260" s="486">
        <v>1</v>
      </c>
      <c r="E260" s="592">
        <v>41490.625</v>
      </c>
      <c r="F260" s="574">
        <f t="shared" si="51"/>
        <v>93</v>
      </c>
      <c r="G260" s="486">
        <v>7</v>
      </c>
      <c r="H260" s="486">
        <v>6</v>
      </c>
      <c r="I260" s="486">
        <v>8</v>
      </c>
      <c r="J260" s="532">
        <v>5.0500000000000003E-2</v>
      </c>
      <c r="K260" s="525">
        <v>0</v>
      </c>
      <c r="L260" s="575">
        <v>2.6453401751548401E-2</v>
      </c>
      <c r="M260" s="575">
        <v>2.2430576646315498E-2</v>
      </c>
      <c r="N260" s="541">
        <v>6231</v>
      </c>
      <c r="O260" s="576" t="s">
        <v>39</v>
      </c>
      <c r="P260" s="576" t="s">
        <v>39</v>
      </c>
      <c r="Q260" s="576" t="s">
        <v>39</v>
      </c>
      <c r="R260" s="576">
        <v>12727</v>
      </c>
      <c r="S260" s="576">
        <v>55</v>
      </c>
      <c r="T260" s="576">
        <v>25</v>
      </c>
      <c r="U260" s="576">
        <v>400</v>
      </c>
      <c r="V260" s="808">
        <f t="shared" si="47"/>
        <v>0.74482760883405752</v>
      </c>
      <c r="W260" s="807">
        <f t="shared" si="48"/>
        <v>-0.13789889908473033</v>
      </c>
      <c r="X260" s="807">
        <f t="shared" si="50"/>
        <v>-0.41447777700809718</v>
      </c>
      <c r="Y260" s="807">
        <f t="shared" si="45"/>
        <v>0.12118730336732846</v>
      </c>
      <c r="Z260" s="534">
        <v>100</v>
      </c>
      <c r="AA260" s="576"/>
      <c r="AB260" s="576"/>
      <c r="AC260" s="605"/>
    </row>
    <row r="261" spans="1:29" s="469" customFormat="1" x14ac:dyDescent="0.15">
      <c r="A261" s="581"/>
      <c r="B261" s="581"/>
      <c r="C261" s="486" t="s">
        <v>626</v>
      </c>
      <c r="D261" s="486">
        <v>1</v>
      </c>
      <c r="E261" s="592">
        <v>41490.625</v>
      </c>
      <c r="F261" s="574">
        <f t="shared" si="51"/>
        <v>91</v>
      </c>
      <c r="G261" s="486">
        <v>9</v>
      </c>
      <c r="H261" s="486">
        <v>8</v>
      </c>
      <c r="I261" s="486">
        <v>10</v>
      </c>
      <c r="J261" s="532">
        <v>4.8399999999999999E-2</v>
      </c>
      <c r="K261" s="525">
        <v>0</v>
      </c>
      <c r="L261" s="575">
        <v>2.5352952358098899E-2</v>
      </c>
      <c r="M261" s="575">
        <v>2.1420290851210999E-2</v>
      </c>
      <c r="N261" s="542">
        <v>6131.498655180304</v>
      </c>
      <c r="O261" s="444">
        <v>69.888439798328903</v>
      </c>
      <c r="P261" s="444">
        <v>575.20326570184147</v>
      </c>
      <c r="Q261" s="444">
        <v>3370.9228406702023</v>
      </c>
      <c r="R261" s="444">
        <v>12509.619046161095</v>
      </c>
      <c r="S261" s="576">
        <v>171</v>
      </c>
      <c r="T261" s="576">
        <v>72</v>
      </c>
      <c r="U261" s="454">
        <v>234.75006827137196</v>
      </c>
      <c r="V261" s="808">
        <f t="shared" si="47"/>
        <v>0.84781546097184668</v>
      </c>
      <c r="W261" s="807">
        <f t="shared" si="48"/>
        <v>-0.13661355600623043</v>
      </c>
      <c r="X261" s="807">
        <f t="shared" si="50"/>
        <v>-3.4691060809314291</v>
      </c>
      <c r="Y261" s="807">
        <f t="shared" si="45"/>
        <v>0.12019349521596004</v>
      </c>
      <c r="Z261" s="534">
        <v>100</v>
      </c>
      <c r="AA261" s="576"/>
      <c r="AB261" s="576"/>
      <c r="AC261" s="605"/>
    </row>
    <row r="262" spans="1:29" s="469" customFormat="1" x14ac:dyDescent="0.15">
      <c r="A262" s="581"/>
      <c r="B262" s="581"/>
      <c r="C262" s="486" t="s">
        <v>628</v>
      </c>
      <c r="D262" s="486">
        <v>1</v>
      </c>
      <c r="E262" s="592">
        <v>41490.625</v>
      </c>
      <c r="F262" s="574">
        <f t="shared" si="51"/>
        <v>89</v>
      </c>
      <c r="G262" s="486">
        <v>11</v>
      </c>
      <c r="H262" s="486">
        <v>10</v>
      </c>
      <c r="I262" s="486">
        <v>12</v>
      </c>
      <c r="J262" s="532">
        <v>5.3600000000000002E-2</v>
      </c>
      <c r="K262" s="525">
        <v>0</v>
      </c>
      <c r="L262" s="575">
        <v>2.8077939202368899E-2</v>
      </c>
      <c r="M262" s="575">
        <v>2.3922066432386601E-2</v>
      </c>
      <c r="N262" s="541">
        <v>10144</v>
      </c>
      <c r="O262" s="576" t="s">
        <v>39</v>
      </c>
      <c r="P262" s="576" t="s">
        <v>39</v>
      </c>
      <c r="Q262" s="576" t="s">
        <v>39</v>
      </c>
      <c r="R262" s="576">
        <v>12674</v>
      </c>
      <c r="S262" s="576">
        <v>36</v>
      </c>
      <c r="T262" s="576">
        <v>133</v>
      </c>
      <c r="U262" s="576">
        <v>436</v>
      </c>
      <c r="V262" s="808">
        <f t="shared" si="47"/>
        <v>0.8291524749017215</v>
      </c>
      <c r="W262" s="807">
        <f t="shared" si="48"/>
        <v>0.30395094747015489</v>
      </c>
      <c r="X262" s="807">
        <f t="shared" si="50"/>
        <v>0.43129839936308367</v>
      </c>
      <c r="Y262" s="807">
        <f t="shared" si="45"/>
        <v>-0.43668035516379378</v>
      </c>
      <c r="Z262" s="534">
        <v>100</v>
      </c>
      <c r="AA262" s="576"/>
      <c r="AB262" s="576"/>
      <c r="AC262" s="605"/>
    </row>
    <row r="263" spans="1:29" s="469" customFormat="1" x14ac:dyDescent="0.15">
      <c r="A263" s="581"/>
      <c r="B263" s="581"/>
      <c r="C263" s="486" t="s">
        <v>631</v>
      </c>
      <c r="D263" s="486">
        <v>1</v>
      </c>
      <c r="E263" s="592">
        <v>41490.625</v>
      </c>
      <c r="F263" s="574">
        <f t="shared" si="51"/>
        <v>87</v>
      </c>
      <c r="G263" s="486">
        <v>13</v>
      </c>
      <c r="H263" s="486">
        <v>12</v>
      </c>
      <c r="I263" s="486">
        <v>14</v>
      </c>
      <c r="J263" s="532">
        <v>9.1399999999999995E-2</v>
      </c>
      <c r="K263" s="525">
        <v>0</v>
      </c>
      <c r="L263" s="575">
        <v>4.7893004397677803E-2</v>
      </c>
      <c r="M263" s="575">
        <v>4.2082146817223297E-2</v>
      </c>
      <c r="N263" s="541">
        <v>96982</v>
      </c>
      <c r="O263" s="576" t="s">
        <v>39</v>
      </c>
      <c r="P263" s="576" t="s">
        <v>39</v>
      </c>
      <c r="Q263" s="576" t="s">
        <v>39</v>
      </c>
      <c r="R263" s="576" t="s">
        <v>39</v>
      </c>
      <c r="S263" s="576" t="s">
        <v>39</v>
      </c>
      <c r="T263" s="576" t="s">
        <v>39</v>
      </c>
      <c r="U263" s="576" t="s">
        <v>39</v>
      </c>
      <c r="V263" s="808" t="s">
        <v>39</v>
      </c>
      <c r="W263" s="807" t="s">
        <v>39</v>
      </c>
      <c r="X263" s="807" t="s">
        <v>39</v>
      </c>
      <c r="Y263" s="807" t="s">
        <v>39</v>
      </c>
      <c r="Z263" s="541" t="s">
        <v>39</v>
      </c>
      <c r="AA263" s="576"/>
      <c r="AB263" s="576"/>
      <c r="AC263" s="605"/>
    </row>
    <row r="264" spans="1:29" s="469" customFormat="1" x14ac:dyDescent="0.15">
      <c r="A264" s="581"/>
      <c r="B264" s="581"/>
      <c r="C264" s="486" t="s">
        <v>634</v>
      </c>
      <c r="D264" s="486">
        <v>1</v>
      </c>
      <c r="E264" s="592">
        <v>41490.625</v>
      </c>
      <c r="F264" s="574">
        <f t="shared" si="51"/>
        <v>85</v>
      </c>
      <c r="G264" s="486">
        <v>15</v>
      </c>
      <c r="H264" s="486">
        <v>14</v>
      </c>
      <c r="I264" s="486">
        <v>16</v>
      </c>
      <c r="J264" s="532">
        <v>4.5100000000000001E-2</v>
      </c>
      <c r="K264" s="525">
        <v>0</v>
      </c>
      <c r="L264" s="575">
        <v>2.3623746083234799E-2</v>
      </c>
      <c r="M264" s="575">
        <v>1.9833042129436401E-2</v>
      </c>
      <c r="N264" s="542">
        <v>5941.7572252671844</v>
      </c>
      <c r="O264" s="444">
        <v>70.991524468771374</v>
      </c>
      <c r="P264" s="444">
        <v>559.9401816133693</v>
      </c>
      <c r="Q264" s="444">
        <v>143.8070505750016</v>
      </c>
      <c r="R264" s="576">
        <v>16077</v>
      </c>
      <c r="S264" s="576">
        <v>167</v>
      </c>
      <c r="T264" s="576">
        <v>174</v>
      </c>
      <c r="U264" s="576">
        <v>640</v>
      </c>
      <c r="V264" s="808">
        <f t="shared" ref="V264:V274" si="52">($V$5-U264/N264)/$V$5</f>
        <v>0.57184944208931654</v>
      </c>
      <c r="W264" s="807">
        <f t="shared" ref="W264:W274" si="53">($W$5-R264/N264)/$W$5</f>
        <v>-0.50738952570687768</v>
      </c>
      <c r="X264" s="807">
        <f>($X$5-S264/N264)/$X$5</f>
        <v>-3.5039416821513187</v>
      </c>
      <c r="Y264" s="807">
        <f t="shared" si="45"/>
        <v>0.33660146700896132</v>
      </c>
      <c r="Z264" s="534">
        <v>100</v>
      </c>
      <c r="AA264" s="576"/>
      <c r="AB264" s="576"/>
      <c r="AC264" s="605"/>
    </row>
    <row r="265" spans="1:29" s="469" customFormat="1" x14ac:dyDescent="0.15">
      <c r="A265" s="620"/>
      <c r="B265" s="620"/>
      <c r="C265" s="486" t="s">
        <v>636</v>
      </c>
      <c r="D265" s="486">
        <v>1</v>
      </c>
      <c r="E265" s="592">
        <v>41490.625</v>
      </c>
      <c r="F265" s="574">
        <f t="shared" si="51"/>
        <v>83</v>
      </c>
      <c r="G265" s="486">
        <v>17</v>
      </c>
      <c r="H265" s="486">
        <v>16</v>
      </c>
      <c r="I265" s="486">
        <v>18</v>
      </c>
      <c r="J265" s="532">
        <v>4.5699999999999998E-2</v>
      </c>
      <c r="K265" s="525">
        <v>0</v>
      </c>
      <c r="L265" s="575">
        <v>2.3938140738315499E-2</v>
      </c>
      <c r="M265" s="575">
        <v>2.0121588465399801E-2</v>
      </c>
      <c r="N265" s="542">
        <v>4525.2217984650133</v>
      </c>
      <c r="O265" s="444">
        <v>32.836040636110518</v>
      </c>
      <c r="P265" s="444">
        <v>384.29614471280928</v>
      </c>
      <c r="Q265" s="444">
        <v>67.502112989809021</v>
      </c>
      <c r="R265" s="444">
        <v>9520.9217542029564</v>
      </c>
      <c r="S265" s="454" t="s">
        <v>39</v>
      </c>
      <c r="T265" s="444" t="s">
        <v>39</v>
      </c>
      <c r="U265" s="454">
        <v>171.21581503447968</v>
      </c>
      <c r="V265" s="808">
        <f t="shared" si="52"/>
        <v>0.84960428930726595</v>
      </c>
      <c r="W265" s="807">
        <f>($W$5-R265/N265)/$W$5</f>
        <v>-0.17212656775131419</v>
      </c>
      <c r="X265" s="807" t="s">
        <v>39</v>
      </c>
      <c r="Y265" s="807">
        <f>($Y$5-N265/R265)/$Y$5</f>
        <v>0.14684981339646044</v>
      </c>
      <c r="Z265" s="435">
        <v>100</v>
      </c>
      <c r="AA265" s="439">
        <v>0</v>
      </c>
      <c r="AB265" s="404">
        <v>0</v>
      </c>
      <c r="AC265" s="605"/>
    </row>
    <row r="266" spans="1:29" s="469" customFormat="1" x14ac:dyDescent="0.15">
      <c r="A266" s="620"/>
      <c r="B266" s="620"/>
      <c r="C266" s="486" t="s">
        <v>638</v>
      </c>
      <c r="D266" s="486">
        <v>1</v>
      </c>
      <c r="E266" s="592">
        <v>41490.625</v>
      </c>
      <c r="F266" s="574">
        <f t="shared" si="51"/>
        <v>81</v>
      </c>
      <c r="G266" s="486">
        <v>19</v>
      </c>
      <c r="H266" s="486">
        <v>18</v>
      </c>
      <c r="I266" s="486">
        <v>20</v>
      </c>
      <c r="J266" s="532">
        <v>4.0300000000000002E-2</v>
      </c>
      <c r="K266" s="525">
        <v>0</v>
      </c>
      <c r="L266" s="575">
        <v>2.1108692616491499E-2</v>
      </c>
      <c r="M266" s="575">
        <v>1.7525825911974598E-2</v>
      </c>
      <c r="N266" s="542">
        <v>3646.9060985973797</v>
      </c>
      <c r="O266" s="444">
        <v>10.508014196473914</v>
      </c>
      <c r="P266" s="444">
        <v>277.741800643977</v>
      </c>
      <c r="Q266" s="444">
        <v>48.193704094807586</v>
      </c>
      <c r="R266" s="444">
        <v>7655.5719354592866</v>
      </c>
      <c r="S266" s="454" t="s">
        <v>39</v>
      </c>
      <c r="T266" s="444" t="s">
        <v>39</v>
      </c>
      <c r="U266" s="454">
        <v>152.13350366943104</v>
      </c>
      <c r="V266" s="808">
        <f t="shared" si="52"/>
        <v>0.83418197832923524</v>
      </c>
      <c r="W266" s="807">
        <f t="shared" si="53"/>
        <v>-0.16946827512689658</v>
      </c>
      <c r="X266" s="807" t="s">
        <v>39</v>
      </c>
      <c r="Y266" s="807">
        <f t="shared" ref="Y266:Y274" si="54">($Y$5-N266/R266)/$Y$5</f>
        <v>0.14491053646453789</v>
      </c>
      <c r="Z266" s="435">
        <v>100</v>
      </c>
      <c r="AA266" s="439">
        <v>0</v>
      </c>
      <c r="AB266" s="404">
        <v>0</v>
      </c>
      <c r="AC266" s="605"/>
    </row>
    <row r="267" spans="1:29" s="469" customFormat="1" x14ac:dyDescent="0.15">
      <c r="A267" s="620"/>
      <c r="B267" s="620"/>
      <c r="C267" s="486" t="s">
        <v>641</v>
      </c>
      <c r="D267" s="486">
        <v>1</v>
      </c>
      <c r="E267" s="592">
        <v>41490.625</v>
      </c>
      <c r="F267" s="574">
        <f t="shared" si="51"/>
        <v>77.5</v>
      </c>
      <c r="G267" s="486">
        <v>22.5</v>
      </c>
      <c r="H267" s="486">
        <v>20</v>
      </c>
      <c r="I267" s="486">
        <v>25</v>
      </c>
      <c r="J267" s="532">
        <v>3.3399999999999999E-2</v>
      </c>
      <c r="K267" s="525">
        <v>0</v>
      </c>
      <c r="L267" s="575">
        <v>1.7493626475444599E-2</v>
      </c>
      <c r="M267" s="575">
        <v>1.42157610493189E-2</v>
      </c>
      <c r="N267" s="541">
        <v>4188</v>
      </c>
      <c r="O267" s="576" t="s">
        <v>39</v>
      </c>
      <c r="P267" s="576" t="s">
        <v>39</v>
      </c>
      <c r="Q267" s="576" t="s">
        <v>39</v>
      </c>
      <c r="R267" s="576">
        <v>8667</v>
      </c>
      <c r="S267" s="576">
        <v>153</v>
      </c>
      <c r="T267" s="576" t="s">
        <v>39</v>
      </c>
      <c r="U267" s="576">
        <v>471</v>
      </c>
      <c r="V267" s="808">
        <f t="shared" si="52"/>
        <v>0.55296072781387351</v>
      </c>
      <c r="W267" s="807">
        <f t="shared" si="53"/>
        <v>-0.15291557961454399</v>
      </c>
      <c r="X267" s="807">
        <f>($X$5-S267/N267)/$X$5</f>
        <v>-4.8543131343502246</v>
      </c>
      <c r="Y267" s="807">
        <f t="shared" si="54"/>
        <v>0.13263380451990098</v>
      </c>
      <c r="Z267" s="534">
        <v>100</v>
      </c>
      <c r="AA267" s="576"/>
      <c r="AB267" s="576"/>
      <c r="AC267" s="605"/>
    </row>
    <row r="268" spans="1:29" s="469" customFormat="1" x14ac:dyDescent="0.15">
      <c r="A268" s="620"/>
      <c r="B268" s="620"/>
      <c r="C268" s="486" t="s">
        <v>645</v>
      </c>
      <c r="D268" s="486">
        <v>1</v>
      </c>
      <c r="E268" s="592">
        <v>41490.625</v>
      </c>
      <c r="F268" s="574">
        <f t="shared" si="51"/>
        <v>74</v>
      </c>
      <c r="G268" s="486">
        <v>26</v>
      </c>
      <c r="H268" s="486">
        <v>25</v>
      </c>
      <c r="I268" s="486">
        <v>27</v>
      </c>
      <c r="J268" s="532">
        <v>2.9100000000000001E-2</v>
      </c>
      <c r="K268" s="525">
        <v>0</v>
      </c>
      <c r="L268" s="575">
        <v>1.52409519913835E-2</v>
      </c>
      <c r="M268" s="575">
        <v>1.2160249365055199E-2</v>
      </c>
      <c r="N268" s="541">
        <v>3535</v>
      </c>
      <c r="O268" s="576" t="s">
        <v>39</v>
      </c>
      <c r="P268" s="576" t="s">
        <v>39</v>
      </c>
      <c r="Q268" s="576" t="s">
        <v>39</v>
      </c>
      <c r="R268" s="576">
        <v>7064</v>
      </c>
      <c r="S268" s="576">
        <v>148</v>
      </c>
      <c r="T268" s="576">
        <v>155</v>
      </c>
      <c r="U268" s="576">
        <v>634</v>
      </c>
      <c r="V268" s="808">
        <f t="shared" si="52"/>
        <v>0.28709561996388822</v>
      </c>
      <c r="W268" s="807">
        <f t="shared" si="53"/>
        <v>-0.11326013303531025</v>
      </c>
      <c r="X268" s="807">
        <f>($X$5-S268/N268)/$X$5</f>
        <v>-5.709087988805674</v>
      </c>
      <c r="Y268" s="807">
        <f t="shared" si="54"/>
        <v>0.10173734752048084</v>
      </c>
      <c r="Z268" s="534">
        <v>100</v>
      </c>
      <c r="AA268" s="576"/>
      <c r="AB268" s="576"/>
      <c r="AC268" s="605"/>
    </row>
    <row r="269" spans="1:29" s="469" customFormat="1" x14ac:dyDescent="0.15">
      <c r="A269" s="620"/>
      <c r="B269" s="620"/>
      <c r="C269" s="486" t="s">
        <v>647</v>
      </c>
      <c r="D269" s="486">
        <v>1</v>
      </c>
      <c r="E269" s="592">
        <v>41490.625</v>
      </c>
      <c r="F269" s="574">
        <f t="shared" si="51"/>
        <v>72</v>
      </c>
      <c r="G269" s="486">
        <v>28</v>
      </c>
      <c r="H269" s="486">
        <v>27</v>
      </c>
      <c r="I269" s="486">
        <v>29</v>
      </c>
      <c r="J269" s="532">
        <v>7.5599999999999999E-3</v>
      </c>
      <c r="K269" s="525">
        <v>0</v>
      </c>
      <c r="L269" s="575">
        <v>3.9588530181950601E-3</v>
      </c>
      <c r="M269" s="575">
        <v>2.2011920543971298E-3</v>
      </c>
      <c r="N269" s="541">
        <v>2113</v>
      </c>
      <c r="O269" s="576" t="s">
        <v>39</v>
      </c>
      <c r="P269" s="576" t="s">
        <v>39</v>
      </c>
      <c r="Q269" s="576" t="s">
        <v>39</v>
      </c>
      <c r="R269" s="576">
        <v>3226</v>
      </c>
      <c r="S269" s="576" t="s">
        <v>39</v>
      </c>
      <c r="T269" s="576">
        <v>52</v>
      </c>
      <c r="U269" s="576">
        <v>396</v>
      </c>
      <c r="V269" s="808">
        <f t="shared" si="52"/>
        <v>0.25504998690892688</v>
      </c>
      <c r="W269" s="807">
        <f t="shared" si="53"/>
        <v>0.14944921372502418</v>
      </c>
      <c r="X269" s="807" t="s">
        <v>39</v>
      </c>
      <c r="Y269" s="807">
        <f t="shared" si="54"/>
        <v>-0.17570874795089381</v>
      </c>
      <c r="Z269" s="534">
        <v>100</v>
      </c>
      <c r="AA269" s="576"/>
      <c r="AB269" s="576"/>
      <c r="AC269" s="605"/>
    </row>
    <row r="270" spans="1:29" s="469" customFormat="1" x14ac:dyDescent="0.15">
      <c r="A270" s="620"/>
      <c r="B270" s="620"/>
      <c r="C270" s="486" t="s">
        <v>649</v>
      </c>
      <c r="D270" s="486">
        <v>1</v>
      </c>
      <c r="E270" s="592">
        <v>41490.625</v>
      </c>
      <c r="F270" s="574">
        <f t="shared" si="51"/>
        <v>70</v>
      </c>
      <c r="G270" s="486">
        <v>30</v>
      </c>
      <c r="H270" s="486">
        <v>29</v>
      </c>
      <c r="I270" s="486">
        <v>31</v>
      </c>
      <c r="J270" s="532">
        <v>3.0100000000000001E-3</v>
      </c>
      <c r="K270" s="525">
        <v>0</v>
      </c>
      <c r="L270" s="575">
        <v>1.5761551582634901E-3</v>
      </c>
      <c r="M270" s="575">
        <v>3.9616255202092803E-4</v>
      </c>
      <c r="N270" s="541">
        <v>156</v>
      </c>
      <c r="O270" s="576" t="s">
        <v>39</v>
      </c>
      <c r="P270" s="576" t="s">
        <v>39</v>
      </c>
      <c r="Q270" s="576" t="s">
        <v>39</v>
      </c>
      <c r="R270" s="576">
        <v>320</v>
      </c>
      <c r="S270" s="576">
        <v>2</v>
      </c>
      <c r="T270" s="576">
        <v>13</v>
      </c>
      <c r="U270" s="576">
        <v>50</v>
      </c>
      <c r="V270" s="808">
        <f t="shared" si="52"/>
        <v>-0.27402177031649638</v>
      </c>
      <c r="W270" s="807">
        <f t="shared" si="53"/>
        <v>-0.14277508792282179</v>
      </c>
      <c r="X270" s="807">
        <f>($X$5-S270/N270)/$X$5</f>
        <v>-1.0544547852068658</v>
      </c>
      <c r="Y270" s="807">
        <f t="shared" si="54"/>
        <v>0.12493717217999432</v>
      </c>
      <c r="Z270" s="534">
        <v>1</v>
      </c>
      <c r="AA270" s="576"/>
      <c r="AB270" s="576"/>
      <c r="AC270" s="605"/>
    </row>
    <row r="271" spans="1:29" s="469" customFormat="1" x14ac:dyDescent="0.15">
      <c r="A271" s="620"/>
      <c r="B271" s="620"/>
      <c r="C271" s="486" t="s">
        <v>651</v>
      </c>
      <c r="D271" s="486">
        <v>1</v>
      </c>
      <c r="E271" s="592">
        <v>41490.625</v>
      </c>
      <c r="F271" s="574">
        <f t="shared" si="51"/>
        <v>68</v>
      </c>
      <c r="G271" s="486">
        <v>32</v>
      </c>
      <c r="H271" s="486">
        <v>31</v>
      </c>
      <c r="I271" s="486">
        <v>33</v>
      </c>
      <c r="J271" s="532">
        <v>5.6800000000000003E-2</v>
      </c>
      <c r="K271" s="525">
        <v>0</v>
      </c>
      <c r="L271" s="575">
        <v>2.9754961797126299E-2</v>
      </c>
      <c r="M271" s="575">
        <v>2.5461628311952901E-2</v>
      </c>
      <c r="N271" s="541">
        <v>196</v>
      </c>
      <c r="O271" s="576" t="s">
        <v>39</v>
      </c>
      <c r="P271" s="576" t="s">
        <v>39</v>
      </c>
      <c r="Q271" s="576" t="s">
        <v>39</v>
      </c>
      <c r="R271" s="576">
        <v>389</v>
      </c>
      <c r="S271" s="576">
        <v>2</v>
      </c>
      <c r="T271" s="576">
        <v>11</v>
      </c>
      <c r="U271" s="576">
        <v>70</v>
      </c>
      <c r="V271" s="808">
        <f t="shared" si="52"/>
        <v>-0.41962425835266731</v>
      </c>
      <c r="W271" s="807">
        <f t="shared" si="53"/>
        <v>-0.1056786262038986</v>
      </c>
      <c r="X271" s="807">
        <f>($X$5-S271/N271)/$X$5</f>
        <v>-0.63517829842995432</v>
      </c>
      <c r="Y271" s="807">
        <f t="shared" si="54"/>
        <v>9.5578067351019133E-2</v>
      </c>
      <c r="Z271" s="534">
        <v>1</v>
      </c>
      <c r="AA271" s="576"/>
      <c r="AB271" s="576"/>
      <c r="AC271" s="605"/>
    </row>
    <row r="272" spans="1:29" s="469" customFormat="1" x14ac:dyDescent="0.15">
      <c r="A272" s="620"/>
      <c r="B272" s="620"/>
      <c r="C272" s="486" t="s">
        <v>653</v>
      </c>
      <c r="D272" s="486">
        <v>1</v>
      </c>
      <c r="E272" s="592">
        <v>41490.625</v>
      </c>
      <c r="F272" s="574">
        <f t="shared" si="51"/>
        <v>66</v>
      </c>
      <c r="G272" s="486">
        <v>34</v>
      </c>
      <c r="H272" s="486">
        <v>33</v>
      </c>
      <c r="I272" s="486">
        <v>35</v>
      </c>
      <c r="J272" s="532">
        <v>3.98E-3</v>
      </c>
      <c r="K272" s="525">
        <v>0</v>
      </c>
      <c r="L272" s="575">
        <v>2.0841010168406201E-3</v>
      </c>
      <c r="M272" s="575">
        <v>7.4912600199388999E-4</v>
      </c>
      <c r="N272" s="541">
        <v>2393</v>
      </c>
      <c r="O272" s="576" t="s">
        <v>39</v>
      </c>
      <c r="P272" s="576" t="s">
        <v>39</v>
      </c>
      <c r="Q272" s="576" t="s">
        <v>39</v>
      </c>
      <c r="R272" s="576">
        <v>4085</v>
      </c>
      <c r="S272" s="576">
        <v>137</v>
      </c>
      <c r="T272" s="576">
        <v>110</v>
      </c>
      <c r="U272" s="576">
        <v>129</v>
      </c>
      <c r="V272" s="808">
        <f t="shared" si="52"/>
        <v>0.78572157036482093</v>
      </c>
      <c r="W272" s="807">
        <f t="shared" si="53"/>
        <v>4.8990737920892417E-2</v>
      </c>
      <c r="X272" s="807">
        <f>($X$5-S272/N272)/$X$5</f>
        <v>-8.1742180671627942</v>
      </c>
      <c r="Y272" s="807">
        <f t="shared" si="54"/>
        <v>-5.1514469810513046E-2</v>
      </c>
      <c r="Z272" s="534">
        <v>100</v>
      </c>
      <c r="AA272" s="576"/>
      <c r="AB272" s="576"/>
      <c r="AC272" s="605"/>
    </row>
    <row r="273" spans="1:29" s="469" customFormat="1" x14ac:dyDescent="0.15">
      <c r="A273" s="620"/>
      <c r="B273" s="620"/>
      <c r="C273" s="486" t="s">
        <v>655</v>
      </c>
      <c r="D273" s="486">
        <v>1</v>
      </c>
      <c r="E273" s="592">
        <v>41490.625</v>
      </c>
      <c r="F273" s="574">
        <f t="shared" si="51"/>
        <v>62.5</v>
      </c>
      <c r="G273" s="486">
        <v>37.5</v>
      </c>
      <c r="H273" s="486">
        <v>35</v>
      </c>
      <c r="I273" s="486">
        <v>40</v>
      </c>
      <c r="J273" s="532">
        <v>6.2899999999999996E-3</v>
      </c>
      <c r="K273" s="525">
        <v>0</v>
      </c>
      <c r="L273" s="575">
        <v>3.2937756170221401E-3</v>
      </c>
      <c r="M273" s="575">
        <v>1.6674255360716701E-3</v>
      </c>
      <c r="N273" s="541">
        <v>362</v>
      </c>
      <c r="O273" s="576" t="s">
        <v>39</v>
      </c>
      <c r="P273" s="576" t="s">
        <v>39</v>
      </c>
      <c r="Q273" s="576" t="s">
        <v>39</v>
      </c>
      <c r="R273" s="576">
        <v>701</v>
      </c>
      <c r="S273" s="576">
        <v>1</v>
      </c>
      <c r="T273" s="576">
        <v>19</v>
      </c>
      <c r="U273" s="576">
        <v>125</v>
      </c>
      <c r="V273" s="808">
        <f t="shared" si="52"/>
        <v>-0.3725648906724684</v>
      </c>
      <c r="W273" s="807">
        <f t="shared" si="53"/>
        <v>-7.8809672953108742E-2</v>
      </c>
      <c r="X273" s="807">
        <f>($X$5-S273/N273)/$X$5</f>
        <v>0.55732742197200136</v>
      </c>
      <c r="Y273" s="807">
        <f t="shared" si="54"/>
        <v>7.3052434483069334E-2</v>
      </c>
      <c r="Z273" s="534">
        <v>1</v>
      </c>
      <c r="AA273" s="576"/>
      <c r="AB273" s="576"/>
      <c r="AC273" s="605"/>
    </row>
    <row r="274" spans="1:29" s="469" customFormat="1" ht="16" x14ac:dyDescent="0.15">
      <c r="A274" s="481"/>
      <c r="B274" s="481"/>
      <c r="C274" s="486" t="s">
        <v>657</v>
      </c>
      <c r="D274" s="486">
        <v>1</v>
      </c>
      <c r="E274" s="592">
        <v>41490.625</v>
      </c>
      <c r="F274" s="574">
        <f t="shared" si="51"/>
        <v>59</v>
      </c>
      <c r="G274" s="486">
        <v>41</v>
      </c>
      <c r="H274" s="486">
        <v>40</v>
      </c>
      <c r="I274" s="486">
        <v>42</v>
      </c>
      <c r="J274" s="532">
        <v>7.4099999999999999E-3</v>
      </c>
      <c r="K274" s="525">
        <v>0</v>
      </c>
      <c r="L274" s="575">
        <v>3.88029989653829E-3</v>
      </c>
      <c r="M274" s="575">
        <v>2.1373694168343401E-3</v>
      </c>
      <c r="N274" s="541">
        <v>739</v>
      </c>
      <c r="O274" s="576" t="s">
        <v>39</v>
      </c>
      <c r="P274" s="576" t="s">
        <v>39</v>
      </c>
      <c r="Q274" s="576" t="s">
        <v>39</v>
      </c>
      <c r="R274" s="576">
        <v>1346</v>
      </c>
      <c r="S274" s="576">
        <v>2</v>
      </c>
      <c r="T274" s="576">
        <v>19</v>
      </c>
      <c r="U274" s="576">
        <v>133</v>
      </c>
      <c r="V274" s="808">
        <f t="shared" si="52"/>
        <v>0.28461695018872357</v>
      </c>
      <c r="W274" s="807">
        <f t="shared" si="53"/>
        <v>-1.4696134394800608E-2</v>
      </c>
      <c r="X274" s="807">
        <f>($X$5-S274/N274)/$X$5</f>
        <v>0.56631265697933542</v>
      </c>
      <c r="Y274" s="807">
        <f t="shared" si="54"/>
        <v>1.4483286076146965E-2</v>
      </c>
      <c r="Z274" s="534">
        <v>1</v>
      </c>
      <c r="AA274" s="576"/>
      <c r="AB274" s="576"/>
      <c r="AC274" s="605" t="s">
        <v>658</v>
      </c>
    </row>
    <row r="275" spans="1:29" s="635" customFormat="1" ht="23" customHeight="1" x14ac:dyDescent="0.15">
      <c r="A275" s="628" t="s">
        <v>1651</v>
      </c>
      <c r="B275" s="628"/>
      <c r="C275" s="629"/>
      <c r="D275" s="629"/>
      <c r="E275" s="646"/>
      <c r="F275" s="631"/>
      <c r="G275" s="629"/>
      <c r="H275" s="629"/>
      <c r="I275" s="629"/>
      <c r="J275" s="639"/>
      <c r="K275" s="631"/>
      <c r="L275" s="632"/>
      <c r="M275" s="632"/>
      <c r="N275" s="638"/>
      <c r="O275" s="633"/>
      <c r="P275" s="633"/>
      <c r="Q275" s="633"/>
      <c r="R275" s="633"/>
      <c r="S275" s="633"/>
      <c r="T275" s="633"/>
      <c r="U275" s="633"/>
      <c r="V275" s="815"/>
      <c r="W275" s="816"/>
      <c r="X275" s="816"/>
      <c r="Y275" s="816"/>
      <c r="Z275" s="638"/>
      <c r="AA275" s="633"/>
      <c r="AB275" s="633"/>
      <c r="AC275" s="643"/>
    </row>
    <row r="276" spans="1:29" s="469" customFormat="1" ht="16" x14ac:dyDescent="0.15">
      <c r="A276" s="573" t="s">
        <v>1397</v>
      </c>
      <c r="B276" s="582" t="s">
        <v>1625</v>
      </c>
      <c r="C276" s="619" t="s">
        <v>609</v>
      </c>
      <c r="D276" s="645">
        <v>2</v>
      </c>
      <c r="E276" s="592">
        <v>41449.875</v>
      </c>
      <c r="F276" s="653">
        <v>2900</v>
      </c>
      <c r="G276" s="486">
        <v>29</v>
      </c>
      <c r="H276" s="486" t="s">
        <v>39</v>
      </c>
      <c r="I276" s="486" t="s">
        <v>39</v>
      </c>
      <c r="J276" s="532">
        <v>3.56E-2</v>
      </c>
      <c r="K276" s="525">
        <v>0</v>
      </c>
      <c r="L276" s="575">
        <v>1.8646214860968801E-2</v>
      </c>
      <c r="M276" s="575">
        <v>1.52699389033985E-2</v>
      </c>
      <c r="N276" s="534" t="s">
        <v>39</v>
      </c>
      <c r="O276" s="509" t="s">
        <v>39</v>
      </c>
      <c r="P276" s="509" t="s">
        <v>39</v>
      </c>
      <c r="Q276" s="509" t="s">
        <v>39</v>
      </c>
      <c r="R276" s="509" t="s">
        <v>39</v>
      </c>
      <c r="S276" s="509" t="s">
        <v>39</v>
      </c>
      <c r="T276" s="509" t="s">
        <v>39</v>
      </c>
      <c r="U276" s="509" t="s">
        <v>39</v>
      </c>
      <c r="V276" s="811" t="s">
        <v>39</v>
      </c>
      <c r="W276" s="807" t="s">
        <v>39</v>
      </c>
      <c r="X276" s="812" t="s">
        <v>39</v>
      </c>
      <c r="Y276" s="807" t="s">
        <v>39</v>
      </c>
      <c r="Z276" s="541" t="s">
        <v>39</v>
      </c>
      <c r="AA276" s="644"/>
      <c r="AB276" s="644"/>
      <c r="AC276" s="603" t="s">
        <v>136</v>
      </c>
    </row>
    <row r="277" spans="1:29" s="469" customFormat="1" ht="16" x14ac:dyDescent="0.15">
      <c r="A277" s="573" t="s">
        <v>1397</v>
      </c>
      <c r="B277" s="481"/>
      <c r="C277" s="486" t="s">
        <v>300</v>
      </c>
      <c r="D277" s="486">
        <v>2</v>
      </c>
      <c r="E277" s="592">
        <v>41470.052083333336</v>
      </c>
      <c r="F277" s="486">
        <v>1</v>
      </c>
      <c r="G277" s="486">
        <v>1</v>
      </c>
      <c r="H277" s="486" t="s">
        <v>39</v>
      </c>
      <c r="I277" s="486" t="s">
        <v>39</v>
      </c>
      <c r="J277" s="532">
        <v>3.5099999999999999E-2</v>
      </c>
      <c r="K277" s="525">
        <v>0</v>
      </c>
      <c r="L277" s="575">
        <v>1.8384259551974699E-2</v>
      </c>
      <c r="M277" s="575">
        <v>1.50302336198701E-2</v>
      </c>
      <c r="N277" s="541">
        <v>4626</v>
      </c>
      <c r="O277" s="509" t="s">
        <v>39</v>
      </c>
      <c r="P277" s="509" t="s">
        <v>39</v>
      </c>
      <c r="Q277" s="509" t="s">
        <v>39</v>
      </c>
      <c r="R277" s="576">
        <v>9877</v>
      </c>
      <c r="S277" s="576">
        <v>32</v>
      </c>
      <c r="T277" s="576">
        <v>112</v>
      </c>
      <c r="U277" s="576">
        <v>534</v>
      </c>
      <c r="V277" s="808">
        <f t="shared" ref="V277:V287" si="55">($V$5-U277/N277)/$V$5</f>
        <v>0.54115387135994197</v>
      </c>
      <c r="W277" s="807">
        <f t="shared" ref="W277:W287" si="56">($W$5-R277/N277)/$W$5</f>
        <v>-0.18947360622874715</v>
      </c>
      <c r="X277" s="807">
        <f t="shared" ref="X277:X287" si="57">($X$5-S277/N277)/$X$5</f>
        <v>-0.10849959876271872</v>
      </c>
      <c r="Y277" s="807">
        <f t="shared" ref="Y277:Y292" si="58">($Y$5-N277/R277)/$Y$5</f>
        <v>0.15929198028149391</v>
      </c>
      <c r="Z277" s="534">
        <v>100</v>
      </c>
      <c r="AA277" s="576"/>
      <c r="AB277" s="576"/>
      <c r="AC277" s="605" t="s">
        <v>299</v>
      </c>
    </row>
    <row r="278" spans="1:29" s="469" customFormat="1" x14ac:dyDescent="0.15">
      <c r="A278" s="581"/>
      <c r="B278" s="481"/>
      <c r="C278" s="486" t="s">
        <v>302</v>
      </c>
      <c r="D278" s="486">
        <v>2</v>
      </c>
      <c r="E278" s="592">
        <v>41470.052083333336</v>
      </c>
      <c r="F278" s="486">
        <v>1</v>
      </c>
      <c r="G278" s="486">
        <v>1</v>
      </c>
      <c r="H278" s="486" t="s">
        <v>39</v>
      </c>
      <c r="I278" s="486" t="s">
        <v>39</v>
      </c>
      <c r="J278" s="532">
        <v>4.1700000000000001E-2</v>
      </c>
      <c r="K278" s="525">
        <v>0</v>
      </c>
      <c r="L278" s="575">
        <v>2.1842230820285899E-2</v>
      </c>
      <c r="M278" s="575">
        <v>1.8198505365168E-2</v>
      </c>
      <c r="N278" s="541">
        <v>4441</v>
      </c>
      <c r="O278" s="509" t="s">
        <v>39</v>
      </c>
      <c r="P278" s="509" t="s">
        <v>39</v>
      </c>
      <c r="Q278" s="509" t="s">
        <v>39</v>
      </c>
      <c r="R278" s="576">
        <v>9424</v>
      </c>
      <c r="S278" s="576">
        <v>31</v>
      </c>
      <c r="T278" s="576">
        <v>115</v>
      </c>
      <c r="U278" s="576">
        <v>513</v>
      </c>
      <c r="V278" s="808">
        <f t="shared" si="55"/>
        <v>0.5408357836753499</v>
      </c>
      <c r="W278" s="807">
        <f t="shared" si="56"/>
        <v>-0.18219709726075836</v>
      </c>
      <c r="X278" s="807">
        <f t="shared" si="57"/>
        <v>-0.11859303549430339</v>
      </c>
      <c r="Y278" s="807">
        <f t="shared" si="58"/>
        <v>0.1541173613798604</v>
      </c>
      <c r="Z278" s="534">
        <v>100</v>
      </c>
      <c r="AA278" s="576"/>
      <c r="AB278" s="576"/>
      <c r="AC278" s="605"/>
    </row>
    <row r="279" spans="1:29" s="562" customFormat="1" x14ac:dyDescent="0.15">
      <c r="A279" s="573" t="s">
        <v>1397</v>
      </c>
      <c r="B279" s="481"/>
      <c r="C279" s="486" t="s">
        <v>304</v>
      </c>
      <c r="D279" s="486">
        <v>2</v>
      </c>
      <c r="E279" s="592">
        <v>41470.135416666664</v>
      </c>
      <c r="F279" s="486">
        <v>1</v>
      </c>
      <c r="G279" s="486">
        <v>1</v>
      </c>
      <c r="H279" s="486" t="s">
        <v>39</v>
      </c>
      <c r="I279" s="486" t="s">
        <v>39</v>
      </c>
      <c r="J279" s="532">
        <v>4.3400000000000001E-2</v>
      </c>
      <c r="K279" s="525">
        <v>0</v>
      </c>
      <c r="L279" s="575">
        <v>2.2732976881277501E-2</v>
      </c>
      <c r="M279" s="575">
        <v>1.9015639758750799E-2</v>
      </c>
      <c r="N279" s="541">
        <v>4704</v>
      </c>
      <c r="O279" s="509" t="s">
        <v>39</v>
      </c>
      <c r="P279" s="509" t="s">
        <v>39</v>
      </c>
      <c r="Q279" s="509" t="s">
        <v>39</v>
      </c>
      <c r="R279" s="576">
        <v>9854</v>
      </c>
      <c r="S279" s="576">
        <v>30</v>
      </c>
      <c r="T279" s="576">
        <v>89</v>
      </c>
      <c r="U279" s="576">
        <v>503</v>
      </c>
      <c r="V279" s="808">
        <f t="shared" si="55"/>
        <v>0.57495773693369545</v>
      </c>
      <c r="W279" s="807">
        <f t="shared" si="56"/>
        <v>-0.1670262620622556</v>
      </c>
      <c r="X279" s="807">
        <f t="shared" si="57"/>
        <v>-2.1986436518721526E-2</v>
      </c>
      <c r="Y279" s="807">
        <f t="shared" si="58"/>
        <v>0.14312125398712339</v>
      </c>
      <c r="Z279" s="534">
        <v>100</v>
      </c>
      <c r="AA279" s="576"/>
      <c r="AB279" s="576"/>
      <c r="AC279" s="605"/>
    </row>
    <row r="280" spans="1:29" s="469" customFormat="1" x14ac:dyDescent="0.15">
      <c r="A280" s="581"/>
      <c r="B280" s="481"/>
      <c r="C280" s="486" t="s">
        <v>306</v>
      </c>
      <c r="D280" s="486">
        <v>2</v>
      </c>
      <c r="E280" s="592">
        <v>41470.135416666664</v>
      </c>
      <c r="F280" s="486">
        <v>1</v>
      </c>
      <c r="G280" s="486">
        <v>1</v>
      </c>
      <c r="H280" s="486" t="s">
        <v>39</v>
      </c>
      <c r="I280" s="486" t="s">
        <v>39</v>
      </c>
      <c r="J280" s="532">
        <v>4.2700000000000002E-2</v>
      </c>
      <c r="K280" s="525">
        <v>0</v>
      </c>
      <c r="L280" s="575">
        <v>2.2366196288910001E-2</v>
      </c>
      <c r="M280" s="575">
        <v>1.86791361100982E-2</v>
      </c>
      <c r="N280" s="541">
        <v>8267</v>
      </c>
      <c r="O280" s="509" t="s">
        <v>39</v>
      </c>
      <c r="P280" s="509" t="s">
        <v>39</v>
      </c>
      <c r="Q280" s="509" t="s">
        <v>39</v>
      </c>
      <c r="R280" s="576">
        <v>15820</v>
      </c>
      <c r="S280" s="576">
        <v>31</v>
      </c>
      <c r="T280" s="576">
        <v>143</v>
      </c>
      <c r="U280" s="576">
        <v>506</v>
      </c>
      <c r="V280" s="808">
        <f t="shared" si="55"/>
        <v>0.75670453015192218</v>
      </c>
      <c r="W280" s="807">
        <f t="shared" si="56"/>
        <v>-6.6090138119364122E-2</v>
      </c>
      <c r="X280" s="807">
        <f t="shared" si="57"/>
        <v>0.39909620531871276</v>
      </c>
      <c r="Y280" s="807">
        <f t="shared" si="58"/>
        <v>6.1993011431425667E-2</v>
      </c>
      <c r="Z280" s="534">
        <v>100</v>
      </c>
      <c r="AA280" s="576"/>
      <c r="AB280" s="576"/>
      <c r="AC280" s="605"/>
    </row>
    <row r="281" spans="1:29" s="469" customFormat="1" x14ac:dyDescent="0.15">
      <c r="A281" s="573" t="s">
        <v>1397</v>
      </c>
      <c r="B281" s="481"/>
      <c r="C281" s="486" t="s">
        <v>308</v>
      </c>
      <c r="D281" s="486">
        <v>2</v>
      </c>
      <c r="E281" s="592">
        <v>41470.220833333333</v>
      </c>
      <c r="F281" s="486">
        <v>1</v>
      </c>
      <c r="G281" s="486">
        <v>1</v>
      </c>
      <c r="H281" s="486" t="s">
        <v>39</v>
      </c>
      <c r="I281" s="486" t="s">
        <v>39</v>
      </c>
      <c r="J281" s="532">
        <v>6.3500000000000001E-2</v>
      </c>
      <c r="K281" s="525">
        <v>0</v>
      </c>
      <c r="L281" s="575">
        <v>3.3266493401023403E-2</v>
      </c>
      <c r="M281" s="575">
        <v>2.8684288102925001E-2</v>
      </c>
      <c r="N281" s="541">
        <v>7913</v>
      </c>
      <c r="O281" s="509" t="s">
        <v>39</v>
      </c>
      <c r="P281" s="509" t="s">
        <v>39</v>
      </c>
      <c r="Q281" s="509" t="s">
        <v>39</v>
      </c>
      <c r="R281" s="576">
        <v>16086</v>
      </c>
      <c r="S281" s="576">
        <v>50</v>
      </c>
      <c r="T281" s="576">
        <v>107</v>
      </c>
      <c r="U281" s="576">
        <v>868</v>
      </c>
      <c r="V281" s="808">
        <f t="shared" si="55"/>
        <v>0.56397639359278129</v>
      </c>
      <c r="W281" s="807">
        <f t="shared" si="56"/>
        <v>-0.13251061940593653</v>
      </c>
      <c r="X281" s="807">
        <f t="shared" si="57"/>
        <v>-1.2558279073268883E-2</v>
      </c>
      <c r="Y281" s="807">
        <f t="shared" si="58"/>
        <v>0.11700607229223631</v>
      </c>
      <c r="Z281" s="534">
        <v>100</v>
      </c>
      <c r="AA281" s="576"/>
      <c r="AB281" s="576"/>
      <c r="AC281" s="605"/>
    </row>
    <row r="282" spans="1:29" s="469" customFormat="1" x14ac:dyDescent="0.15">
      <c r="A282" s="581"/>
      <c r="B282" s="481"/>
      <c r="C282" s="486" t="s">
        <v>310</v>
      </c>
      <c r="D282" s="486">
        <v>2</v>
      </c>
      <c r="E282" s="592">
        <v>41470.220833333333</v>
      </c>
      <c r="F282" s="486">
        <v>1</v>
      </c>
      <c r="G282" s="486">
        <v>1</v>
      </c>
      <c r="H282" s="486" t="s">
        <v>39</v>
      </c>
      <c r="I282" s="486" t="s">
        <v>39</v>
      </c>
      <c r="J282" s="532">
        <v>6.08E-2</v>
      </c>
      <c r="K282" s="525">
        <v>0</v>
      </c>
      <c r="L282" s="575">
        <v>3.1851355339144502E-2</v>
      </c>
      <c r="M282" s="575">
        <v>2.7385780129504499E-2</v>
      </c>
      <c r="N282" s="541">
        <v>7899</v>
      </c>
      <c r="O282" s="509" t="s">
        <v>39</v>
      </c>
      <c r="P282" s="509" t="s">
        <v>39</v>
      </c>
      <c r="Q282" s="509" t="s">
        <v>39</v>
      </c>
      <c r="R282" s="576">
        <v>16192</v>
      </c>
      <c r="S282" s="576">
        <v>44</v>
      </c>
      <c r="T282" s="576">
        <v>85</v>
      </c>
      <c r="U282" s="576">
        <v>847</v>
      </c>
      <c r="V282" s="808">
        <f t="shared" si="55"/>
        <v>0.57377125065081835</v>
      </c>
      <c r="W282" s="807">
        <f t="shared" si="56"/>
        <v>-0.14199385163028064</v>
      </c>
      <c r="X282" s="807">
        <f t="shared" si="57"/>
        <v>0.10736943627928051</v>
      </c>
      <c r="Y282" s="807">
        <f t="shared" si="58"/>
        <v>0.12433854300316399</v>
      </c>
      <c r="Z282" s="534">
        <v>100</v>
      </c>
      <c r="AA282" s="576"/>
      <c r="AB282" s="576"/>
      <c r="AC282" s="605"/>
    </row>
    <row r="283" spans="1:29" s="469" customFormat="1" x14ac:dyDescent="0.15">
      <c r="A283" s="573" t="s">
        <v>1397</v>
      </c>
      <c r="B283" s="481"/>
      <c r="C283" s="486" t="s">
        <v>168</v>
      </c>
      <c r="D283" s="486">
        <v>2</v>
      </c>
      <c r="E283" s="592">
        <v>41470.301388888889</v>
      </c>
      <c r="F283" s="486">
        <v>1</v>
      </c>
      <c r="G283" s="486">
        <v>1</v>
      </c>
      <c r="H283" s="486" t="s">
        <v>39</v>
      </c>
      <c r="I283" s="486" t="s">
        <v>39</v>
      </c>
      <c r="J283" s="532">
        <v>9.8100000000000007E-2</v>
      </c>
      <c r="K283" s="525">
        <v>0</v>
      </c>
      <c r="L283" s="575">
        <v>5.1406392005243502E-2</v>
      </c>
      <c r="M283" s="575">
        <v>4.5294246206285603E-2</v>
      </c>
      <c r="N283" s="541">
        <v>5623</v>
      </c>
      <c r="O283" s="509" t="s">
        <v>39</v>
      </c>
      <c r="P283" s="509" t="s">
        <v>39</v>
      </c>
      <c r="Q283" s="509" t="s">
        <v>39</v>
      </c>
      <c r="R283" s="576">
        <v>26286</v>
      </c>
      <c r="S283" s="576">
        <v>230</v>
      </c>
      <c r="T283" s="576">
        <v>275</v>
      </c>
      <c r="U283" s="576">
        <v>2053</v>
      </c>
      <c r="V283" s="808">
        <f t="shared" si="55"/>
        <v>-0.4512836718325578</v>
      </c>
      <c r="W283" s="807">
        <f t="shared" si="56"/>
        <v>-1.6043047583239209</v>
      </c>
      <c r="X283" s="807">
        <f t="shared" si="57"/>
        <v>-5.5546716782164625</v>
      </c>
      <c r="Y283" s="807">
        <f t="shared" si="58"/>
        <v>0.61602036136370597</v>
      </c>
      <c r="Z283" s="541">
        <v>100</v>
      </c>
      <c r="AA283" s="576"/>
      <c r="AB283" s="576"/>
      <c r="AC283" s="605"/>
    </row>
    <row r="284" spans="1:29" s="469" customFormat="1" x14ac:dyDescent="0.15">
      <c r="A284" s="573" t="s">
        <v>1397</v>
      </c>
      <c r="B284" s="481"/>
      <c r="C284" s="486" t="s">
        <v>312</v>
      </c>
      <c r="D284" s="486">
        <v>2</v>
      </c>
      <c r="E284" s="592">
        <v>41470.395833333336</v>
      </c>
      <c r="F284" s="486">
        <v>1</v>
      </c>
      <c r="G284" s="486">
        <v>1</v>
      </c>
      <c r="H284" s="486" t="s">
        <v>39</v>
      </c>
      <c r="I284" s="486" t="s">
        <v>39</v>
      </c>
      <c r="J284" s="532">
        <v>9.7500000000000003E-2</v>
      </c>
      <c r="K284" s="525">
        <v>0</v>
      </c>
      <c r="L284" s="575">
        <v>5.1091745628815202E-2</v>
      </c>
      <c r="M284" s="575">
        <v>4.5006664208235098E-2</v>
      </c>
      <c r="N284" s="541">
        <v>11674</v>
      </c>
      <c r="O284" s="509" t="s">
        <v>39</v>
      </c>
      <c r="P284" s="509" t="s">
        <v>39</v>
      </c>
      <c r="Q284" s="509" t="s">
        <v>39</v>
      </c>
      <c r="R284" s="576">
        <v>23609</v>
      </c>
      <c r="S284" s="576">
        <v>73</v>
      </c>
      <c r="T284" s="576">
        <v>131</v>
      </c>
      <c r="U284" s="576">
        <v>1321</v>
      </c>
      <c r="V284" s="808">
        <f t="shared" si="55"/>
        <v>0.55020505338402892</v>
      </c>
      <c r="W284" s="807">
        <f t="shared" si="56"/>
        <v>-0.12666106837847574</v>
      </c>
      <c r="X284" s="807">
        <f t="shared" si="57"/>
        <v>-2.0614653904312535E-3</v>
      </c>
      <c r="Y284" s="807">
        <f t="shared" si="58"/>
        <v>0.11242162521934847</v>
      </c>
      <c r="Z284" s="534">
        <v>100</v>
      </c>
      <c r="AA284" s="576"/>
      <c r="AB284" s="576"/>
      <c r="AC284" s="605"/>
    </row>
    <row r="285" spans="1:29" s="469" customFormat="1" x14ac:dyDescent="0.15">
      <c r="A285" s="581"/>
      <c r="B285" s="481"/>
      <c r="C285" s="486" t="s">
        <v>314</v>
      </c>
      <c r="D285" s="486">
        <v>2</v>
      </c>
      <c r="E285" s="592">
        <v>41470.395833333336</v>
      </c>
      <c r="F285" s="486">
        <v>1</v>
      </c>
      <c r="G285" s="486">
        <v>1</v>
      </c>
      <c r="H285" s="486" t="s">
        <v>39</v>
      </c>
      <c r="I285" s="486" t="s">
        <v>39</v>
      </c>
      <c r="J285" s="532">
        <v>7.6899999999999996E-2</v>
      </c>
      <c r="K285" s="525">
        <v>0</v>
      </c>
      <c r="L285" s="575">
        <v>4.0290634855454602E-2</v>
      </c>
      <c r="M285" s="575">
        <v>3.5123873237111997E-2</v>
      </c>
      <c r="N285" s="541">
        <v>13048</v>
      </c>
      <c r="O285" s="509" t="s">
        <v>39</v>
      </c>
      <c r="P285" s="509" t="s">
        <v>39</v>
      </c>
      <c r="Q285" s="509" t="s">
        <v>39</v>
      </c>
      <c r="R285" s="576">
        <v>26289</v>
      </c>
      <c r="S285" s="576">
        <v>82</v>
      </c>
      <c r="T285" s="576">
        <v>148</v>
      </c>
      <c r="U285" s="576">
        <v>1573</v>
      </c>
      <c r="V285" s="808">
        <f t="shared" si="55"/>
        <v>0.52080065270627773</v>
      </c>
      <c r="W285" s="807">
        <f t="shared" si="56"/>
        <v>-0.12244611929962401</v>
      </c>
      <c r="X285" s="807">
        <f t="shared" si="57"/>
        <v>-7.0733297197358045E-3</v>
      </c>
      <c r="Y285" s="807">
        <f t="shared" si="58"/>
        <v>0.10908863881682522</v>
      </c>
      <c r="Z285" s="534">
        <v>100</v>
      </c>
      <c r="AA285" s="576"/>
      <c r="AB285" s="576"/>
      <c r="AC285" s="605"/>
    </row>
    <row r="286" spans="1:29" s="469" customFormat="1" x14ac:dyDescent="0.15">
      <c r="A286" s="573" t="s">
        <v>1397</v>
      </c>
      <c r="B286" s="481"/>
      <c r="C286" s="486" t="s">
        <v>316</v>
      </c>
      <c r="D286" s="486">
        <v>2</v>
      </c>
      <c r="E286" s="592">
        <v>41470.456944444442</v>
      </c>
      <c r="F286" s="486">
        <v>1</v>
      </c>
      <c r="G286" s="486">
        <v>1</v>
      </c>
      <c r="H286" s="486" t="s">
        <v>39</v>
      </c>
      <c r="I286" s="486" t="s">
        <v>39</v>
      </c>
      <c r="J286" s="532">
        <v>6.3899999999999998E-2</v>
      </c>
      <c r="K286" s="525">
        <v>0</v>
      </c>
      <c r="L286" s="575">
        <v>3.3476148448402902E-2</v>
      </c>
      <c r="M286" s="575">
        <v>2.88766355620696E-2</v>
      </c>
      <c r="N286" s="541">
        <v>8968</v>
      </c>
      <c r="O286" s="509" t="s">
        <v>39</v>
      </c>
      <c r="P286" s="509" t="s">
        <v>39</v>
      </c>
      <c r="Q286" s="509" t="s">
        <v>39</v>
      </c>
      <c r="R286" s="576">
        <v>18013</v>
      </c>
      <c r="S286" s="576">
        <v>55</v>
      </c>
      <c r="T286" s="576">
        <v>197</v>
      </c>
      <c r="U286" s="576">
        <v>993</v>
      </c>
      <c r="V286" s="808">
        <f t="shared" si="55"/>
        <v>0.55986582427255172</v>
      </c>
      <c r="W286" s="807">
        <f t="shared" si="56"/>
        <v>-0.11898904255602949</v>
      </c>
      <c r="X286" s="807">
        <f t="shared" si="57"/>
        <v>1.721554097486009E-2</v>
      </c>
      <c r="Y286" s="807">
        <f t="shared" si="58"/>
        <v>0.10633619993653458</v>
      </c>
      <c r="Z286" s="534">
        <v>100</v>
      </c>
      <c r="AA286" s="576"/>
      <c r="AB286" s="576"/>
      <c r="AC286" s="610"/>
    </row>
    <row r="287" spans="1:29" s="469" customFormat="1" x14ac:dyDescent="0.15">
      <c r="A287" s="581"/>
      <c r="B287" s="481"/>
      <c r="C287" s="486" t="s">
        <v>318</v>
      </c>
      <c r="D287" s="486">
        <v>2</v>
      </c>
      <c r="E287" s="592">
        <v>41470.456944444442</v>
      </c>
      <c r="F287" s="486">
        <v>1</v>
      </c>
      <c r="G287" s="486">
        <v>1</v>
      </c>
      <c r="H287" s="486" t="s">
        <v>39</v>
      </c>
      <c r="I287" s="486" t="s">
        <v>39</v>
      </c>
      <c r="J287" s="532">
        <v>7.4399999999999994E-2</v>
      </c>
      <c r="K287" s="525">
        <v>0</v>
      </c>
      <c r="L287" s="575">
        <v>3.8980051616224101E-2</v>
      </c>
      <c r="M287" s="575">
        <v>3.3923130319475199E-2</v>
      </c>
      <c r="N287" s="541">
        <v>9175</v>
      </c>
      <c r="O287" s="509" t="s">
        <v>39</v>
      </c>
      <c r="P287" s="509" t="s">
        <v>39</v>
      </c>
      <c r="Q287" s="509" t="s">
        <v>39</v>
      </c>
      <c r="R287" s="576">
        <v>18049</v>
      </c>
      <c r="S287" s="576">
        <v>50</v>
      </c>
      <c r="T287" s="576">
        <v>97</v>
      </c>
      <c r="U287" s="576">
        <v>1212</v>
      </c>
      <c r="V287" s="808">
        <f t="shared" si="55"/>
        <v>0.47491696096505592</v>
      </c>
      <c r="W287" s="807">
        <f t="shared" si="56"/>
        <v>-9.5929093889429828E-2</v>
      </c>
      <c r="X287" s="807">
        <f t="shared" si="57"/>
        <v>0.12671676705103255</v>
      </c>
      <c r="Y287" s="807">
        <f t="shared" si="58"/>
        <v>8.7532208446971113E-2</v>
      </c>
      <c r="Z287" s="534">
        <v>100</v>
      </c>
      <c r="AA287" s="576"/>
      <c r="AB287" s="576"/>
      <c r="AC287" s="605"/>
    </row>
    <row r="288" spans="1:29" s="469" customFormat="1" ht="16" x14ac:dyDescent="0.15">
      <c r="A288" s="581"/>
      <c r="B288" s="481"/>
      <c r="C288" s="525" t="s">
        <v>40</v>
      </c>
      <c r="D288" s="486">
        <v>2</v>
      </c>
      <c r="E288" s="592">
        <v>41470.301388888889</v>
      </c>
      <c r="F288" s="486">
        <v>17</v>
      </c>
      <c r="G288" s="486">
        <v>17</v>
      </c>
      <c r="H288" s="486" t="s">
        <v>39</v>
      </c>
      <c r="I288" s="486" t="s">
        <v>39</v>
      </c>
      <c r="J288" s="532">
        <v>5.2999999999999999E-2</v>
      </c>
      <c r="K288" s="525">
        <v>0</v>
      </c>
      <c r="L288" s="575">
        <v>2.7763506593744498E-2</v>
      </c>
      <c r="M288" s="575">
        <v>2.3633388427263501E-2</v>
      </c>
      <c r="N288" s="534" t="s">
        <v>39</v>
      </c>
      <c r="O288" s="509" t="s">
        <v>39</v>
      </c>
      <c r="P288" s="509" t="s">
        <v>39</v>
      </c>
      <c r="Q288" s="509" t="s">
        <v>39</v>
      </c>
      <c r="R288" s="509" t="s">
        <v>39</v>
      </c>
      <c r="S288" s="509" t="s">
        <v>39</v>
      </c>
      <c r="T288" s="509" t="s">
        <v>39</v>
      </c>
      <c r="U288" s="509" t="s">
        <v>39</v>
      </c>
      <c r="V288" s="811" t="s">
        <v>39</v>
      </c>
      <c r="W288" s="807" t="s">
        <v>39</v>
      </c>
      <c r="X288" s="812" t="s">
        <v>39</v>
      </c>
      <c r="Y288" s="807" t="s">
        <v>39</v>
      </c>
      <c r="Z288" s="541" t="s">
        <v>39</v>
      </c>
      <c r="AA288" s="525"/>
      <c r="AB288" s="525"/>
      <c r="AC288" s="605" t="s">
        <v>322</v>
      </c>
    </row>
    <row r="289" spans="1:30" s="469" customFormat="1" ht="16" x14ac:dyDescent="0.15">
      <c r="A289" s="581"/>
      <c r="B289" s="481"/>
      <c r="C289" s="486" t="s">
        <v>323</v>
      </c>
      <c r="D289" s="486">
        <v>2</v>
      </c>
      <c r="E289" s="592">
        <v>41470.395833333336</v>
      </c>
      <c r="F289" s="486">
        <v>17</v>
      </c>
      <c r="G289" s="486">
        <v>17</v>
      </c>
      <c r="H289" s="486" t="s">
        <v>39</v>
      </c>
      <c r="I289" s="486" t="s">
        <v>39</v>
      </c>
      <c r="J289" s="532">
        <v>6.9500000000000006E-2</v>
      </c>
      <c r="K289" s="525">
        <v>0</v>
      </c>
      <c r="L289" s="575">
        <v>3.6411453622376903E-2</v>
      </c>
      <c r="M289" s="575">
        <v>3.1568759190116598E-2</v>
      </c>
      <c r="N289" s="541">
        <v>5478</v>
      </c>
      <c r="O289" s="509" t="s">
        <v>39</v>
      </c>
      <c r="P289" s="509" t="s">
        <v>39</v>
      </c>
      <c r="Q289" s="509" t="s">
        <v>39</v>
      </c>
      <c r="R289" s="576">
        <v>11370</v>
      </c>
      <c r="S289" s="576">
        <v>32</v>
      </c>
      <c r="T289" s="576">
        <v>87</v>
      </c>
      <c r="U289" s="576">
        <v>592</v>
      </c>
      <c r="V289" s="808">
        <f>($V$5-U289/N289)/$V$5</f>
        <v>0.57043279104684541</v>
      </c>
      <c r="W289" s="807">
        <f>($W$5-R289/N289)/$W$5</f>
        <v>-0.15630877427349599</v>
      </c>
      <c r="X289" s="807">
        <f>($X$5-S289/N289)/$X$5</f>
        <v>6.3906691515820166E-2</v>
      </c>
      <c r="Y289" s="807">
        <f t="shared" si="58"/>
        <v>0.13517909554193602</v>
      </c>
      <c r="Z289" s="534">
        <v>100</v>
      </c>
      <c r="AA289" s="576"/>
      <c r="AB289" s="576"/>
      <c r="AC289" s="605" t="s">
        <v>321</v>
      </c>
    </row>
    <row r="290" spans="1:30" s="469" customFormat="1" ht="16" x14ac:dyDescent="0.15">
      <c r="A290" s="581"/>
      <c r="B290" s="481"/>
      <c r="C290" s="486" t="s">
        <v>325</v>
      </c>
      <c r="D290" s="486">
        <v>2</v>
      </c>
      <c r="E290" s="592">
        <v>41470.456944444442</v>
      </c>
      <c r="F290" s="486">
        <v>17</v>
      </c>
      <c r="G290" s="486">
        <v>17</v>
      </c>
      <c r="H290" s="486" t="s">
        <v>39</v>
      </c>
      <c r="I290" s="486" t="s">
        <v>39</v>
      </c>
      <c r="J290" s="532">
        <v>9.3799999999999994E-2</v>
      </c>
      <c r="K290" s="525">
        <v>0</v>
      </c>
      <c r="L290" s="575">
        <v>4.9151489992422998E-2</v>
      </c>
      <c r="M290" s="575">
        <v>4.3232949686952099E-2</v>
      </c>
      <c r="N290" s="541">
        <v>17841</v>
      </c>
      <c r="O290" s="509" t="s">
        <v>39</v>
      </c>
      <c r="P290" s="509" t="s">
        <v>39</v>
      </c>
      <c r="Q290" s="509" t="s">
        <v>39</v>
      </c>
      <c r="R290" s="576">
        <v>35368</v>
      </c>
      <c r="S290" s="576">
        <v>104</v>
      </c>
      <c r="T290" s="576">
        <v>185</v>
      </c>
      <c r="U290" s="576">
        <v>2194</v>
      </c>
      <c r="V290" s="808">
        <f>($V$5-U290/N290)/$V$5</f>
        <v>0.51118010515598322</v>
      </c>
      <c r="W290" s="807">
        <f>($W$5-R290/N290)/$W$5</f>
        <v>-0.10440075043195458</v>
      </c>
      <c r="X290" s="807">
        <f>($X$5-S290/N290)/$X$5</f>
        <v>6.5874266151107252E-2</v>
      </c>
      <c r="Y290" s="807">
        <f t="shared" si="58"/>
        <v>9.4531582300284661E-2</v>
      </c>
      <c r="Z290" s="534">
        <v>100</v>
      </c>
      <c r="AA290" s="576"/>
      <c r="AB290" s="576"/>
      <c r="AC290" s="605" t="s">
        <v>321</v>
      </c>
    </row>
    <row r="291" spans="1:30" s="469" customFormat="1" ht="16" x14ac:dyDescent="0.15">
      <c r="A291" s="581"/>
      <c r="B291" s="581"/>
      <c r="C291" s="525" t="s">
        <v>40</v>
      </c>
      <c r="D291" s="486">
        <v>2</v>
      </c>
      <c r="E291" s="592">
        <v>41470.456944444442</v>
      </c>
      <c r="F291" s="486">
        <v>71</v>
      </c>
      <c r="G291" s="486">
        <v>71</v>
      </c>
      <c r="H291" s="486" t="s">
        <v>39</v>
      </c>
      <c r="I291" s="486" t="s">
        <v>39</v>
      </c>
      <c r="J291" s="532">
        <v>0.18840000000000001</v>
      </c>
      <c r="K291" s="525">
        <v>0.1</v>
      </c>
      <c r="L291" s="575">
        <v>9.8793523871774799E-2</v>
      </c>
      <c r="M291" s="575">
        <v>8.8551009467061695E-2</v>
      </c>
      <c r="N291" s="534" t="s">
        <v>39</v>
      </c>
      <c r="O291" s="509" t="s">
        <v>39</v>
      </c>
      <c r="P291" s="509" t="s">
        <v>39</v>
      </c>
      <c r="Q291" s="509" t="s">
        <v>39</v>
      </c>
      <c r="R291" s="509" t="s">
        <v>39</v>
      </c>
      <c r="S291" s="509" t="s">
        <v>39</v>
      </c>
      <c r="T291" s="509" t="s">
        <v>39</v>
      </c>
      <c r="U291" s="509" t="s">
        <v>39</v>
      </c>
      <c r="V291" s="811" t="s">
        <v>39</v>
      </c>
      <c r="W291" s="807" t="s">
        <v>39</v>
      </c>
      <c r="X291" s="812" t="s">
        <v>39</v>
      </c>
      <c r="Y291" s="807" t="s">
        <v>39</v>
      </c>
      <c r="Z291" s="541" t="s">
        <v>39</v>
      </c>
      <c r="AA291" s="525"/>
      <c r="AB291" s="525"/>
      <c r="AC291" s="605" t="s">
        <v>328</v>
      </c>
    </row>
    <row r="292" spans="1:30" s="469" customFormat="1" ht="16" x14ac:dyDescent="0.15">
      <c r="A292" s="573" t="s">
        <v>1397</v>
      </c>
      <c r="B292" s="481"/>
      <c r="C292" s="486" t="s">
        <v>440</v>
      </c>
      <c r="D292" s="486">
        <v>2</v>
      </c>
      <c r="E292" s="592">
        <v>41481.833333333336</v>
      </c>
      <c r="F292" s="486">
        <v>1</v>
      </c>
      <c r="G292" s="486">
        <v>1</v>
      </c>
      <c r="H292" s="510" t="s">
        <v>39</v>
      </c>
      <c r="I292" s="510" t="s">
        <v>39</v>
      </c>
      <c r="J292" s="532">
        <v>0.26379999999999998</v>
      </c>
      <c r="K292" s="525">
        <v>0.2</v>
      </c>
      <c r="L292" s="575">
        <v>0.13841150976265901</v>
      </c>
      <c r="M292" s="575">
        <v>0.124848723251685</v>
      </c>
      <c r="N292" s="541">
        <v>31625</v>
      </c>
      <c r="O292" s="509" t="s">
        <v>39</v>
      </c>
      <c r="P292" s="509" t="s">
        <v>39</v>
      </c>
      <c r="Q292" s="509" t="s">
        <v>39</v>
      </c>
      <c r="R292" s="576">
        <v>65049</v>
      </c>
      <c r="S292" s="576">
        <v>193</v>
      </c>
      <c r="T292" s="576">
        <v>84</v>
      </c>
      <c r="U292" s="576">
        <v>1681</v>
      </c>
      <c r="V292" s="808">
        <f>($V$5-U292/N292)/$V$5</f>
        <v>0.78871502105251123</v>
      </c>
      <c r="W292" s="807">
        <f>($W$5-R292/N292)/$W$5</f>
        <v>-0.14589671584085934</v>
      </c>
      <c r="X292" s="807">
        <f>($X$5-S292/N292)/$X$5</f>
        <v>2.2047040742951534E-2</v>
      </c>
      <c r="Y292" s="807">
        <f t="shared" si="58"/>
        <v>0.12732100007268113</v>
      </c>
      <c r="Z292" s="534">
        <v>100</v>
      </c>
      <c r="AA292" s="576"/>
      <c r="AB292" s="576"/>
      <c r="AC292" s="605" t="s">
        <v>441</v>
      </c>
    </row>
    <row r="293" spans="1:30" s="469" customFormat="1" ht="16" x14ac:dyDescent="0.15">
      <c r="A293" s="573" t="s">
        <v>1397</v>
      </c>
      <c r="B293" s="481"/>
      <c r="C293" s="486" t="s">
        <v>40</v>
      </c>
      <c r="D293" s="486">
        <v>2</v>
      </c>
      <c r="E293" s="592">
        <v>41481.833333333336</v>
      </c>
      <c r="F293" s="486">
        <v>83</v>
      </c>
      <c r="G293" s="486">
        <v>83</v>
      </c>
      <c r="H293" s="510" t="s">
        <v>39</v>
      </c>
      <c r="I293" s="510" t="s">
        <v>39</v>
      </c>
      <c r="J293" s="532">
        <v>0.1585</v>
      </c>
      <c r="K293" s="525">
        <v>0.1</v>
      </c>
      <c r="L293" s="575">
        <v>8.3095540666030199E-2</v>
      </c>
      <c r="M293" s="575">
        <v>7.4217573592107802E-2</v>
      </c>
      <c r="N293" s="541" t="s">
        <v>39</v>
      </c>
      <c r="O293" s="576" t="s">
        <v>39</v>
      </c>
      <c r="P293" s="576" t="s">
        <v>39</v>
      </c>
      <c r="Q293" s="576" t="s">
        <v>39</v>
      </c>
      <c r="R293" s="576" t="s">
        <v>39</v>
      </c>
      <c r="S293" s="576" t="s">
        <v>39</v>
      </c>
      <c r="T293" s="576" t="s">
        <v>39</v>
      </c>
      <c r="U293" s="576" t="s">
        <v>39</v>
      </c>
      <c r="V293" s="808" t="s">
        <v>39</v>
      </c>
      <c r="W293" s="807" t="s">
        <v>39</v>
      </c>
      <c r="X293" s="807" t="s">
        <v>39</v>
      </c>
      <c r="Y293" s="807" t="s">
        <v>39</v>
      </c>
      <c r="Z293" s="541" t="s">
        <v>39</v>
      </c>
      <c r="AA293" s="486"/>
      <c r="AB293" s="486"/>
      <c r="AC293" s="605" t="s">
        <v>447</v>
      </c>
    </row>
    <row r="294" spans="1:30" s="635" customFormat="1" ht="23" customHeight="1" x14ac:dyDescent="0.15">
      <c r="A294" s="629" t="s">
        <v>1649</v>
      </c>
      <c r="B294" s="628"/>
      <c r="C294" s="629"/>
      <c r="D294" s="629"/>
      <c r="E294" s="646"/>
      <c r="F294" s="631"/>
      <c r="G294" s="629"/>
      <c r="H294" s="630"/>
      <c r="I294" s="630"/>
      <c r="J294" s="639"/>
      <c r="K294" s="631"/>
      <c r="L294" s="632"/>
      <c r="M294" s="632"/>
      <c r="N294" s="639"/>
      <c r="O294" s="629"/>
      <c r="P294" s="629"/>
      <c r="Q294" s="629"/>
      <c r="R294" s="629"/>
      <c r="S294" s="629"/>
      <c r="T294" s="629"/>
      <c r="U294" s="629"/>
      <c r="V294" s="815"/>
      <c r="W294" s="816"/>
      <c r="X294" s="816"/>
      <c r="Y294" s="816"/>
      <c r="Z294" s="639"/>
      <c r="AA294" s="629"/>
      <c r="AB294" s="629"/>
      <c r="AC294" s="643"/>
    </row>
    <row r="295" spans="1:30" s="469" customFormat="1" ht="16" x14ac:dyDescent="0.15">
      <c r="A295" s="481"/>
      <c r="B295" s="481"/>
      <c r="C295" s="622" t="s">
        <v>53</v>
      </c>
      <c r="D295" s="622">
        <v>3</v>
      </c>
      <c r="E295" s="591">
        <v>41446.583333333336</v>
      </c>
      <c r="F295" s="511">
        <f>15-G295</f>
        <v>0</v>
      </c>
      <c r="G295" s="486">
        <v>15</v>
      </c>
      <c r="H295" s="486">
        <v>15</v>
      </c>
      <c r="I295" s="486">
        <v>15</v>
      </c>
      <c r="J295" s="532">
        <v>44.4</v>
      </c>
      <c r="K295" s="525">
        <v>28.6</v>
      </c>
      <c r="L295" s="575">
        <v>28.611079697790601</v>
      </c>
      <c r="M295" s="575">
        <v>28.658734311593701</v>
      </c>
      <c r="N295" s="541">
        <v>6480924</v>
      </c>
      <c r="O295" s="576" t="s">
        <v>39</v>
      </c>
      <c r="P295" s="576" t="s">
        <v>39</v>
      </c>
      <c r="Q295" s="576" t="s">
        <v>39</v>
      </c>
      <c r="R295" s="576">
        <v>11982932</v>
      </c>
      <c r="S295" s="576">
        <v>51100</v>
      </c>
      <c r="T295" s="576">
        <v>18053</v>
      </c>
      <c r="U295" s="576">
        <v>1717000</v>
      </c>
      <c r="V295" s="808">
        <f>($V$5-U295/N295)/$V$5</f>
        <v>-5.3088353521239071E-2</v>
      </c>
      <c r="W295" s="807">
        <f>($W$5-R295/N295)/$W$5</f>
        <v>-3.0057694367837503E-2</v>
      </c>
      <c r="X295" s="807">
        <f>($X$5-S295/N295)/$X$5</f>
        <v>-0.26349975449141588</v>
      </c>
      <c r="Y295" s="807">
        <f t="shared" ref="Y295:Y321" si="59">($Y$5-N295/R295)/$Y$5</f>
        <v>2.9180593021330019E-2</v>
      </c>
      <c r="Z295" s="541">
        <v>10000</v>
      </c>
      <c r="AA295" s="576"/>
      <c r="AB295" s="576"/>
      <c r="AC295" s="605" t="s">
        <v>54</v>
      </c>
    </row>
    <row r="296" spans="1:30" s="469" customFormat="1" ht="16" x14ac:dyDescent="0.15">
      <c r="A296" s="581"/>
      <c r="B296" s="581"/>
      <c r="C296" s="621" t="s">
        <v>40</v>
      </c>
      <c r="D296" s="624">
        <v>3</v>
      </c>
      <c r="E296" s="593">
        <v>41446.666666666664</v>
      </c>
      <c r="F296" s="525">
        <f>21-G296</f>
        <v>0</v>
      </c>
      <c r="G296" s="486">
        <v>21</v>
      </c>
      <c r="H296" s="486">
        <v>21</v>
      </c>
      <c r="I296" s="486">
        <v>21</v>
      </c>
      <c r="J296" s="532">
        <v>24.3</v>
      </c>
      <c r="K296" s="525">
        <v>14.8</v>
      </c>
      <c r="L296" s="575">
        <v>14.795598391417199</v>
      </c>
      <c r="M296" s="575">
        <v>14.736086549695401</v>
      </c>
      <c r="N296" s="541" t="s">
        <v>39</v>
      </c>
      <c r="O296" s="576" t="s">
        <v>39</v>
      </c>
      <c r="P296" s="576" t="s">
        <v>39</v>
      </c>
      <c r="Q296" s="576" t="s">
        <v>39</v>
      </c>
      <c r="R296" s="576" t="s">
        <v>39</v>
      </c>
      <c r="S296" s="576" t="s">
        <v>39</v>
      </c>
      <c r="T296" s="576" t="s">
        <v>39</v>
      </c>
      <c r="U296" s="576" t="s">
        <v>39</v>
      </c>
      <c r="V296" s="808" t="s">
        <v>39</v>
      </c>
      <c r="W296" s="807" t="s">
        <v>39</v>
      </c>
      <c r="X296" s="807" t="s">
        <v>39</v>
      </c>
      <c r="Y296" s="807" t="s">
        <v>39</v>
      </c>
      <c r="Z296" s="541" t="s">
        <v>39</v>
      </c>
      <c r="AA296" s="486"/>
      <c r="AB296" s="486"/>
      <c r="AC296" s="605" t="s">
        <v>64</v>
      </c>
    </row>
    <row r="297" spans="1:30" s="469" customFormat="1" ht="16" x14ac:dyDescent="0.15">
      <c r="A297" s="620"/>
      <c r="B297" s="481"/>
      <c r="C297" s="622" t="s">
        <v>91</v>
      </c>
      <c r="D297" s="622">
        <v>3</v>
      </c>
      <c r="E297" s="591">
        <v>41449.550694444442</v>
      </c>
      <c r="F297" s="511">
        <f>38-G297</f>
        <v>0</v>
      </c>
      <c r="G297" s="486">
        <v>38</v>
      </c>
      <c r="H297" s="486">
        <v>38</v>
      </c>
      <c r="I297" s="486">
        <v>38</v>
      </c>
      <c r="J297" s="532">
        <v>22.9</v>
      </c>
      <c r="K297" s="525">
        <v>13.9</v>
      </c>
      <c r="L297" s="575">
        <v>13.8545927266027</v>
      </c>
      <c r="M297" s="575">
        <v>13.810405458705199</v>
      </c>
      <c r="N297" s="542">
        <v>3863503.9580148798</v>
      </c>
      <c r="O297" s="444">
        <v>133797.90814510037</v>
      </c>
      <c r="P297" s="444">
        <v>339830.58534537471</v>
      </c>
      <c r="Q297" s="444">
        <v>71804.816281037827</v>
      </c>
      <c r="R297" s="444">
        <v>7250978.7630944904</v>
      </c>
      <c r="S297" s="454">
        <v>38108.911271826917</v>
      </c>
      <c r="T297" s="444">
        <v>54139.416659789378</v>
      </c>
      <c r="U297" s="454">
        <v>536292.55310627259</v>
      </c>
      <c r="V297" s="808">
        <f>($V$5-U297/N297)/$V$5</f>
        <v>0.44823792250150662</v>
      </c>
      <c r="W297" s="807">
        <f>($W$5-R297/N297)/$W$5</f>
        <v>-4.5564083016355422E-2</v>
      </c>
      <c r="X297" s="807">
        <f>($X$5-S297/N297)/$X$5</f>
        <v>-0.58065238338961656</v>
      </c>
      <c r="Y297" s="807">
        <f t="shared" si="59"/>
        <v>4.3578469991917688E-2</v>
      </c>
      <c r="Z297" s="435">
        <v>10000</v>
      </c>
      <c r="AA297" s="439">
        <v>0</v>
      </c>
      <c r="AB297" s="439">
        <v>1</v>
      </c>
      <c r="AC297" s="605" t="s">
        <v>54</v>
      </c>
    </row>
    <row r="298" spans="1:30" s="469" customFormat="1" ht="16" x14ac:dyDescent="0.15">
      <c r="A298" s="481"/>
      <c r="B298" s="481"/>
      <c r="C298" s="622" t="s">
        <v>109</v>
      </c>
      <c r="D298" s="622">
        <v>3</v>
      </c>
      <c r="E298" s="591">
        <v>41449.5625</v>
      </c>
      <c r="F298" s="511">
        <f>19-G298</f>
        <v>0</v>
      </c>
      <c r="G298" s="486">
        <v>19</v>
      </c>
      <c r="H298" s="486">
        <v>19</v>
      </c>
      <c r="I298" s="486">
        <v>19</v>
      </c>
      <c r="J298" s="532">
        <v>15.57</v>
      </c>
      <c r="K298" s="525">
        <v>9.6999999999999993</v>
      </c>
      <c r="L298" s="575">
        <v>9.0651415809144993</v>
      </c>
      <c r="M298" s="575">
        <v>9.0756759802673805</v>
      </c>
      <c r="N298" s="541">
        <v>906330</v>
      </c>
      <c r="O298" s="576" t="s">
        <v>39</v>
      </c>
      <c r="P298" s="576" t="s">
        <v>39</v>
      </c>
      <c r="Q298" s="576" t="s">
        <v>39</v>
      </c>
      <c r="R298" s="576">
        <v>1525752</v>
      </c>
      <c r="S298" s="576">
        <v>19300</v>
      </c>
      <c r="T298" s="576">
        <v>14262</v>
      </c>
      <c r="U298" s="576">
        <v>378900</v>
      </c>
      <c r="V298" s="808">
        <f>($V$5-U298/N298)/$V$5</f>
        <v>-0.66176532628458928</v>
      </c>
      <c r="W298" s="807">
        <f>($W$5-R298/N298)/$W$5</f>
        <v>6.2150876860684996E-2</v>
      </c>
      <c r="X298" s="807">
        <f>($X$5-S298/N298)/$X$5</f>
        <v>-2.4124173685637857</v>
      </c>
      <c r="Y298" s="807">
        <f t="shared" si="59"/>
        <v>-6.6269589987613439E-2</v>
      </c>
      <c r="Z298" s="534">
        <v>10000</v>
      </c>
      <c r="AA298" s="576"/>
      <c r="AB298" s="576"/>
      <c r="AC298" s="605" t="s">
        <v>110</v>
      </c>
    </row>
    <row r="299" spans="1:30" s="562" customFormat="1" ht="16" x14ac:dyDescent="0.15">
      <c r="A299" s="581"/>
      <c r="B299" s="481"/>
      <c r="C299" s="622" t="s">
        <v>135</v>
      </c>
      <c r="D299" s="622">
        <v>3</v>
      </c>
      <c r="E299" s="592">
        <v>41449.569444444445</v>
      </c>
      <c r="F299" s="574">
        <f>41-G299</f>
        <v>0</v>
      </c>
      <c r="G299" s="486">
        <v>41</v>
      </c>
      <c r="H299" s="486">
        <v>41</v>
      </c>
      <c r="I299" s="486">
        <v>41</v>
      </c>
      <c r="J299" s="532">
        <v>7.32</v>
      </c>
      <c r="K299" s="525">
        <v>4</v>
      </c>
      <c r="L299" s="575">
        <v>4.0435331740937404</v>
      </c>
      <c r="M299" s="575">
        <v>4.0250766750500597</v>
      </c>
      <c r="N299" s="541">
        <v>1321501</v>
      </c>
      <c r="O299" s="576" t="s">
        <v>39</v>
      </c>
      <c r="P299" s="576" t="s">
        <v>39</v>
      </c>
      <c r="Q299" s="576" t="s">
        <v>39</v>
      </c>
      <c r="R299" s="576">
        <v>2334238</v>
      </c>
      <c r="S299" s="576">
        <v>22400</v>
      </c>
      <c r="T299" s="576">
        <v>9612</v>
      </c>
      <c r="U299" s="576">
        <v>541900</v>
      </c>
      <c r="V299" s="808">
        <f>($V$5-U299/N299)/$V$5</f>
        <v>-0.62998308717410678</v>
      </c>
      <c r="W299" s="807">
        <f>($W$5-R299/N299)/$W$5</f>
        <v>1.5959386413357968E-2</v>
      </c>
      <c r="X299" s="807">
        <f>($X$5-S299/N299)/$X$5</f>
        <v>-1.7162623416202003</v>
      </c>
      <c r="Y299" s="807">
        <f t="shared" si="59"/>
        <v>-1.6218219241164455E-2</v>
      </c>
      <c r="Z299" s="534">
        <v>10000</v>
      </c>
      <c r="AA299" s="576"/>
      <c r="AB299" s="576"/>
      <c r="AC299" s="603"/>
      <c r="AD299" s="562" t="s">
        <v>581</v>
      </c>
    </row>
    <row r="300" spans="1:30" s="469" customFormat="1" ht="16" x14ac:dyDescent="0.15">
      <c r="A300" s="620"/>
      <c r="B300" s="481"/>
      <c r="C300" s="621" t="s">
        <v>40</v>
      </c>
      <c r="D300" s="624">
        <v>3</v>
      </c>
      <c r="E300" s="591">
        <v>41451.527777777781</v>
      </c>
      <c r="F300" s="511">
        <f>15-G300</f>
        <v>0</v>
      </c>
      <c r="G300" s="486">
        <v>15</v>
      </c>
      <c r="H300" s="486">
        <v>15</v>
      </c>
      <c r="I300" s="486">
        <v>15</v>
      </c>
      <c r="J300" s="532">
        <v>23.3</v>
      </c>
      <c r="K300" s="525">
        <v>14.1</v>
      </c>
      <c r="L300" s="575">
        <v>14.1227393910826</v>
      </c>
      <c r="M300" s="575">
        <v>14.0742326306446</v>
      </c>
      <c r="N300" s="541" t="s">
        <v>39</v>
      </c>
      <c r="O300" s="576" t="s">
        <v>39</v>
      </c>
      <c r="P300" s="576" t="s">
        <v>39</v>
      </c>
      <c r="Q300" s="576" t="s">
        <v>39</v>
      </c>
      <c r="R300" s="576" t="s">
        <v>39</v>
      </c>
      <c r="S300" s="576" t="s">
        <v>39</v>
      </c>
      <c r="T300" s="576" t="s">
        <v>39</v>
      </c>
      <c r="U300" s="576" t="s">
        <v>39</v>
      </c>
      <c r="V300" s="808" t="s">
        <v>39</v>
      </c>
      <c r="W300" s="807" t="s">
        <v>39</v>
      </c>
      <c r="X300" s="807" t="s">
        <v>39</v>
      </c>
      <c r="Y300" s="807" t="s">
        <v>39</v>
      </c>
      <c r="Z300" s="541" t="s">
        <v>39</v>
      </c>
      <c r="AA300" s="509"/>
      <c r="AB300" s="509"/>
      <c r="AC300" s="603" t="s">
        <v>54</v>
      </c>
    </row>
    <row r="301" spans="1:30" s="469" customFormat="1" ht="16" x14ac:dyDescent="0.15">
      <c r="A301" s="481"/>
      <c r="B301" s="481"/>
      <c r="C301" s="622" t="s">
        <v>150</v>
      </c>
      <c r="D301" s="622">
        <v>3</v>
      </c>
      <c r="E301" s="593">
        <v>41451.534722222219</v>
      </c>
      <c r="F301" s="511">
        <f>15-G301</f>
        <v>0</v>
      </c>
      <c r="G301" s="486">
        <v>15</v>
      </c>
      <c r="H301" s="486">
        <v>15</v>
      </c>
      <c r="I301" s="486">
        <v>15</v>
      </c>
      <c r="J301" s="541" t="s">
        <v>39</v>
      </c>
      <c r="K301" s="576" t="s">
        <v>39</v>
      </c>
      <c r="L301" s="576" t="s">
        <v>39</v>
      </c>
      <c r="M301" s="576" t="s">
        <v>39</v>
      </c>
      <c r="N301" s="542">
        <v>4694199.8352176594</v>
      </c>
      <c r="O301" s="444">
        <v>119393.22580056182</v>
      </c>
      <c r="P301" s="444">
        <v>440644.19092463935</v>
      </c>
      <c r="Q301" s="444">
        <v>120170.61559668517</v>
      </c>
      <c r="R301" s="444">
        <v>8820200.4145134669</v>
      </c>
      <c r="S301" s="454">
        <v>48283.777933433827</v>
      </c>
      <c r="T301" s="444" t="s">
        <v>39</v>
      </c>
      <c r="U301" s="454">
        <v>549421.93003500532</v>
      </c>
      <c r="V301" s="808">
        <f>($V$5-U301/N301)/$V$5</f>
        <v>0.5347612720976298</v>
      </c>
      <c r="W301" s="807">
        <f>($W$5-R301/N301)/$W$5</f>
        <v>-4.6772401747575403E-2</v>
      </c>
      <c r="X301" s="807">
        <f>($X$5-S301/N301)/$X$5</f>
        <v>-0.64827951178425336</v>
      </c>
      <c r="Y301" s="807">
        <f t="shared" si="59"/>
        <v>4.468249417876239E-2</v>
      </c>
      <c r="Z301" s="435">
        <v>10000</v>
      </c>
      <c r="AA301" s="439">
        <v>0</v>
      </c>
      <c r="AB301" s="439">
        <v>1</v>
      </c>
      <c r="AC301" s="605" t="s">
        <v>151</v>
      </c>
    </row>
    <row r="302" spans="1:30" s="562" customFormat="1" ht="16" x14ac:dyDescent="0.15">
      <c r="A302" s="581"/>
      <c r="B302" s="581"/>
      <c r="C302" s="621" t="s">
        <v>40</v>
      </c>
      <c r="D302" s="624">
        <v>3</v>
      </c>
      <c r="E302" s="592">
        <v>41451.541666666664</v>
      </c>
      <c r="F302" s="511">
        <f>22-G302</f>
        <v>0</v>
      </c>
      <c r="G302" s="486">
        <v>22</v>
      </c>
      <c r="H302" s="486">
        <v>22</v>
      </c>
      <c r="I302" s="486">
        <v>22</v>
      </c>
      <c r="J302" s="532">
        <v>30.3</v>
      </c>
      <c r="K302" s="525">
        <v>18.8</v>
      </c>
      <c r="L302" s="575">
        <v>18.891913629754299</v>
      </c>
      <c r="M302" s="575">
        <v>18.7725479155485</v>
      </c>
      <c r="N302" s="541" t="s">
        <v>39</v>
      </c>
      <c r="O302" s="576" t="s">
        <v>39</v>
      </c>
      <c r="P302" s="576" t="s">
        <v>39</v>
      </c>
      <c r="Q302" s="576" t="s">
        <v>39</v>
      </c>
      <c r="R302" s="576" t="s">
        <v>39</v>
      </c>
      <c r="S302" s="576" t="s">
        <v>39</v>
      </c>
      <c r="T302" s="576" t="s">
        <v>39</v>
      </c>
      <c r="U302" s="576" t="s">
        <v>39</v>
      </c>
      <c r="V302" s="808" t="s">
        <v>39</v>
      </c>
      <c r="W302" s="807" t="s">
        <v>39</v>
      </c>
      <c r="X302" s="807" t="s">
        <v>39</v>
      </c>
      <c r="Y302" s="807" t="s">
        <v>39</v>
      </c>
      <c r="Z302" s="541" t="s">
        <v>39</v>
      </c>
      <c r="AA302" s="576"/>
      <c r="AB302" s="576"/>
      <c r="AC302" s="605" t="s">
        <v>54</v>
      </c>
    </row>
    <row r="303" spans="1:30" s="469" customFormat="1" ht="16" x14ac:dyDescent="0.15">
      <c r="A303" s="581"/>
      <c r="B303" s="581"/>
      <c r="C303" s="622" t="s">
        <v>181</v>
      </c>
      <c r="D303" s="622">
        <v>3</v>
      </c>
      <c r="E303" s="592">
        <v>41458.652777777781</v>
      </c>
      <c r="F303" s="574">
        <v>0</v>
      </c>
      <c r="G303" s="486">
        <v>32.25</v>
      </c>
      <c r="H303" s="486">
        <v>28</v>
      </c>
      <c r="I303" s="486">
        <v>36.5</v>
      </c>
      <c r="J303" s="532">
        <v>61.7</v>
      </c>
      <c r="K303" s="525">
        <v>41.5</v>
      </c>
      <c r="L303" s="575">
        <v>39.784976853617898</v>
      </c>
      <c r="M303" s="575">
        <v>41.493070777260002</v>
      </c>
      <c r="N303" s="542">
        <v>10406520.942673253</v>
      </c>
      <c r="O303" s="444">
        <v>293200.83796528558</v>
      </c>
      <c r="P303" s="444">
        <v>823139.92660439736</v>
      </c>
      <c r="Q303" s="444">
        <v>191208.91125470586</v>
      </c>
      <c r="R303" s="444">
        <v>18462015.019018587</v>
      </c>
      <c r="S303" s="454">
        <v>93224.269286387484</v>
      </c>
      <c r="T303" s="444">
        <v>0</v>
      </c>
      <c r="U303" s="454">
        <v>2204121.6169196712</v>
      </c>
      <c r="V303" s="808">
        <f>($V$5-U303/N303)/$V$5</f>
        <v>0.15809820665986576</v>
      </c>
      <c r="W303" s="807">
        <f>($W$5-R303/N303)/$W$5</f>
        <v>1.165419841107625E-2</v>
      </c>
      <c r="X303" s="807">
        <f>($X$5-S303/N303)/$X$5</f>
        <v>-0.43553774413712526</v>
      </c>
      <c r="Y303" s="807">
        <f t="shared" si="59"/>
        <v>-1.1791620293565706E-2</v>
      </c>
      <c r="Z303" s="435">
        <v>10000</v>
      </c>
      <c r="AA303" s="439">
        <v>0</v>
      </c>
      <c r="AB303" s="439">
        <v>1</v>
      </c>
      <c r="AC303" s="605" t="s">
        <v>182</v>
      </c>
    </row>
    <row r="304" spans="1:30" s="469" customFormat="1" ht="16" x14ac:dyDescent="0.15">
      <c r="A304" s="581"/>
      <c r="B304" s="481"/>
      <c r="C304" s="622" t="s">
        <v>201</v>
      </c>
      <c r="D304" s="622">
        <v>3</v>
      </c>
      <c r="E304" s="592">
        <v>41463.69027777778</v>
      </c>
      <c r="F304" s="511">
        <f>18-G304</f>
        <v>0</v>
      </c>
      <c r="G304" s="486">
        <v>18</v>
      </c>
      <c r="H304" s="486">
        <v>18</v>
      </c>
      <c r="I304" s="486">
        <v>18</v>
      </c>
      <c r="J304" s="532">
        <v>33.5</v>
      </c>
      <c r="K304" s="525">
        <v>20.9</v>
      </c>
      <c r="L304" s="575">
        <v>21.1026827043286</v>
      </c>
      <c r="M304" s="575">
        <v>20.968642093626698</v>
      </c>
      <c r="N304" s="542">
        <v>7077496.3905902887</v>
      </c>
      <c r="O304" s="444">
        <v>266336.25108278665</v>
      </c>
      <c r="P304" s="444">
        <v>689422.4920874032</v>
      </c>
      <c r="Q304" s="444">
        <v>165916.54759900313</v>
      </c>
      <c r="R304" s="444">
        <v>13392191.457837339</v>
      </c>
      <c r="S304" s="454">
        <v>75573.6068304113</v>
      </c>
      <c r="T304" s="444">
        <v>0</v>
      </c>
      <c r="U304" s="454">
        <v>1086623.034447263</v>
      </c>
      <c r="V304" s="808">
        <f>($V$5-U304/N304)/$V$5</f>
        <v>0.38971781320528587</v>
      </c>
      <c r="W304" s="807">
        <f>($W$5-R304/N304)/$W$5</f>
        <v>-5.4162049540591659E-2</v>
      </c>
      <c r="X304" s="807">
        <f>($X$5-S304/N304)/$X$5</f>
        <v>-0.71112479192098077</v>
      </c>
      <c r="Y304" s="807">
        <f t="shared" si="59"/>
        <v>5.1379244362093637E-2</v>
      </c>
      <c r="Z304" s="435">
        <v>10000</v>
      </c>
      <c r="AA304" s="439">
        <v>0</v>
      </c>
      <c r="AB304" s="439">
        <v>1</v>
      </c>
      <c r="AC304" s="605" t="s">
        <v>202</v>
      </c>
    </row>
    <row r="305" spans="1:37" s="469" customFormat="1" ht="16" x14ac:dyDescent="0.15">
      <c r="A305" s="581"/>
      <c r="B305" s="481"/>
      <c r="C305" s="622" t="s">
        <v>226</v>
      </c>
      <c r="D305" s="622">
        <v>3</v>
      </c>
      <c r="E305" s="592">
        <v>41466.701388888891</v>
      </c>
      <c r="F305" s="511">
        <f>19-G305</f>
        <v>0</v>
      </c>
      <c r="G305" s="486">
        <v>19</v>
      </c>
      <c r="H305" s="486">
        <v>19</v>
      </c>
      <c r="I305" s="486">
        <v>19</v>
      </c>
      <c r="J305" s="532">
        <v>49.2</v>
      </c>
      <c r="K305" s="525">
        <v>32.200000000000003</v>
      </c>
      <c r="L305" s="575">
        <v>31.838510825222102</v>
      </c>
      <c r="M305" s="575">
        <v>32.1436389209724</v>
      </c>
      <c r="N305" s="542">
        <v>5179030.4184483215</v>
      </c>
      <c r="O305" s="444">
        <v>218827.7044542915</v>
      </c>
      <c r="P305" s="444">
        <v>447542.86470421107</v>
      </c>
      <c r="Q305" s="444">
        <v>146026.18397000036</v>
      </c>
      <c r="R305" s="444">
        <v>9710350.6221266687</v>
      </c>
      <c r="S305" s="454">
        <v>55794.889843968827</v>
      </c>
      <c r="T305" s="444" t="s">
        <v>39</v>
      </c>
      <c r="U305" s="454">
        <v>690089.28490935813</v>
      </c>
      <c r="V305" s="808">
        <f>($V$5-U305/N305)/$V$5</f>
        <v>0.47035086717558972</v>
      </c>
      <c r="W305" s="807">
        <f>($W$5-R305/N305)/$W$5</f>
        <v>-4.4532204114253127E-2</v>
      </c>
      <c r="X305" s="807">
        <f>($X$5-S305/N305)/$X$5</f>
        <v>-0.72638300900755581</v>
      </c>
      <c r="Y305" s="807">
        <f t="shared" si="59"/>
        <v>4.2633634404805686E-2</v>
      </c>
      <c r="Z305" s="435">
        <v>10000</v>
      </c>
      <c r="AA305" s="439">
        <v>0</v>
      </c>
      <c r="AB305" s="439">
        <v>1</v>
      </c>
      <c r="AC305" s="605" t="s">
        <v>227</v>
      </c>
    </row>
    <row r="306" spans="1:37" s="469" customFormat="1" ht="16" x14ac:dyDescent="0.15">
      <c r="A306" s="481"/>
      <c r="B306" s="481"/>
      <c r="C306" s="621" t="s">
        <v>40</v>
      </c>
      <c r="D306" s="624">
        <v>3</v>
      </c>
      <c r="E306" s="593">
        <v>41467.573611111111</v>
      </c>
      <c r="F306" s="574">
        <f>23-G306</f>
        <v>0</v>
      </c>
      <c r="G306" s="486">
        <v>23</v>
      </c>
      <c r="H306" s="486">
        <v>23</v>
      </c>
      <c r="I306" s="486">
        <v>23</v>
      </c>
      <c r="J306" s="532">
        <v>44.2</v>
      </c>
      <c r="K306" s="525">
        <v>28.6</v>
      </c>
      <c r="L306" s="575">
        <v>28.4750766018634</v>
      </c>
      <c r="M306" s="575">
        <v>28.514813388377199</v>
      </c>
      <c r="N306" s="541" t="s">
        <v>39</v>
      </c>
      <c r="O306" s="576" t="s">
        <v>39</v>
      </c>
      <c r="P306" s="576" t="s">
        <v>39</v>
      </c>
      <c r="Q306" s="576" t="s">
        <v>39</v>
      </c>
      <c r="R306" s="576" t="s">
        <v>39</v>
      </c>
      <c r="S306" s="576" t="s">
        <v>39</v>
      </c>
      <c r="T306" s="576" t="s">
        <v>39</v>
      </c>
      <c r="U306" s="576" t="s">
        <v>39</v>
      </c>
      <c r="V306" s="808" t="s">
        <v>39</v>
      </c>
      <c r="W306" s="807" t="s">
        <v>39</v>
      </c>
      <c r="X306" s="807" t="s">
        <v>39</v>
      </c>
      <c r="Y306" s="807" t="s">
        <v>39</v>
      </c>
      <c r="Z306" s="541" t="s">
        <v>39</v>
      </c>
      <c r="AA306" s="509"/>
      <c r="AB306" s="509"/>
      <c r="AC306" s="605" t="s">
        <v>54</v>
      </c>
    </row>
    <row r="307" spans="1:37" s="469" customFormat="1" ht="16" x14ac:dyDescent="0.15">
      <c r="A307" s="620"/>
      <c r="B307" s="481"/>
      <c r="C307" s="622" t="s">
        <v>256</v>
      </c>
      <c r="D307" s="622">
        <v>3</v>
      </c>
      <c r="E307" s="592">
        <v>41467.583333333336</v>
      </c>
      <c r="F307" s="574">
        <f>23-G307</f>
        <v>0</v>
      </c>
      <c r="G307" s="486">
        <v>23</v>
      </c>
      <c r="H307" s="486">
        <v>23</v>
      </c>
      <c r="I307" s="486">
        <v>23</v>
      </c>
      <c r="J307" s="541" t="s">
        <v>39</v>
      </c>
      <c r="K307" s="576" t="s">
        <v>39</v>
      </c>
      <c r="L307" s="576" t="s">
        <v>39</v>
      </c>
      <c r="M307" s="576" t="s">
        <v>39</v>
      </c>
      <c r="N307" s="542">
        <v>5750952.6334518557</v>
      </c>
      <c r="O307" s="444">
        <v>226969.33416361845</v>
      </c>
      <c r="P307" s="444">
        <v>504742.07451708062</v>
      </c>
      <c r="Q307" s="444">
        <v>115353.035094872</v>
      </c>
      <c r="R307" s="444">
        <v>10769079.150238678</v>
      </c>
      <c r="S307" s="454">
        <v>61464.23742521894</v>
      </c>
      <c r="T307" s="444" t="s">
        <v>39</v>
      </c>
      <c r="U307" s="454">
        <v>825592.70390489174</v>
      </c>
      <c r="V307" s="808">
        <f>($V$5-U307/N307)/$V$5</f>
        <v>0.42936619146159632</v>
      </c>
      <c r="W307" s="807">
        <f>($W$5-R307/N307)/$W$5</f>
        <v>-4.3215815989143924E-2</v>
      </c>
      <c r="X307" s="807">
        <f>($X$5-S307/N307)/$X$5</f>
        <v>-0.71267081650088315</v>
      </c>
      <c r="Y307" s="807">
        <f t="shared" si="59"/>
        <v>4.1425575922818814E-2</v>
      </c>
      <c r="Z307" s="435">
        <v>10000</v>
      </c>
      <c r="AA307" s="439">
        <v>0</v>
      </c>
      <c r="AB307" s="439">
        <v>1</v>
      </c>
      <c r="AC307" s="605" t="s">
        <v>54</v>
      </c>
    </row>
    <row r="308" spans="1:37" s="469" customFormat="1" ht="16" x14ac:dyDescent="0.15">
      <c r="A308" s="620"/>
      <c r="B308" s="620"/>
      <c r="C308" s="622" t="s">
        <v>270</v>
      </c>
      <c r="D308" s="622">
        <v>3</v>
      </c>
      <c r="E308" s="592">
        <v>41467.583333333336</v>
      </c>
      <c r="F308" s="574">
        <f>16.5-G308</f>
        <v>3.5</v>
      </c>
      <c r="G308" s="486">
        <v>13</v>
      </c>
      <c r="H308" s="486">
        <v>13</v>
      </c>
      <c r="I308" s="486">
        <v>13</v>
      </c>
      <c r="J308" s="532">
        <v>6.3</v>
      </c>
      <c r="K308" s="525">
        <v>3.4</v>
      </c>
      <c r="L308" s="575">
        <v>3.4554233469384799</v>
      </c>
      <c r="M308" s="575">
        <v>3.4282357639437699</v>
      </c>
      <c r="N308" s="541">
        <v>72113</v>
      </c>
      <c r="O308" s="509" t="s">
        <v>39</v>
      </c>
      <c r="P308" s="509" t="s">
        <v>39</v>
      </c>
      <c r="Q308" s="509" t="s">
        <v>39</v>
      </c>
      <c r="R308" s="576">
        <v>2419708</v>
      </c>
      <c r="S308" s="576">
        <v>21100</v>
      </c>
      <c r="T308" s="576">
        <v>22220</v>
      </c>
      <c r="U308" s="576">
        <v>239800</v>
      </c>
      <c r="V308" s="808">
        <f>($V$5-U308/N308)/$V$5</f>
        <v>-12.218039909978991</v>
      </c>
      <c r="W308" s="807">
        <f>($W$5-R308/N308)/$W$5</f>
        <v>-17.693248595165688</v>
      </c>
      <c r="X308" s="807">
        <f>($X$5-S308/N308)/$X$5</f>
        <v>-45.887824462904888</v>
      </c>
      <c r="Y308" s="807">
        <f t="shared" si="59"/>
        <v>0.94650475036968096</v>
      </c>
      <c r="Z308" s="541">
        <v>10000</v>
      </c>
      <c r="AA308" s="576"/>
      <c r="AB308" s="576"/>
      <c r="AC308" s="610"/>
    </row>
    <row r="309" spans="1:37" s="469" customFormat="1" ht="16" x14ac:dyDescent="0.15">
      <c r="A309" s="620"/>
      <c r="B309" s="620"/>
      <c r="C309" s="622" t="s">
        <v>436</v>
      </c>
      <c r="D309" s="622">
        <v>3</v>
      </c>
      <c r="E309" s="592">
        <v>41481.799305555556</v>
      </c>
      <c r="F309" s="574">
        <f>86-G309</f>
        <v>6</v>
      </c>
      <c r="G309" s="486">
        <v>80</v>
      </c>
      <c r="H309" s="486">
        <v>80</v>
      </c>
      <c r="I309" s="486">
        <v>80</v>
      </c>
      <c r="J309" s="532">
        <v>13.99</v>
      </c>
      <c r="K309" s="525">
        <v>8.1</v>
      </c>
      <c r="L309" s="575">
        <v>8.0695098452669196</v>
      </c>
      <c r="M309" s="575">
        <v>8.0824958459605405</v>
      </c>
      <c r="N309" s="541">
        <v>3924221</v>
      </c>
      <c r="O309" s="509" t="s">
        <v>39</v>
      </c>
      <c r="P309" s="509" t="s">
        <v>39</v>
      </c>
      <c r="Q309" s="509" t="s">
        <v>39</v>
      </c>
      <c r="R309" s="576">
        <v>7277464</v>
      </c>
      <c r="S309" s="576">
        <v>35800</v>
      </c>
      <c r="T309" s="576">
        <v>22547</v>
      </c>
      <c r="U309" s="576">
        <v>1003200</v>
      </c>
      <c r="V309" s="808">
        <f>($V$5-U309/N309)/$V$5</f>
        <v>-1.616798766998807E-2</v>
      </c>
      <c r="W309" s="807">
        <f>($W$5-R309/N309)/$W$5</f>
        <v>-3.3146699484278778E-2</v>
      </c>
      <c r="X309" s="807">
        <f>($X$5-S309/N309)/$X$5</f>
        <v>-0.46191041284669027</v>
      </c>
      <c r="Y309" s="807">
        <f t="shared" si="59"/>
        <v>3.2083245777995192E-2</v>
      </c>
      <c r="Z309" s="534">
        <v>10000</v>
      </c>
      <c r="AA309" s="576"/>
      <c r="AB309" s="576"/>
      <c r="AC309" s="605" t="s">
        <v>202</v>
      </c>
      <c r="AE309" s="467" t="s">
        <v>39</v>
      </c>
      <c r="AF309" s="473">
        <v>14</v>
      </c>
      <c r="AG309" s="473">
        <v>1489</v>
      </c>
      <c r="AH309" s="473">
        <v>1997</v>
      </c>
      <c r="AI309" s="473">
        <v>2058</v>
      </c>
      <c r="AJ309" s="467" t="s">
        <v>39</v>
      </c>
      <c r="AK309" s="462">
        <v>10</v>
      </c>
    </row>
    <row r="310" spans="1:37" s="469" customFormat="1" ht="16" x14ac:dyDescent="0.15">
      <c r="A310" s="581"/>
      <c r="B310" s="481"/>
      <c r="C310" s="621" t="s">
        <v>40</v>
      </c>
      <c r="D310" s="624">
        <v>3</v>
      </c>
      <c r="E310" s="592">
        <v>41484.819444444445</v>
      </c>
      <c r="F310" s="574">
        <f>28-G310</f>
        <v>0</v>
      </c>
      <c r="G310" s="486">
        <v>28</v>
      </c>
      <c r="H310" s="486">
        <v>28</v>
      </c>
      <c r="I310" s="486">
        <v>28</v>
      </c>
      <c r="J310" s="532">
        <v>21.4</v>
      </c>
      <c r="K310" s="525">
        <v>12.8</v>
      </c>
      <c r="L310" s="575">
        <v>12.854519725858999</v>
      </c>
      <c r="M310" s="575">
        <v>12.825812618412799</v>
      </c>
      <c r="N310" s="541" t="s">
        <v>39</v>
      </c>
      <c r="O310" s="576" t="s">
        <v>39</v>
      </c>
      <c r="P310" s="576" t="s">
        <v>39</v>
      </c>
      <c r="Q310" s="576" t="s">
        <v>39</v>
      </c>
      <c r="R310" s="576" t="s">
        <v>39</v>
      </c>
      <c r="S310" s="576" t="s">
        <v>39</v>
      </c>
      <c r="T310" s="576" t="s">
        <v>39</v>
      </c>
      <c r="U310" s="576" t="s">
        <v>39</v>
      </c>
      <c r="V310" s="808" t="s">
        <v>39</v>
      </c>
      <c r="W310" s="807" t="s">
        <v>39</v>
      </c>
      <c r="X310" s="807" t="s">
        <v>39</v>
      </c>
      <c r="Y310" s="807" t="s">
        <v>39</v>
      </c>
      <c r="Z310" s="541" t="s">
        <v>39</v>
      </c>
      <c r="AA310" s="509"/>
      <c r="AB310" s="509"/>
      <c r="AC310" s="605" t="s">
        <v>202</v>
      </c>
      <c r="AD310" s="474" t="s">
        <v>607</v>
      </c>
    </row>
    <row r="311" spans="1:37" s="469" customFormat="1" ht="16" x14ac:dyDescent="0.15">
      <c r="A311" s="481"/>
      <c r="B311" s="481"/>
      <c r="C311" s="622" t="s">
        <v>488</v>
      </c>
      <c r="D311" s="622">
        <v>3</v>
      </c>
      <c r="E311" s="593">
        <v>41484.826388888891</v>
      </c>
      <c r="F311" s="574">
        <f>28-G311</f>
        <v>0</v>
      </c>
      <c r="G311" s="486">
        <v>28</v>
      </c>
      <c r="H311" s="486">
        <v>28</v>
      </c>
      <c r="I311" s="486">
        <v>28</v>
      </c>
      <c r="J311" s="541" t="s">
        <v>39</v>
      </c>
      <c r="K311" s="576" t="s">
        <v>39</v>
      </c>
      <c r="L311" s="576" t="s">
        <v>39</v>
      </c>
      <c r="M311" s="576" t="s">
        <v>39</v>
      </c>
      <c r="N311" s="542">
        <v>3759783.8881661138</v>
      </c>
      <c r="O311" s="444">
        <v>123476.59268826889</v>
      </c>
      <c r="P311" s="444">
        <v>327691.08841275325</v>
      </c>
      <c r="Q311" s="444">
        <v>93174.553268791729</v>
      </c>
      <c r="R311" s="444">
        <v>6859078.9396280805</v>
      </c>
      <c r="S311" s="454">
        <v>38846.142165315017</v>
      </c>
      <c r="T311" s="444" t="s">
        <v>39</v>
      </c>
      <c r="U311" s="454">
        <v>731827.25597079552</v>
      </c>
      <c r="V311" s="808">
        <f>($V$5-U311/N311)/$V$5</f>
        <v>0.22629190455455792</v>
      </c>
      <c r="W311" s="807">
        <f>($W$5-R311/N311)/$W$5</f>
        <v>-1.6338325841006879E-2</v>
      </c>
      <c r="X311" s="807">
        <f>($X$5-S311/N311)/$X$5</f>
        <v>-0.65567923915654169</v>
      </c>
      <c r="Y311" s="807">
        <f t="shared" si="59"/>
        <v>1.6075676205054009E-2</v>
      </c>
      <c r="Z311" s="435">
        <v>10000</v>
      </c>
      <c r="AA311" s="439">
        <v>0</v>
      </c>
      <c r="AB311" s="439">
        <v>1</v>
      </c>
      <c r="AC311" s="605" t="s">
        <v>202</v>
      </c>
    </row>
    <row r="312" spans="1:37" s="469" customFormat="1" ht="16" x14ac:dyDescent="0.15">
      <c r="A312" s="620"/>
      <c r="B312" s="620"/>
      <c r="C312" s="621" t="s">
        <v>40</v>
      </c>
      <c r="D312" s="624">
        <v>3</v>
      </c>
      <c r="E312" s="592">
        <v>41485.715277777781</v>
      </c>
      <c r="F312" s="574">
        <f>58-G312</f>
        <v>0</v>
      </c>
      <c r="G312" s="486">
        <v>58</v>
      </c>
      <c r="H312" s="486">
        <v>58</v>
      </c>
      <c r="I312" s="486">
        <v>58</v>
      </c>
      <c r="J312" s="532">
        <v>59.37</v>
      </c>
      <c r="K312" s="525">
        <v>35.4</v>
      </c>
      <c r="L312" s="575">
        <v>38.3632334876459</v>
      </c>
      <c r="M312" s="575">
        <v>39.720440848334597</v>
      </c>
      <c r="N312" s="541" t="s">
        <v>39</v>
      </c>
      <c r="O312" s="576" t="s">
        <v>39</v>
      </c>
      <c r="P312" s="576" t="s">
        <v>39</v>
      </c>
      <c r="Q312" s="576" t="s">
        <v>39</v>
      </c>
      <c r="R312" s="576" t="s">
        <v>39</v>
      </c>
      <c r="S312" s="576" t="s">
        <v>39</v>
      </c>
      <c r="T312" s="576" t="s">
        <v>39</v>
      </c>
      <c r="U312" s="576" t="s">
        <v>39</v>
      </c>
      <c r="V312" s="808" t="s">
        <v>39</v>
      </c>
      <c r="W312" s="807" t="s">
        <v>39</v>
      </c>
      <c r="X312" s="807" t="s">
        <v>39</v>
      </c>
      <c r="Y312" s="807" t="s">
        <v>39</v>
      </c>
      <c r="Z312" s="541" t="s">
        <v>39</v>
      </c>
      <c r="AA312" s="509"/>
      <c r="AB312" s="509"/>
      <c r="AC312" s="605" t="s">
        <v>503</v>
      </c>
    </row>
    <row r="313" spans="1:37" s="469" customFormat="1" ht="16" x14ac:dyDescent="0.15">
      <c r="A313" s="620"/>
      <c r="B313" s="481"/>
      <c r="C313" s="622" t="s">
        <v>523</v>
      </c>
      <c r="D313" s="622">
        <v>3</v>
      </c>
      <c r="E313" s="592">
        <v>41485.722222222219</v>
      </c>
      <c r="F313" s="574">
        <f>58-G313</f>
        <v>0</v>
      </c>
      <c r="G313" s="486">
        <v>58</v>
      </c>
      <c r="H313" s="486">
        <v>58</v>
      </c>
      <c r="I313" s="486">
        <v>58</v>
      </c>
      <c r="J313" s="541" t="s">
        <v>39</v>
      </c>
      <c r="K313" s="576" t="s">
        <v>39</v>
      </c>
      <c r="L313" s="576" t="s">
        <v>39</v>
      </c>
      <c r="M313" s="576" t="s">
        <v>39</v>
      </c>
      <c r="N313" s="541">
        <v>9947791</v>
      </c>
      <c r="O313" s="509" t="s">
        <v>39</v>
      </c>
      <c r="P313" s="509" t="s">
        <v>39</v>
      </c>
      <c r="Q313" s="509" t="s">
        <v>39</v>
      </c>
      <c r="R313" s="576">
        <v>17447278</v>
      </c>
      <c r="S313" s="576">
        <v>60100</v>
      </c>
      <c r="T313" s="576">
        <v>10082</v>
      </c>
      <c r="U313" s="576">
        <v>2661300</v>
      </c>
      <c r="V313" s="808">
        <f>($V$5-U313/N313)/$V$5</f>
        <v>-6.3404821081491425E-2</v>
      </c>
      <c r="W313" s="807">
        <f>($W$5-R313/N313)/$W$5</f>
        <v>2.2905849941845437E-2</v>
      </c>
      <c r="X313" s="807">
        <f>($X$5-S313/N313)/$X$5</f>
        <v>3.1858113817153436E-2</v>
      </c>
      <c r="Y313" s="807">
        <f t="shared" si="59"/>
        <v>-2.3442827838527528E-2</v>
      </c>
      <c r="Z313" s="534">
        <v>10000</v>
      </c>
      <c r="AA313" s="576"/>
      <c r="AB313" s="576"/>
      <c r="AC313" s="605" t="s">
        <v>202</v>
      </c>
    </row>
    <row r="314" spans="1:37" s="469" customFormat="1" ht="16" x14ac:dyDescent="0.15">
      <c r="A314" s="581"/>
      <c r="B314" s="481"/>
      <c r="C314" s="622" t="s">
        <v>593</v>
      </c>
      <c r="D314" s="622">
        <v>3</v>
      </c>
      <c r="E314" s="592">
        <v>41487</v>
      </c>
      <c r="F314" s="574">
        <f>29-G314</f>
        <v>0</v>
      </c>
      <c r="G314" s="486">
        <v>29</v>
      </c>
      <c r="H314" s="486">
        <v>29</v>
      </c>
      <c r="I314" s="486">
        <v>29</v>
      </c>
      <c r="J314" s="532">
        <v>33.799999999999997</v>
      </c>
      <c r="K314" s="525">
        <v>21.2</v>
      </c>
      <c r="L314" s="575">
        <v>21.3103554758138</v>
      </c>
      <c r="M314" s="575">
        <v>21.176005484530599</v>
      </c>
      <c r="N314" s="542">
        <v>7290604.4952376699</v>
      </c>
      <c r="O314" s="444">
        <v>255356.74662367025</v>
      </c>
      <c r="P314" s="444">
        <v>865996.38455486286</v>
      </c>
      <c r="Q314" s="444">
        <v>212907.66848308599</v>
      </c>
      <c r="R314" s="444">
        <v>13836592.248408772</v>
      </c>
      <c r="S314" s="454">
        <v>77094.223682495198</v>
      </c>
      <c r="T314" s="444" t="s">
        <v>39</v>
      </c>
      <c r="U314" s="454">
        <v>1695366.2770251804</v>
      </c>
      <c r="V314" s="808">
        <f>($V$5-U314/N314)/$V$5</f>
        <v>7.5660644238157007E-2</v>
      </c>
      <c r="W314" s="807">
        <f>($W$5-R314/N314)/$W$5</f>
        <v>-5.7306709630001708E-2</v>
      </c>
      <c r="X314" s="807">
        <f>($X$5-S314/N314)/$X$5</f>
        <v>-0.69453089316011507</v>
      </c>
      <c r="Y314" s="807">
        <f t="shared" si="59"/>
        <v>5.420064878814191E-2</v>
      </c>
      <c r="Z314" s="435">
        <v>10000</v>
      </c>
      <c r="AA314" s="439">
        <v>0</v>
      </c>
      <c r="AB314" s="439">
        <v>1</v>
      </c>
      <c r="AC314" s="605" t="s">
        <v>594</v>
      </c>
    </row>
    <row r="315" spans="1:37" s="635" customFormat="1" ht="16" x14ac:dyDescent="0.2">
      <c r="A315" s="629" t="s">
        <v>1650</v>
      </c>
      <c r="B315" s="628"/>
      <c r="C315" s="629"/>
      <c r="D315" s="629"/>
      <c r="E315" s="646"/>
      <c r="F315" s="631"/>
      <c r="G315" s="629"/>
      <c r="H315" s="629"/>
      <c r="I315" s="629"/>
      <c r="J315" s="639"/>
      <c r="K315" s="631"/>
      <c r="L315" s="632"/>
      <c r="M315" s="632"/>
      <c r="N315" s="640"/>
      <c r="O315" s="636"/>
      <c r="P315" s="636"/>
      <c r="Q315" s="636"/>
      <c r="R315" s="636"/>
      <c r="S315" s="636"/>
      <c r="T315" s="636"/>
      <c r="U315" s="636"/>
      <c r="V315" s="815"/>
      <c r="W315" s="816"/>
      <c r="X315" s="816"/>
      <c r="Y315" s="807"/>
      <c r="Z315" s="637"/>
      <c r="AA315" s="370"/>
      <c r="AB315" s="370"/>
      <c r="AC315" s="643"/>
    </row>
    <row r="316" spans="1:37" s="469" customFormat="1" ht="15" customHeight="1" x14ac:dyDescent="0.2">
      <c r="A316" s="573" t="s">
        <v>1468</v>
      </c>
      <c r="B316" s="481"/>
      <c r="C316" s="623" t="s">
        <v>25</v>
      </c>
      <c r="D316" s="623">
        <v>4</v>
      </c>
      <c r="E316" s="591">
        <v>41443.666666666664</v>
      </c>
      <c r="F316" s="574">
        <v>0</v>
      </c>
      <c r="G316" s="576" t="s">
        <v>39</v>
      </c>
      <c r="H316" s="576" t="s">
        <v>39</v>
      </c>
      <c r="I316" s="576" t="s">
        <v>39</v>
      </c>
      <c r="J316" s="532">
        <v>105.2</v>
      </c>
      <c r="K316" s="626">
        <v>63.9</v>
      </c>
      <c r="L316" s="627">
        <v>63.9168084155476</v>
      </c>
      <c r="M316" s="627">
        <v>77.179937789703203</v>
      </c>
      <c r="N316" s="541" t="s">
        <v>39</v>
      </c>
      <c r="O316" s="576" t="s">
        <v>39</v>
      </c>
      <c r="P316" s="576" t="s">
        <v>39</v>
      </c>
      <c r="Q316" s="576" t="s">
        <v>39</v>
      </c>
      <c r="R316" s="576" t="s">
        <v>39</v>
      </c>
      <c r="S316" s="576" t="s">
        <v>39</v>
      </c>
      <c r="T316" s="576" t="s">
        <v>39</v>
      </c>
      <c r="U316" s="576" t="s">
        <v>39</v>
      </c>
      <c r="V316" s="808" t="s">
        <v>39</v>
      </c>
      <c r="W316" s="807" t="s">
        <v>39</v>
      </c>
      <c r="X316" s="807" t="s">
        <v>39</v>
      </c>
      <c r="Y316" s="807" t="s">
        <v>39</v>
      </c>
      <c r="Z316" s="541" t="s">
        <v>39</v>
      </c>
      <c r="AA316" s="644"/>
      <c r="AB316" s="644"/>
      <c r="AC316" s="601" t="s">
        <v>1577</v>
      </c>
    </row>
    <row r="317" spans="1:37" s="562" customFormat="1" ht="14" customHeight="1" x14ac:dyDescent="0.2">
      <c r="A317" s="573" t="s">
        <v>1468</v>
      </c>
      <c r="B317" s="481"/>
      <c r="C317" s="623" t="s">
        <v>1528</v>
      </c>
      <c r="D317" s="623">
        <v>4</v>
      </c>
      <c r="E317" s="591">
        <v>41444.666666666664</v>
      </c>
      <c r="F317" s="574">
        <v>0</v>
      </c>
      <c r="G317" s="576" t="s">
        <v>39</v>
      </c>
      <c r="H317" s="576" t="s">
        <v>39</v>
      </c>
      <c r="I317" s="576" t="s">
        <v>39</v>
      </c>
      <c r="J317" s="532">
        <v>23.2</v>
      </c>
      <c r="K317" s="525">
        <v>14</v>
      </c>
      <c r="L317" s="575">
        <v>14.055647695833301</v>
      </c>
      <c r="M317" s="575">
        <v>14.008226449271801</v>
      </c>
      <c r="N317" s="541" t="s">
        <v>39</v>
      </c>
      <c r="O317" s="576" t="s">
        <v>39</v>
      </c>
      <c r="P317" s="576" t="s">
        <v>39</v>
      </c>
      <c r="Q317" s="576" t="s">
        <v>39</v>
      </c>
      <c r="R317" s="576" t="s">
        <v>39</v>
      </c>
      <c r="S317" s="576" t="s">
        <v>39</v>
      </c>
      <c r="T317" s="576" t="s">
        <v>39</v>
      </c>
      <c r="U317" s="576" t="s">
        <v>39</v>
      </c>
      <c r="V317" s="808" t="s">
        <v>39</v>
      </c>
      <c r="W317" s="807" t="s">
        <v>39</v>
      </c>
      <c r="X317" s="807" t="s">
        <v>39</v>
      </c>
      <c r="Y317" s="807" t="s">
        <v>39</v>
      </c>
      <c r="Z317" s="541" t="s">
        <v>39</v>
      </c>
      <c r="AA317" s="644"/>
      <c r="AB317" s="644"/>
      <c r="AC317" s="603" t="s">
        <v>30</v>
      </c>
    </row>
    <row r="318" spans="1:37" s="469" customFormat="1" ht="14" customHeight="1" x14ac:dyDescent="0.2">
      <c r="A318" s="573" t="s">
        <v>1468</v>
      </c>
      <c r="B318" s="581"/>
      <c r="C318" s="623" t="s">
        <v>1529</v>
      </c>
      <c r="D318" s="623">
        <v>4</v>
      </c>
      <c r="E318" s="591">
        <v>41444.666666666664</v>
      </c>
      <c r="F318" s="574">
        <v>0</v>
      </c>
      <c r="G318" s="576" t="s">
        <v>39</v>
      </c>
      <c r="H318" s="576" t="s">
        <v>39</v>
      </c>
      <c r="I318" s="576" t="s">
        <v>39</v>
      </c>
      <c r="J318" s="532">
        <v>55.8</v>
      </c>
      <c r="K318" s="525">
        <v>37</v>
      </c>
      <c r="L318" s="575">
        <v>36.129258034964799</v>
      </c>
      <c r="M318" s="575">
        <v>37.030997778687201</v>
      </c>
      <c r="N318" s="541" t="s">
        <v>39</v>
      </c>
      <c r="O318" s="576" t="s">
        <v>39</v>
      </c>
      <c r="P318" s="576" t="s">
        <v>39</v>
      </c>
      <c r="Q318" s="576" t="s">
        <v>39</v>
      </c>
      <c r="R318" s="576" t="s">
        <v>39</v>
      </c>
      <c r="S318" s="576" t="s">
        <v>39</v>
      </c>
      <c r="T318" s="576" t="s">
        <v>39</v>
      </c>
      <c r="U318" s="576" t="s">
        <v>39</v>
      </c>
      <c r="V318" s="808" t="s">
        <v>39</v>
      </c>
      <c r="W318" s="807" t="s">
        <v>39</v>
      </c>
      <c r="X318" s="807" t="s">
        <v>39</v>
      </c>
      <c r="Y318" s="807" t="s">
        <v>39</v>
      </c>
      <c r="Z318" s="541" t="s">
        <v>39</v>
      </c>
      <c r="AA318" s="644"/>
      <c r="AB318" s="644"/>
      <c r="AC318" s="603" t="s">
        <v>32</v>
      </c>
    </row>
    <row r="319" spans="1:37" s="469" customFormat="1" ht="16" x14ac:dyDescent="0.15">
      <c r="A319" s="573" t="s">
        <v>1468</v>
      </c>
      <c r="B319" s="481"/>
      <c r="C319" s="486" t="s">
        <v>554</v>
      </c>
      <c r="D319" s="486">
        <v>4</v>
      </c>
      <c r="E319" s="592">
        <v>41486.458333333336</v>
      </c>
      <c r="F319" s="574">
        <v>0</v>
      </c>
      <c r="G319" s="576" t="s">
        <v>39</v>
      </c>
      <c r="H319" s="576" t="s">
        <v>39</v>
      </c>
      <c r="I319" s="576" t="s">
        <v>39</v>
      </c>
      <c r="J319" s="541" t="s">
        <v>39</v>
      </c>
      <c r="K319" s="576" t="s">
        <v>39</v>
      </c>
      <c r="L319" s="576" t="s">
        <v>39</v>
      </c>
      <c r="M319" s="576" t="s">
        <v>39</v>
      </c>
      <c r="N319" s="542">
        <v>25856365.838978663</v>
      </c>
      <c r="O319" s="444">
        <v>999988.45578820817</v>
      </c>
      <c r="P319" s="444">
        <v>3367972.159716628</v>
      </c>
      <c r="Q319" s="444">
        <v>951842.82138040941</v>
      </c>
      <c r="R319" s="444">
        <v>48472202.204223476</v>
      </c>
      <c r="S319" s="454">
        <v>328204.05271923024</v>
      </c>
      <c r="T319" s="444">
        <v>25194.057091419527</v>
      </c>
      <c r="U319" s="454">
        <v>3345362.0857529314</v>
      </c>
      <c r="V319" s="808">
        <f>($V$5-U319/N319)/$V$5</f>
        <v>0.48571117230649274</v>
      </c>
      <c r="W319" s="807">
        <f>($W$5-R319/N319)/$W$5</f>
        <v>-4.4385062535223133E-2</v>
      </c>
      <c r="X319" s="807">
        <f>($X$5-S319/N319)/$X$5</f>
        <v>-1.0340782028274234</v>
      </c>
      <c r="Y319" s="807">
        <f t="shared" si="59"/>
        <v>4.2498752737308625E-2</v>
      </c>
      <c r="Z319" s="435">
        <v>10000</v>
      </c>
      <c r="AA319" s="439">
        <v>1</v>
      </c>
      <c r="AB319" s="439">
        <v>1</v>
      </c>
      <c r="AC319" s="605" t="s">
        <v>553</v>
      </c>
    </row>
    <row r="320" spans="1:37" s="469" customFormat="1" ht="16" thickBot="1" x14ac:dyDescent="0.2">
      <c r="A320" s="573" t="s">
        <v>1468</v>
      </c>
      <c r="B320" s="481"/>
      <c r="C320" s="486" t="s">
        <v>556</v>
      </c>
      <c r="D320" s="486">
        <v>4</v>
      </c>
      <c r="E320" s="592">
        <v>41486.458333333336</v>
      </c>
      <c r="F320" s="574">
        <v>0</v>
      </c>
      <c r="G320" s="576" t="s">
        <v>39</v>
      </c>
      <c r="H320" s="576" t="s">
        <v>39</v>
      </c>
      <c r="I320" s="576" t="s">
        <v>39</v>
      </c>
      <c r="J320" s="541" t="s">
        <v>39</v>
      </c>
      <c r="K320" s="576" t="s">
        <v>39</v>
      </c>
      <c r="L320" s="576" t="s">
        <v>39</v>
      </c>
      <c r="M320" s="576" t="s">
        <v>39</v>
      </c>
      <c r="N320" s="542">
        <v>23053454.742340282</v>
      </c>
      <c r="O320" s="444">
        <v>961913.17048764636</v>
      </c>
      <c r="P320" s="444">
        <v>2930615.5118426885</v>
      </c>
      <c r="Q320" s="444">
        <v>808505.51886856323</v>
      </c>
      <c r="R320" s="444">
        <v>44031274.470047005</v>
      </c>
      <c r="S320" s="454">
        <v>294747.07280815591</v>
      </c>
      <c r="T320" s="444">
        <v>4920.3270829895728</v>
      </c>
      <c r="U320" s="454">
        <v>1824306.4351317233</v>
      </c>
      <c r="V320" s="808">
        <f>($V$5-U320/N320)/$V$5</f>
        <v>0.68544744564332072</v>
      </c>
      <c r="W320" s="807">
        <f>($W$5-R320/N320)/$W$5</f>
        <v>-6.404653908360336E-2</v>
      </c>
      <c r="X320" s="807">
        <f>($X$5-S320/N320)/$X$5</f>
        <v>-1.0488240999928715</v>
      </c>
      <c r="Y320" s="807">
        <f t="shared" si="59"/>
        <v>6.0191482920251324E-2</v>
      </c>
      <c r="Z320" s="435">
        <v>10000</v>
      </c>
      <c r="AA320" s="439">
        <v>1</v>
      </c>
      <c r="AB320" s="439">
        <v>1</v>
      </c>
      <c r="AC320" s="605"/>
    </row>
    <row r="321" spans="1:30" s="465" customFormat="1" ht="16" thickTop="1" x14ac:dyDescent="0.15">
      <c r="A321" s="573" t="s">
        <v>1468</v>
      </c>
      <c r="B321" s="481"/>
      <c r="C321" s="486" t="s">
        <v>558</v>
      </c>
      <c r="D321" s="486">
        <v>4</v>
      </c>
      <c r="E321" s="592">
        <v>41486.458333333336</v>
      </c>
      <c r="F321" s="574">
        <v>0</v>
      </c>
      <c r="G321" s="576" t="s">
        <v>39</v>
      </c>
      <c r="H321" s="576" t="s">
        <v>39</v>
      </c>
      <c r="I321" s="576" t="s">
        <v>39</v>
      </c>
      <c r="J321" s="541" t="s">
        <v>39</v>
      </c>
      <c r="K321" s="576" t="s">
        <v>39</v>
      </c>
      <c r="L321" s="576" t="s">
        <v>39</v>
      </c>
      <c r="M321" s="576" t="s">
        <v>39</v>
      </c>
      <c r="N321" s="542">
        <v>23233308.770129304</v>
      </c>
      <c r="O321" s="444">
        <v>917823.51508824236</v>
      </c>
      <c r="P321" s="444">
        <v>3070332.7025606711</v>
      </c>
      <c r="Q321" s="444">
        <v>872753.81446043169</v>
      </c>
      <c r="R321" s="444">
        <v>43655806.742715567</v>
      </c>
      <c r="S321" s="454">
        <v>294934.10173411353</v>
      </c>
      <c r="T321" s="444" t="s">
        <v>39</v>
      </c>
      <c r="U321" s="454">
        <v>3334083.9306021566</v>
      </c>
      <c r="V321" s="808">
        <f>($V$5-U321/N321)/$V$5</f>
        <v>0.42957715891997705</v>
      </c>
      <c r="W321" s="807">
        <f>($W$5-R321/N321)/$W$5</f>
        <v>-4.6806325786180172E-2</v>
      </c>
      <c r="X321" s="807">
        <f>($X$5-S321/N321)/$X$5</f>
        <v>-1.0342537106800278</v>
      </c>
      <c r="Y321" s="807">
        <f t="shared" si="59"/>
        <v>4.4713453322922189E-2</v>
      </c>
      <c r="Z321" s="435">
        <v>10000</v>
      </c>
      <c r="AA321" s="439">
        <v>1</v>
      </c>
      <c r="AB321" s="439">
        <v>1</v>
      </c>
      <c r="AC321" s="605"/>
    </row>
    <row r="322" spans="1:30" s="628" customFormat="1" ht="16" x14ac:dyDescent="0.2">
      <c r="A322" s="629" t="s">
        <v>1643</v>
      </c>
      <c r="C322" s="629"/>
      <c r="D322" s="629"/>
      <c r="E322" s="646"/>
      <c r="F322" s="631"/>
      <c r="G322" s="629"/>
      <c r="H322" s="629"/>
      <c r="I322" s="629"/>
      <c r="J322" s="638"/>
      <c r="K322" s="633"/>
      <c r="L322" s="633"/>
      <c r="M322" s="633"/>
      <c r="N322" s="640"/>
      <c r="O322" s="636"/>
      <c r="P322" s="636"/>
      <c r="Q322" s="636"/>
      <c r="R322" s="636"/>
      <c r="S322" s="636"/>
      <c r="T322" s="636"/>
      <c r="U322" s="636"/>
      <c r="V322" s="642"/>
      <c r="W322" s="634"/>
      <c r="X322" s="634"/>
      <c r="Y322" s="521"/>
      <c r="Z322" s="637"/>
      <c r="AA322" s="370"/>
      <c r="AB322" s="370"/>
      <c r="AC322" s="643"/>
    </row>
    <row r="323" spans="1:30" s="469" customFormat="1" ht="14" customHeight="1" x14ac:dyDescent="0.2">
      <c r="A323" s="573" t="s">
        <v>1494</v>
      </c>
      <c r="C323" s="623" t="s">
        <v>22</v>
      </c>
      <c r="D323" s="623">
        <v>5</v>
      </c>
      <c r="E323" s="591">
        <v>41442.625</v>
      </c>
      <c r="F323" s="511"/>
      <c r="G323" s="525"/>
      <c r="H323" s="486"/>
      <c r="I323" s="486"/>
      <c r="J323" s="532">
        <v>25.5</v>
      </c>
      <c r="K323" s="525">
        <v>15.5</v>
      </c>
      <c r="L323" s="575">
        <v>15.607388922481601</v>
      </c>
      <c r="M323" s="575"/>
      <c r="N323" s="541" t="s">
        <v>39</v>
      </c>
      <c r="O323" s="576" t="s">
        <v>39</v>
      </c>
      <c r="P323" s="576" t="s">
        <v>39</v>
      </c>
      <c r="Q323" s="576" t="s">
        <v>39</v>
      </c>
      <c r="R323" s="576" t="s">
        <v>39</v>
      </c>
      <c r="S323" s="576" t="s">
        <v>39</v>
      </c>
      <c r="T323" s="576" t="s">
        <v>39</v>
      </c>
      <c r="U323" s="576" t="s">
        <v>39</v>
      </c>
      <c r="V323" s="541" t="s">
        <v>39</v>
      </c>
      <c r="W323" s="576" t="s">
        <v>39</v>
      </c>
      <c r="X323" s="576" t="s">
        <v>39</v>
      </c>
      <c r="Y323" s="576" t="s">
        <v>39</v>
      </c>
      <c r="Z323" s="541" t="s">
        <v>39</v>
      </c>
      <c r="AA323" s="644"/>
      <c r="AB323" s="644"/>
      <c r="AC323" s="600" t="s">
        <v>1449</v>
      </c>
      <c r="AD323" s="475" t="s">
        <v>616</v>
      </c>
    </row>
    <row r="324" spans="1:30" x14ac:dyDescent="0.2">
      <c r="A324" s="466"/>
      <c r="B324" s="466"/>
      <c r="E324" s="592"/>
      <c r="F324" s="520"/>
      <c r="L324" s="476"/>
      <c r="M324" s="476"/>
    </row>
    <row r="325" spans="1:30" x14ac:dyDescent="0.2">
      <c r="A325" s="466"/>
      <c r="B325" s="466"/>
      <c r="E325" s="592"/>
      <c r="F325" s="520"/>
      <c r="L325" s="476"/>
      <c r="M325" s="476"/>
    </row>
    <row r="326" spans="1:30" x14ac:dyDescent="0.2">
      <c r="A326" s="466"/>
      <c r="B326" s="466"/>
      <c r="E326" s="592"/>
      <c r="F326" s="520"/>
      <c r="L326" s="476"/>
      <c r="M326" s="476"/>
    </row>
    <row r="327" spans="1:30" x14ac:dyDescent="0.2">
      <c r="A327" s="466"/>
      <c r="B327" s="466"/>
      <c r="E327" s="592"/>
      <c r="F327" s="520"/>
      <c r="L327" s="476"/>
      <c r="M327" s="476"/>
    </row>
    <row r="328" spans="1:30" x14ac:dyDescent="0.2">
      <c r="A328" s="466"/>
      <c r="B328" s="466"/>
      <c r="E328" s="592"/>
      <c r="F328" s="520"/>
      <c r="L328" s="476"/>
      <c r="M328" s="476"/>
    </row>
    <row r="329" spans="1:30" x14ac:dyDescent="0.2">
      <c r="A329" s="466"/>
      <c r="B329" s="466"/>
      <c r="E329" s="592"/>
      <c r="F329" s="520"/>
      <c r="L329" s="476"/>
      <c r="M329" s="476"/>
    </row>
    <row r="330" spans="1:30" x14ac:dyDescent="0.2">
      <c r="A330" s="466"/>
      <c r="B330" s="466"/>
      <c r="E330" s="592"/>
      <c r="F330" s="520"/>
      <c r="L330" s="476"/>
      <c r="M330" s="476"/>
    </row>
    <row r="331" spans="1:30" x14ac:dyDescent="0.2">
      <c r="A331" s="466"/>
      <c r="B331" s="466"/>
      <c r="E331" s="592"/>
      <c r="F331" s="520"/>
      <c r="L331" s="476"/>
      <c r="M331" s="476"/>
    </row>
    <row r="332" spans="1:30" x14ac:dyDescent="0.2">
      <c r="A332" s="466"/>
      <c r="B332" s="466"/>
      <c r="E332" s="592"/>
      <c r="F332" s="520"/>
      <c r="L332" s="476"/>
      <c r="M332" s="476"/>
    </row>
    <row r="333" spans="1:30" x14ac:dyDescent="0.2">
      <c r="A333" s="466"/>
      <c r="B333" s="466"/>
      <c r="E333" s="592"/>
      <c r="F333" s="520"/>
      <c r="L333" s="476"/>
      <c r="M333" s="476"/>
    </row>
    <row r="334" spans="1:30" x14ac:dyDescent="0.2">
      <c r="A334" s="466"/>
      <c r="B334" s="466"/>
      <c r="C334" s="487"/>
      <c r="D334" s="487"/>
      <c r="E334" s="592"/>
      <c r="F334" s="520"/>
      <c r="L334" s="476"/>
      <c r="M334" s="476"/>
      <c r="AC334" s="616"/>
    </row>
    <row r="335" spans="1:30" x14ac:dyDescent="0.2">
      <c r="A335" s="466"/>
      <c r="B335" s="466"/>
      <c r="C335" s="487"/>
      <c r="D335" s="487"/>
      <c r="E335" s="592"/>
      <c r="F335" s="520"/>
      <c r="L335" s="476"/>
      <c r="M335" s="476"/>
      <c r="AC335" s="616"/>
    </row>
    <row r="336" spans="1:30" x14ac:dyDescent="0.2">
      <c r="A336" s="466"/>
      <c r="B336" s="466"/>
      <c r="E336" s="592"/>
      <c r="F336" s="520"/>
      <c r="L336" s="476"/>
      <c r="M336" s="476"/>
    </row>
    <row r="337" spans="1:29" x14ac:dyDescent="0.2">
      <c r="L337" s="476"/>
      <c r="M337" s="476"/>
    </row>
    <row r="338" spans="1:29" x14ac:dyDescent="0.2">
      <c r="L338" s="476"/>
      <c r="M338" s="476"/>
    </row>
    <row r="339" spans="1:29" x14ac:dyDescent="0.2">
      <c r="L339" s="476"/>
      <c r="M339" s="476"/>
    </row>
    <row r="340" spans="1:29" x14ac:dyDescent="0.2">
      <c r="L340" s="476"/>
      <c r="M340" s="476"/>
    </row>
    <row r="341" spans="1:29" x14ac:dyDescent="0.2">
      <c r="L341" s="476"/>
      <c r="M341" s="476"/>
    </row>
    <row r="342" spans="1:29" x14ac:dyDescent="0.2">
      <c r="L342" s="476"/>
      <c r="M342" s="476"/>
    </row>
    <row r="343" spans="1:29" x14ac:dyDescent="0.2">
      <c r="L343" s="476"/>
      <c r="M343" s="476"/>
    </row>
    <row r="344" spans="1:29" x14ac:dyDescent="0.2">
      <c r="L344" s="476"/>
      <c r="M344" s="476"/>
    </row>
    <row r="345" spans="1:29" x14ac:dyDescent="0.2">
      <c r="L345" s="476"/>
      <c r="M345" s="476"/>
    </row>
    <row r="346" spans="1:29" x14ac:dyDescent="0.2">
      <c r="L346" s="476"/>
      <c r="M346" s="476"/>
    </row>
    <row r="347" spans="1:29" x14ac:dyDescent="0.2">
      <c r="L347" s="476"/>
      <c r="M347" s="476"/>
    </row>
    <row r="348" spans="1:29" x14ac:dyDescent="0.2">
      <c r="A348" s="480"/>
      <c r="B348" s="480"/>
      <c r="E348" s="768"/>
      <c r="F348" s="480"/>
      <c r="G348" s="480"/>
      <c r="H348" s="480"/>
      <c r="I348" s="480"/>
      <c r="J348" s="595"/>
      <c r="K348" s="480"/>
      <c r="L348" s="476"/>
      <c r="M348" s="476"/>
      <c r="N348" s="595"/>
      <c r="O348" s="480"/>
      <c r="P348" s="480"/>
      <c r="Q348" s="480"/>
      <c r="R348" s="480"/>
      <c r="S348" s="480"/>
      <c r="T348" s="480"/>
      <c r="U348" s="480"/>
      <c r="Z348" s="595"/>
      <c r="AA348" s="480"/>
      <c r="AB348" s="480"/>
      <c r="AC348" s="595"/>
    </row>
    <row r="349" spans="1:29" x14ac:dyDescent="0.2">
      <c r="A349" s="480"/>
      <c r="B349" s="480"/>
      <c r="E349" s="768"/>
      <c r="F349" s="480"/>
      <c r="G349" s="480"/>
      <c r="H349" s="480"/>
      <c r="I349" s="480"/>
      <c r="J349" s="595"/>
      <c r="K349" s="480"/>
      <c r="L349" s="476"/>
      <c r="M349" s="476"/>
      <c r="N349" s="595"/>
      <c r="O349" s="480"/>
      <c r="P349" s="480"/>
      <c r="Q349" s="480"/>
      <c r="R349" s="480"/>
      <c r="S349" s="480"/>
      <c r="T349" s="480"/>
      <c r="U349" s="480"/>
      <c r="Z349" s="595"/>
      <c r="AA349" s="480"/>
      <c r="AB349" s="480"/>
      <c r="AC349" s="595"/>
    </row>
    <row r="350" spans="1:29" x14ac:dyDescent="0.2">
      <c r="A350" s="480"/>
      <c r="B350" s="480"/>
      <c r="E350" s="768"/>
      <c r="F350" s="480"/>
      <c r="G350" s="480"/>
      <c r="H350" s="480"/>
      <c r="I350" s="480"/>
      <c r="J350" s="595"/>
      <c r="K350" s="480"/>
      <c r="L350" s="476"/>
      <c r="M350" s="476"/>
      <c r="N350" s="595"/>
      <c r="O350" s="480"/>
      <c r="P350" s="480"/>
      <c r="Q350" s="480"/>
      <c r="R350" s="480"/>
      <c r="S350" s="480"/>
      <c r="T350" s="480"/>
      <c r="U350" s="480"/>
      <c r="Z350" s="595"/>
      <c r="AA350" s="480"/>
      <c r="AB350" s="480"/>
      <c r="AC350" s="595"/>
    </row>
    <row r="351" spans="1:29" x14ac:dyDescent="0.2">
      <c r="A351" s="480"/>
      <c r="B351" s="480"/>
      <c r="E351" s="768"/>
      <c r="F351" s="480"/>
      <c r="G351" s="480"/>
      <c r="H351" s="480"/>
      <c r="I351" s="480"/>
      <c r="J351" s="595"/>
      <c r="K351" s="480"/>
      <c r="L351" s="476"/>
      <c r="M351" s="476"/>
      <c r="N351" s="595"/>
      <c r="O351" s="480"/>
      <c r="P351" s="480"/>
      <c r="Q351" s="480"/>
      <c r="R351" s="480"/>
      <c r="S351" s="480"/>
      <c r="T351" s="480"/>
      <c r="U351" s="480"/>
      <c r="Z351" s="595"/>
      <c r="AA351" s="480"/>
      <c r="AB351" s="480"/>
      <c r="AC351" s="595"/>
    </row>
    <row r="352" spans="1:29" x14ac:dyDescent="0.2">
      <c r="A352" s="480"/>
      <c r="B352" s="480"/>
      <c r="E352" s="768"/>
      <c r="F352" s="480"/>
      <c r="G352" s="480"/>
      <c r="H352" s="480"/>
      <c r="I352" s="480"/>
      <c r="J352" s="595"/>
      <c r="K352" s="480"/>
      <c r="L352" s="476"/>
      <c r="M352" s="476"/>
      <c r="N352" s="595"/>
      <c r="O352" s="480"/>
      <c r="P352" s="480"/>
      <c r="Q352" s="480"/>
      <c r="R352" s="480"/>
      <c r="S352" s="480"/>
      <c r="T352" s="480"/>
      <c r="U352" s="480"/>
      <c r="Z352" s="595"/>
      <c r="AA352" s="480"/>
      <c r="AB352" s="480"/>
      <c r="AC352" s="595"/>
    </row>
    <row r="353" spans="1:29" x14ac:dyDescent="0.2">
      <c r="A353" s="480"/>
      <c r="B353" s="480"/>
      <c r="E353" s="768"/>
      <c r="F353" s="480"/>
      <c r="G353" s="480"/>
      <c r="H353" s="480"/>
      <c r="I353" s="480"/>
      <c r="J353" s="595"/>
      <c r="K353" s="480"/>
      <c r="L353" s="476"/>
      <c r="M353" s="476"/>
      <c r="N353" s="595"/>
      <c r="O353" s="480"/>
      <c r="P353" s="480"/>
      <c r="Q353" s="480"/>
      <c r="R353" s="480"/>
      <c r="S353" s="480"/>
      <c r="T353" s="480"/>
      <c r="U353" s="480"/>
      <c r="Z353" s="595"/>
      <c r="AA353" s="480"/>
      <c r="AB353" s="480"/>
      <c r="AC353" s="595"/>
    </row>
    <row r="354" spans="1:29" x14ac:dyDescent="0.2">
      <c r="A354" s="480"/>
      <c r="B354" s="480"/>
      <c r="E354" s="768"/>
      <c r="F354" s="480"/>
      <c r="G354" s="480"/>
      <c r="H354" s="480"/>
      <c r="I354" s="480"/>
      <c r="J354" s="595"/>
      <c r="K354" s="480"/>
      <c r="L354" s="476"/>
      <c r="M354" s="476"/>
      <c r="N354" s="595"/>
      <c r="O354" s="480"/>
      <c r="P354" s="480"/>
      <c r="Q354" s="480"/>
      <c r="R354" s="480"/>
      <c r="S354" s="480"/>
      <c r="T354" s="480"/>
      <c r="U354" s="480"/>
      <c r="Z354" s="595"/>
      <c r="AA354" s="480"/>
      <c r="AB354" s="480"/>
      <c r="AC354" s="595"/>
    </row>
    <row r="355" spans="1:29" x14ac:dyDescent="0.2">
      <c r="A355" s="480"/>
      <c r="B355" s="480"/>
      <c r="E355" s="768"/>
      <c r="F355" s="480"/>
      <c r="G355" s="480"/>
      <c r="H355" s="480"/>
      <c r="I355" s="480"/>
      <c r="J355" s="595"/>
      <c r="K355" s="480"/>
      <c r="L355" s="476"/>
      <c r="M355" s="476"/>
      <c r="N355" s="595"/>
      <c r="O355" s="480"/>
      <c r="P355" s="480"/>
      <c r="Q355" s="480"/>
      <c r="R355" s="480"/>
      <c r="S355" s="480"/>
      <c r="T355" s="480"/>
      <c r="U355" s="480"/>
      <c r="Z355" s="595"/>
      <c r="AA355" s="480"/>
      <c r="AB355" s="480"/>
      <c r="AC355" s="595"/>
    </row>
    <row r="356" spans="1:29" x14ac:dyDescent="0.2">
      <c r="A356" s="480"/>
      <c r="B356" s="480"/>
      <c r="E356" s="768"/>
      <c r="F356" s="480"/>
      <c r="G356" s="480"/>
      <c r="H356" s="480"/>
      <c r="I356" s="480"/>
      <c r="J356" s="595"/>
      <c r="K356" s="480"/>
      <c r="L356" s="476"/>
      <c r="M356" s="476"/>
      <c r="N356" s="595"/>
      <c r="O356" s="480"/>
      <c r="P356" s="480"/>
      <c r="Q356" s="480"/>
      <c r="R356" s="480"/>
      <c r="S356" s="480"/>
      <c r="T356" s="480"/>
      <c r="U356" s="480"/>
      <c r="Z356" s="595"/>
      <c r="AA356" s="480"/>
      <c r="AB356" s="480"/>
      <c r="AC356" s="595"/>
    </row>
    <row r="357" spans="1:29" x14ac:dyDescent="0.2">
      <c r="A357" s="480"/>
      <c r="B357" s="480"/>
      <c r="E357" s="768"/>
      <c r="F357" s="480"/>
      <c r="G357" s="480"/>
      <c r="H357" s="480"/>
      <c r="I357" s="480"/>
      <c r="J357" s="595"/>
      <c r="K357" s="480"/>
      <c r="L357" s="476"/>
      <c r="M357" s="476"/>
      <c r="N357" s="595"/>
      <c r="O357" s="480"/>
      <c r="P357" s="480"/>
      <c r="Q357" s="480"/>
      <c r="R357" s="480"/>
      <c r="S357" s="480"/>
      <c r="T357" s="480"/>
      <c r="U357" s="480"/>
      <c r="Z357" s="595"/>
      <c r="AA357" s="480"/>
      <c r="AB357" s="480"/>
      <c r="AC357" s="595"/>
    </row>
    <row r="358" spans="1:29" x14ac:dyDescent="0.2">
      <c r="A358" s="480"/>
      <c r="B358" s="480"/>
      <c r="E358" s="768"/>
      <c r="F358" s="480"/>
      <c r="G358" s="480"/>
      <c r="H358" s="480"/>
      <c r="I358" s="480"/>
      <c r="J358" s="595"/>
      <c r="K358" s="480"/>
      <c r="L358" s="476"/>
      <c r="M358" s="476"/>
      <c r="N358" s="595"/>
      <c r="O358" s="480"/>
      <c r="P358" s="480"/>
      <c r="Q358" s="480"/>
      <c r="R358" s="480"/>
      <c r="S358" s="480"/>
      <c r="T358" s="480"/>
      <c r="U358" s="480"/>
      <c r="Z358" s="595"/>
      <c r="AA358" s="480"/>
      <c r="AB358" s="480"/>
      <c r="AC358" s="595"/>
    </row>
    <row r="359" spans="1:29" x14ac:dyDescent="0.2">
      <c r="A359" s="480"/>
      <c r="B359" s="480"/>
      <c r="E359" s="768"/>
      <c r="F359" s="480"/>
      <c r="G359" s="480"/>
      <c r="H359" s="480"/>
      <c r="I359" s="480"/>
      <c r="J359" s="595"/>
      <c r="K359" s="480"/>
      <c r="L359" s="476"/>
      <c r="M359" s="476"/>
      <c r="N359" s="595"/>
      <c r="O359" s="480"/>
      <c r="P359" s="480"/>
      <c r="Q359" s="480"/>
      <c r="R359" s="480"/>
      <c r="S359" s="480"/>
      <c r="T359" s="480"/>
      <c r="U359" s="480"/>
      <c r="Z359" s="595"/>
      <c r="AA359" s="480"/>
      <c r="AB359" s="480"/>
      <c r="AC359" s="595"/>
    </row>
    <row r="360" spans="1:29" x14ac:dyDescent="0.2">
      <c r="A360" s="480"/>
      <c r="B360" s="480"/>
      <c r="E360" s="768"/>
      <c r="F360" s="480"/>
      <c r="G360" s="480"/>
      <c r="H360" s="480"/>
      <c r="I360" s="480"/>
      <c r="J360" s="595"/>
      <c r="K360" s="480"/>
      <c r="L360" s="476"/>
      <c r="M360" s="476"/>
      <c r="N360" s="595"/>
      <c r="O360" s="480"/>
      <c r="P360" s="480"/>
      <c r="Q360" s="480"/>
      <c r="R360" s="480"/>
      <c r="S360" s="480"/>
      <c r="T360" s="480"/>
      <c r="U360" s="480"/>
      <c r="Z360" s="595"/>
      <c r="AA360" s="480"/>
      <c r="AB360" s="480"/>
      <c r="AC360" s="595"/>
    </row>
    <row r="361" spans="1:29" x14ac:dyDescent="0.2">
      <c r="A361" s="480"/>
      <c r="B361" s="480"/>
      <c r="E361" s="768"/>
      <c r="F361" s="480"/>
      <c r="G361" s="480"/>
      <c r="H361" s="480"/>
      <c r="I361" s="480"/>
      <c r="J361" s="595"/>
      <c r="K361" s="480"/>
      <c r="L361" s="476"/>
      <c r="M361" s="476"/>
      <c r="N361" s="595"/>
      <c r="O361" s="480"/>
      <c r="P361" s="480"/>
      <c r="Q361" s="480"/>
      <c r="R361" s="480"/>
      <c r="S361" s="480"/>
      <c r="T361" s="480"/>
      <c r="U361" s="480"/>
      <c r="Z361" s="595"/>
      <c r="AA361" s="480"/>
      <c r="AB361" s="480"/>
      <c r="AC361" s="595"/>
    </row>
    <row r="362" spans="1:29" x14ac:dyDescent="0.2">
      <c r="A362" s="480"/>
      <c r="B362" s="480"/>
      <c r="E362" s="768"/>
      <c r="F362" s="480"/>
      <c r="G362" s="480"/>
      <c r="H362" s="480"/>
      <c r="I362" s="480"/>
      <c r="J362" s="595"/>
      <c r="K362" s="480"/>
      <c r="L362" s="476"/>
      <c r="M362" s="476"/>
      <c r="N362" s="595"/>
      <c r="O362" s="480"/>
      <c r="P362" s="480"/>
      <c r="Q362" s="480"/>
      <c r="R362" s="480"/>
      <c r="S362" s="480"/>
      <c r="T362" s="480"/>
      <c r="U362" s="480"/>
      <c r="Z362" s="595"/>
      <c r="AA362" s="480"/>
      <c r="AB362" s="480"/>
      <c r="AC362" s="595"/>
    </row>
    <row r="363" spans="1:29" x14ac:dyDescent="0.2">
      <c r="A363" s="480"/>
      <c r="B363" s="480"/>
      <c r="E363" s="768"/>
      <c r="F363" s="480"/>
      <c r="G363" s="480"/>
      <c r="H363" s="480"/>
      <c r="I363" s="480"/>
      <c r="J363" s="595"/>
      <c r="K363" s="480"/>
      <c r="L363" s="476"/>
      <c r="M363" s="476"/>
      <c r="N363" s="595"/>
      <c r="O363" s="480"/>
      <c r="P363" s="480"/>
      <c r="Q363" s="480"/>
      <c r="R363" s="480"/>
      <c r="S363" s="480"/>
      <c r="T363" s="480"/>
      <c r="U363" s="480"/>
      <c r="Z363" s="595"/>
      <c r="AA363" s="480"/>
      <c r="AB363" s="480"/>
      <c r="AC363" s="595"/>
    </row>
    <row r="364" spans="1:29" x14ac:dyDescent="0.2">
      <c r="A364" s="480"/>
      <c r="B364" s="480"/>
      <c r="E364" s="768"/>
      <c r="F364" s="480"/>
      <c r="G364" s="480"/>
      <c r="H364" s="480"/>
      <c r="I364" s="480"/>
      <c r="J364" s="595"/>
      <c r="K364" s="480"/>
      <c r="L364" s="476"/>
      <c r="M364" s="476"/>
      <c r="N364" s="595"/>
      <c r="O364" s="480"/>
      <c r="P364" s="480"/>
      <c r="Q364" s="480"/>
      <c r="R364" s="480"/>
      <c r="S364" s="480"/>
      <c r="T364" s="480"/>
      <c r="U364" s="480"/>
      <c r="Z364" s="595"/>
      <c r="AA364" s="480"/>
      <c r="AB364" s="480"/>
      <c r="AC364" s="595"/>
    </row>
    <row r="365" spans="1:29" x14ac:dyDescent="0.2">
      <c r="A365" s="480"/>
      <c r="B365" s="480"/>
      <c r="E365" s="768"/>
      <c r="F365" s="480"/>
      <c r="G365" s="480"/>
      <c r="H365" s="480"/>
      <c r="I365" s="480"/>
      <c r="J365" s="595"/>
      <c r="K365" s="480"/>
      <c r="L365" s="476"/>
      <c r="M365" s="476"/>
      <c r="N365" s="595"/>
      <c r="O365" s="480"/>
      <c r="P365" s="480"/>
      <c r="Q365" s="480"/>
      <c r="R365" s="480"/>
      <c r="S365" s="480"/>
      <c r="T365" s="480"/>
      <c r="U365" s="480"/>
      <c r="Z365" s="595"/>
      <c r="AA365" s="480"/>
      <c r="AB365" s="480"/>
      <c r="AC365" s="595"/>
    </row>
    <row r="366" spans="1:29" x14ac:dyDescent="0.2">
      <c r="A366" s="480"/>
      <c r="B366" s="480"/>
      <c r="E366" s="768"/>
      <c r="F366" s="480"/>
      <c r="G366" s="480"/>
      <c r="H366" s="480"/>
      <c r="I366" s="480"/>
      <c r="J366" s="595"/>
      <c r="K366" s="480"/>
      <c r="L366" s="476"/>
      <c r="M366" s="476"/>
      <c r="N366" s="595"/>
      <c r="O366" s="480"/>
      <c r="P366" s="480"/>
      <c r="Q366" s="480"/>
      <c r="R366" s="480"/>
      <c r="S366" s="480"/>
      <c r="T366" s="480"/>
      <c r="U366" s="480"/>
      <c r="Z366" s="595"/>
      <c r="AA366" s="480"/>
      <c r="AB366" s="480"/>
      <c r="AC366" s="595"/>
    </row>
    <row r="367" spans="1:29" x14ac:dyDescent="0.2">
      <c r="A367" s="480"/>
      <c r="B367" s="480"/>
      <c r="E367" s="768"/>
      <c r="F367" s="480"/>
      <c r="G367" s="480"/>
      <c r="H367" s="480"/>
      <c r="I367" s="480"/>
      <c r="J367" s="595"/>
      <c r="K367" s="480"/>
      <c r="L367" s="476"/>
      <c r="M367" s="476"/>
      <c r="N367" s="595"/>
      <c r="O367" s="480"/>
      <c r="P367" s="480"/>
      <c r="Q367" s="480"/>
      <c r="R367" s="480"/>
      <c r="S367" s="480"/>
      <c r="T367" s="480"/>
      <c r="U367" s="480"/>
      <c r="Z367" s="595"/>
      <c r="AA367" s="480"/>
      <c r="AB367" s="480"/>
      <c r="AC367" s="595"/>
    </row>
    <row r="368" spans="1:29" x14ac:dyDescent="0.2">
      <c r="A368" s="480"/>
      <c r="B368" s="480"/>
      <c r="E368" s="768"/>
      <c r="F368" s="480"/>
      <c r="G368" s="480"/>
      <c r="H368" s="480"/>
      <c r="I368" s="480"/>
      <c r="J368" s="595"/>
      <c r="K368" s="480"/>
      <c r="L368" s="476"/>
      <c r="M368" s="476"/>
      <c r="N368" s="595"/>
      <c r="O368" s="480"/>
      <c r="P368" s="480"/>
      <c r="Q368" s="480"/>
      <c r="R368" s="480"/>
      <c r="S368" s="480"/>
      <c r="T368" s="480"/>
      <c r="U368" s="480"/>
      <c r="Z368" s="595"/>
      <c r="AA368" s="480"/>
      <c r="AB368" s="480"/>
      <c r="AC368" s="595"/>
    </row>
    <row r="369" spans="1:29" x14ac:dyDescent="0.2">
      <c r="A369" s="480"/>
      <c r="B369" s="480"/>
      <c r="E369" s="768"/>
      <c r="F369" s="480"/>
      <c r="G369" s="480"/>
      <c r="H369" s="480"/>
      <c r="I369" s="480"/>
      <c r="J369" s="595"/>
      <c r="K369" s="480"/>
      <c r="L369" s="476"/>
      <c r="M369" s="476"/>
      <c r="N369" s="595"/>
      <c r="O369" s="480"/>
      <c r="P369" s="480"/>
      <c r="Q369" s="480"/>
      <c r="R369" s="480"/>
      <c r="S369" s="480"/>
      <c r="T369" s="480"/>
      <c r="U369" s="480"/>
      <c r="Z369" s="595"/>
      <c r="AA369" s="480"/>
      <c r="AB369" s="480"/>
      <c r="AC369" s="595"/>
    </row>
    <row r="370" spans="1:29" x14ac:dyDescent="0.2">
      <c r="A370" s="480"/>
      <c r="B370" s="480"/>
      <c r="E370" s="768"/>
      <c r="F370" s="480"/>
      <c r="G370" s="480"/>
      <c r="H370" s="480"/>
      <c r="I370" s="480"/>
      <c r="J370" s="595"/>
      <c r="K370" s="480"/>
      <c r="L370" s="476"/>
      <c r="M370" s="476"/>
      <c r="N370" s="595"/>
      <c r="O370" s="480"/>
      <c r="P370" s="480"/>
      <c r="Q370" s="480"/>
      <c r="R370" s="480"/>
      <c r="S370" s="480"/>
      <c r="T370" s="480"/>
      <c r="U370" s="480"/>
      <c r="Z370" s="595"/>
      <c r="AA370" s="480"/>
      <c r="AB370" s="480"/>
      <c r="AC370" s="595"/>
    </row>
    <row r="371" spans="1:29" x14ac:dyDescent="0.2">
      <c r="A371" s="480"/>
      <c r="B371" s="480"/>
      <c r="E371" s="768"/>
      <c r="F371" s="480"/>
      <c r="G371" s="480"/>
      <c r="H371" s="480"/>
      <c r="I371" s="480"/>
      <c r="J371" s="595"/>
      <c r="K371" s="480"/>
      <c r="L371" s="476"/>
      <c r="M371" s="476"/>
      <c r="N371" s="595"/>
      <c r="O371" s="480"/>
      <c r="P371" s="480"/>
      <c r="Q371" s="480"/>
      <c r="R371" s="480"/>
      <c r="S371" s="480"/>
      <c r="T371" s="480"/>
      <c r="U371" s="480"/>
      <c r="Z371" s="595"/>
      <c r="AA371" s="480"/>
      <c r="AB371" s="480"/>
      <c r="AC371" s="595"/>
    </row>
    <row r="372" spans="1:29" x14ac:dyDescent="0.2">
      <c r="A372" s="480"/>
      <c r="B372" s="480"/>
      <c r="E372" s="768"/>
      <c r="F372" s="480"/>
      <c r="G372" s="480"/>
      <c r="H372" s="480"/>
      <c r="I372" s="480"/>
      <c r="J372" s="595"/>
      <c r="K372" s="480"/>
      <c r="L372" s="476"/>
      <c r="M372" s="476"/>
      <c r="N372" s="595"/>
      <c r="O372" s="480"/>
      <c r="P372" s="480"/>
      <c r="Q372" s="480"/>
      <c r="R372" s="480"/>
      <c r="S372" s="480"/>
      <c r="T372" s="480"/>
      <c r="U372" s="480"/>
      <c r="Z372" s="595"/>
      <c r="AA372" s="480"/>
      <c r="AB372" s="480"/>
      <c r="AC372" s="595"/>
    </row>
    <row r="373" spans="1:29" x14ac:dyDescent="0.2">
      <c r="A373" s="480"/>
      <c r="B373" s="480"/>
      <c r="E373" s="768"/>
      <c r="F373" s="480"/>
      <c r="G373" s="480"/>
      <c r="H373" s="480"/>
      <c r="I373" s="480"/>
      <c r="J373" s="595"/>
      <c r="K373" s="480"/>
      <c r="L373" s="476"/>
      <c r="M373" s="476"/>
      <c r="N373" s="595"/>
      <c r="O373" s="480"/>
      <c r="P373" s="480"/>
      <c r="Q373" s="480"/>
      <c r="R373" s="480"/>
      <c r="S373" s="480"/>
      <c r="T373" s="480"/>
      <c r="U373" s="480"/>
      <c r="Z373" s="595"/>
      <c r="AA373" s="480"/>
      <c r="AB373" s="480"/>
      <c r="AC373" s="595"/>
    </row>
    <row r="374" spans="1:29" x14ac:dyDescent="0.2">
      <c r="A374" s="480"/>
      <c r="B374" s="480"/>
      <c r="E374" s="768"/>
      <c r="F374" s="480"/>
      <c r="G374" s="480"/>
      <c r="H374" s="480"/>
      <c r="I374" s="480"/>
      <c r="J374" s="595"/>
      <c r="K374" s="480"/>
      <c r="L374" s="476"/>
      <c r="M374" s="476"/>
      <c r="N374" s="595"/>
      <c r="O374" s="480"/>
      <c r="P374" s="480"/>
      <c r="Q374" s="480"/>
      <c r="R374" s="480"/>
      <c r="S374" s="480"/>
      <c r="T374" s="480"/>
      <c r="U374" s="480"/>
      <c r="Z374" s="595"/>
      <c r="AA374" s="480"/>
      <c r="AB374" s="480"/>
      <c r="AC374" s="595"/>
    </row>
    <row r="375" spans="1:29" x14ac:dyDescent="0.2">
      <c r="A375" s="480"/>
      <c r="B375" s="480"/>
      <c r="E375" s="768"/>
      <c r="F375" s="480"/>
      <c r="G375" s="480"/>
      <c r="H375" s="480"/>
      <c r="I375" s="480"/>
      <c r="J375" s="595"/>
      <c r="K375" s="480"/>
      <c r="L375" s="476"/>
      <c r="M375" s="476"/>
      <c r="N375" s="595"/>
      <c r="O375" s="480"/>
      <c r="P375" s="480"/>
      <c r="Q375" s="480"/>
      <c r="R375" s="480"/>
      <c r="S375" s="480"/>
      <c r="T375" s="480"/>
      <c r="U375" s="480"/>
      <c r="Z375" s="595"/>
      <c r="AA375" s="480"/>
      <c r="AB375" s="480"/>
      <c r="AC375" s="595"/>
    </row>
    <row r="376" spans="1:29" x14ac:dyDescent="0.2">
      <c r="A376" s="480"/>
      <c r="B376" s="480"/>
      <c r="E376" s="768"/>
      <c r="F376" s="480"/>
      <c r="G376" s="480"/>
      <c r="H376" s="480"/>
      <c r="I376" s="480"/>
      <c r="J376" s="595"/>
      <c r="K376" s="480"/>
      <c r="L376" s="476"/>
      <c r="M376" s="476"/>
      <c r="N376" s="595"/>
      <c r="O376" s="480"/>
      <c r="P376" s="480"/>
      <c r="Q376" s="480"/>
      <c r="R376" s="480"/>
      <c r="S376" s="480"/>
      <c r="T376" s="480"/>
      <c r="U376" s="480"/>
      <c r="Z376" s="595"/>
      <c r="AA376" s="480"/>
      <c r="AB376" s="480"/>
      <c r="AC376" s="595"/>
    </row>
    <row r="377" spans="1:29" x14ac:dyDescent="0.2">
      <c r="A377" s="480"/>
      <c r="B377" s="480"/>
      <c r="E377" s="768"/>
      <c r="F377" s="480"/>
      <c r="G377" s="480"/>
      <c r="H377" s="480"/>
      <c r="I377" s="480"/>
      <c r="J377" s="595"/>
      <c r="K377" s="480"/>
      <c r="L377" s="476"/>
      <c r="M377" s="476"/>
      <c r="N377" s="595"/>
      <c r="O377" s="480"/>
      <c r="P377" s="480"/>
      <c r="Q377" s="480"/>
      <c r="R377" s="480"/>
      <c r="S377" s="480"/>
      <c r="T377" s="480"/>
      <c r="U377" s="480"/>
      <c r="Z377" s="595"/>
      <c r="AA377" s="480"/>
      <c r="AB377" s="480"/>
      <c r="AC377" s="595"/>
    </row>
    <row r="378" spans="1:29" x14ac:dyDescent="0.2">
      <c r="A378" s="480"/>
      <c r="B378" s="480"/>
      <c r="E378" s="768"/>
      <c r="F378" s="480"/>
      <c r="G378" s="480"/>
      <c r="H378" s="480"/>
      <c r="I378" s="480"/>
      <c r="J378" s="595"/>
      <c r="K378" s="480"/>
      <c r="L378" s="476"/>
      <c r="M378" s="476"/>
      <c r="N378" s="595"/>
      <c r="O378" s="480"/>
      <c r="P378" s="480"/>
      <c r="Q378" s="480"/>
      <c r="R378" s="480"/>
      <c r="S378" s="480"/>
      <c r="T378" s="480"/>
      <c r="U378" s="480"/>
      <c r="Z378" s="595"/>
      <c r="AA378" s="480"/>
      <c r="AB378" s="480"/>
      <c r="AC378" s="595"/>
    </row>
    <row r="379" spans="1:29" x14ac:dyDescent="0.2">
      <c r="A379" s="480"/>
      <c r="B379" s="480"/>
      <c r="E379" s="768"/>
      <c r="F379" s="480"/>
      <c r="G379" s="480"/>
      <c r="H379" s="480"/>
      <c r="I379" s="480"/>
      <c r="J379" s="595"/>
      <c r="K379" s="480"/>
      <c r="L379" s="476"/>
      <c r="M379" s="476"/>
      <c r="N379" s="595"/>
      <c r="O379" s="480"/>
      <c r="P379" s="480"/>
      <c r="Q379" s="480"/>
      <c r="R379" s="480"/>
      <c r="S379" s="480"/>
      <c r="T379" s="480"/>
      <c r="U379" s="480"/>
      <c r="Z379" s="595"/>
      <c r="AA379" s="480"/>
      <c r="AB379" s="480"/>
      <c r="AC379" s="595"/>
    </row>
    <row r="380" spans="1:29" x14ac:dyDescent="0.2">
      <c r="A380" s="480"/>
      <c r="B380" s="480"/>
      <c r="E380" s="768"/>
      <c r="F380" s="480"/>
      <c r="G380" s="480"/>
      <c r="H380" s="480"/>
      <c r="I380" s="480"/>
      <c r="J380" s="595"/>
      <c r="K380" s="480"/>
      <c r="L380" s="476"/>
      <c r="M380" s="476"/>
      <c r="N380" s="595"/>
      <c r="O380" s="480"/>
      <c r="P380" s="480"/>
      <c r="Q380" s="480"/>
      <c r="R380" s="480"/>
      <c r="S380" s="480"/>
      <c r="T380" s="480"/>
      <c r="U380" s="480"/>
      <c r="Z380" s="595"/>
      <c r="AA380" s="480"/>
      <c r="AB380" s="480"/>
      <c r="AC380" s="595"/>
    </row>
    <row r="381" spans="1:29" x14ac:dyDescent="0.2">
      <c r="A381" s="480"/>
      <c r="B381" s="480"/>
      <c r="E381" s="768"/>
      <c r="F381" s="480"/>
      <c r="G381" s="480"/>
      <c r="H381" s="480"/>
      <c r="I381" s="480"/>
      <c r="J381" s="595"/>
      <c r="K381" s="480"/>
      <c r="L381" s="476"/>
      <c r="M381" s="476"/>
      <c r="N381" s="595"/>
      <c r="O381" s="480"/>
      <c r="P381" s="480"/>
      <c r="Q381" s="480"/>
      <c r="R381" s="480"/>
      <c r="S381" s="480"/>
      <c r="T381" s="480"/>
      <c r="U381" s="480"/>
      <c r="Z381" s="595"/>
      <c r="AA381" s="480"/>
      <c r="AB381" s="480"/>
      <c r="AC381" s="595"/>
    </row>
    <row r="382" spans="1:29" x14ac:dyDescent="0.2">
      <c r="A382" s="480"/>
      <c r="B382" s="480"/>
      <c r="E382" s="768"/>
      <c r="F382" s="480"/>
      <c r="G382" s="480"/>
      <c r="H382" s="480"/>
      <c r="I382" s="480"/>
      <c r="J382" s="595"/>
      <c r="K382" s="480"/>
      <c r="L382" s="476"/>
      <c r="M382" s="476"/>
      <c r="N382" s="595"/>
      <c r="O382" s="480"/>
      <c r="P382" s="480"/>
      <c r="Q382" s="480"/>
      <c r="R382" s="480"/>
      <c r="S382" s="480"/>
      <c r="T382" s="480"/>
      <c r="U382" s="480"/>
      <c r="Z382" s="595"/>
      <c r="AA382" s="480"/>
      <c r="AB382" s="480"/>
      <c r="AC382" s="595"/>
    </row>
    <row r="383" spans="1:29" x14ac:dyDescent="0.2">
      <c r="A383" s="480"/>
      <c r="B383" s="480"/>
      <c r="E383" s="768"/>
      <c r="F383" s="480"/>
      <c r="G383" s="480"/>
      <c r="H383" s="480"/>
      <c r="I383" s="480"/>
      <c r="J383" s="595"/>
      <c r="K383" s="480"/>
      <c r="L383" s="476"/>
      <c r="M383" s="476"/>
      <c r="N383" s="595"/>
      <c r="O383" s="480"/>
      <c r="P383" s="480"/>
      <c r="Q383" s="480"/>
      <c r="R383" s="480"/>
      <c r="S383" s="480"/>
      <c r="T383" s="480"/>
      <c r="U383" s="480"/>
      <c r="Z383" s="595"/>
      <c r="AA383" s="480"/>
      <c r="AB383" s="480"/>
      <c r="AC383" s="595"/>
    </row>
    <row r="384" spans="1:29" x14ac:dyDescent="0.2">
      <c r="A384" s="480"/>
      <c r="B384" s="480"/>
      <c r="E384" s="768"/>
      <c r="F384" s="480"/>
      <c r="G384" s="480"/>
      <c r="H384" s="480"/>
      <c r="I384" s="480"/>
      <c r="J384" s="595"/>
      <c r="K384" s="480"/>
      <c r="L384" s="476"/>
      <c r="M384" s="476"/>
      <c r="N384" s="595"/>
      <c r="O384" s="480"/>
      <c r="P384" s="480"/>
      <c r="Q384" s="480"/>
      <c r="R384" s="480"/>
      <c r="S384" s="480"/>
      <c r="T384" s="480"/>
      <c r="U384" s="480"/>
      <c r="Z384" s="595"/>
      <c r="AA384" s="480"/>
      <c r="AB384" s="480"/>
      <c r="AC384" s="595"/>
    </row>
    <row r="385" spans="1:29" x14ac:dyDescent="0.2">
      <c r="A385" s="480"/>
      <c r="B385" s="480"/>
      <c r="E385" s="768"/>
      <c r="F385" s="480"/>
      <c r="G385" s="480"/>
      <c r="H385" s="480"/>
      <c r="I385" s="480"/>
      <c r="J385" s="595"/>
      <c r="K385" s="480"/>
      <c r="L385" s="476"/>
      <c r="M385" s="476"/>
      <c r="N385" s="595"/>
      <c r="O385" s="480"/>
      <c r="P385" s="480"/>
      <c r="Q385" s="480"/>
      <c r="R385" s="480"/>
      <c r="S385" s="480"/>
      <c r="T385" s="480"/>
      <c r="U385" s="480"/>
      <c r="Z385" s="595"/>
      <c r="AA385" s="480"/>
      <c r="AB385" s="480"/>
      <c r="AC385" s="595"/>
    </row>
    <row r="386" spans="1:29" x14ac:dyDescent="0.2">
      <c r="A386" s="480"/>
      <c r="B386" s="480"/>
      <c r="E386" s="768"/>
      <c r="F386" s="480"/>
      <c r="G386" s="480"/>
      <c r="H386" s="480"/>
      <c r="I386" s="480"/>
      <c r="J386" s="595"/>
      <c r="K386" s="480"/>
      <c r="L386" s="476"/>
      <c r="M386" s="476"/>
      <c r="N386" s="595"/>
      <c r="O386" s="480"/>
      <c r="P386" s="480"/>
      <c r="Q386" s="480"/>
      <c r="R386" s="480"/>
      <c r="S386" s="480"/>
      <c r="T386" s="480"/>
      <c r="U386" s="480"/>
      <c r="Z386" s="595"/>
      <c r="AA386" s="480"/>
      <c r="AB386" s="480"/>
      <c r="AC386" s="595"/>
    </row>
    <row r="387" spans="1:29" x14ac:dyDescent="0.2">
      <c r="A387" s="480"/>
      <c r="B387" s="480"/>
      <c r="E387" s="768"/>
      <c r="F387" s="480"/>
      <c r="G387" s="480"/>
      <c r="H387" s="480"/>
      <c r="I387" s="480"/>
      <c r="J387" s="595"/>
      <c r="K387" s="480"/>
      <c r="L387" s="476"/>
      <c r="M387" s="476"/>
      <c r="N387" s="595"/>
      <c r="O387" s="480"/>
      <c r="P387" s="480"/>
      <c r="Q387" s="480"/>
      <c r="R387" s="480"/>
      <c r="S387" s="480"/>
      <c r="T387" s="480"/>
      <c r="U387" s="480"/>
      <c r="Z387" s="595"/>
      <c r="AA387" s="480"/>
      <c r="AB387" s="480"/>
      <c r="AC387" s="595"/>
    </row>
    <row r="388" spans="1:29" x14ac:dyDescent="0.2">
      <c r="A388" s="480"/>
      <c r="B388" s="480"/>
      <c r="E388" s="768"/>
      <c r="F388" s="480"/>
      <c r="G388" s="480"/>
      <c r="H388" s="480"/>
      <c r="I388" s="480"/>
      <c r="J388" s="595"/>
      <c r="K388" s="480"/>
      <c r="L388" s="476"/>
      <c r="M388" s="476"/>
      <c r="N388" s="595"/>
      <c r="O388" s="480"/>
      <c r="P388" s="480"/>
      <c r="Q388" s="480"/>
      <c r="R388" s="480"/>
      <c r="S388" s="480"/>
      <c r="T388" s="480"/>
      <c r="U388" s="480"/>
      <c r="Z388" s="595"/>
      <c r="AA388" s="480"/>
      <c r="AB388" s="480"/>
      <c r="AC388" s="595"/>
    </row>
    <row r="389" spans="1:29" x14ac:dyDescent="0.2">
      <c r="A389" s="480"/>
      <c r="B389" s="480"/>
      <c r="E389" s="768"/>
      <c r="F389" s="480"/>
      <c r="G389" s="480"/>
      <c r="H389" s="480"/>
      <c r="I389" s="480"/>
      <c r="J389" s="595"/>
      <c r="K389" s="480"/>
      <c r="L389" s="476"/>
      <c r="M389" s="476"/>
      <c r="N389" s="595"/>
      <c r="O389" s="480"/>
      <c r="P389" s="480"/>
      <c r="Q389" s="480"/>
      <c r="R389" s="480"/>
      <c r="S389" s="480"/>
      <c r="T389" s="480"/>
      <c r="U389" s="480"/>
      <c r="Z389" s="595"/>
      <c r="AA389" s="480"/>
      <c r="AB389" s="480"/>
      <c r="AC389" s="595"/>
    </row>
    <row r="390" spans="1:29" x14ac:dyDescent="0.2">
      <c r="A390" s="480"/>
      <c r="B390" s="480"/>
      <c r="E390" s="768"/>
      <c r="F390" s="480"/>
      <c r="G390" s="480"/>
      <c r="H390" s="480"/>
      <c r="I390" s="480"/>
      <c r="J390" s="595"/>
      <c r="K390" s="480"/>
      <c r="L390" s="476"/>
      <c r="M390" s="476"/>
      <c r="N390" s="595"/>
      <c r="O390" s="480"/>
      <c r="P390" s="480"/>
      <c r="Q390" s="480"/>
      <c r="R390" s="480"/>
      <c r="S390" s="480"/>
      <c r="T390" s="480"/>
      <c r="U390" s="480"/>
      <c r="Z390" s="595"/>
      <c r="AA390" s="480"/>
      <c r="AB390" s="480"/>
      <c r="AC390" s="595"/>
    </row>
    <row r="391" spans="1:29" x14ac:dyDescent="0.2">
      <c r="A391" s="480"/>
      <c r="B391" s="480"/>
      <c r="E391" s="768"/>
      <c r="F391" s="480"/>
      <c r="G391" s="480"/>
      <c r="H391" s="480"/>
      <c r="I391" s="480"/>
      <c r="J391" s="595"/>
      <c r="K391" s="480"/>
      <c r="L391" s="476"/>
      <c r="M391" s="476"/>
      <c r="N391" s="595"/>
      <c r="O391" s="480"/>
      <c r="P391" s="480"/>
      <c r="Q391" s="480"/>
      <c r="R391" s="480"/>
      <c r="S391" s="480"/>
      <c r="T391" s="480"/>
      <c r="U391" s="480"/>
      <c r="Z391" s="595"/>
      <c r="AA391" s="480"/>
      <c r="AB391" s="480"/>
      <c r="AC391" s="595"/>
    </row>
    <row r="392" spans="1:29" x14ac:dyDescent="0.2">
      <c r="A392" s="480"/>
      <c r="B392" s="480"/>
      <c r="E392" s="768"/>
      <c r="F392" s="480"/>
      <c r="G392" s="480"/>
      <c r="H392" s="480"/>
      <c r="I392" s="480"/>
      <c r="J392" s="595"/>
      <c r="K392" s="480"/>
      <c r="L392" s="476"/>
      <c r="M392" s="476"/>
      <c r="N392" s="595"/>
      <c r="O392" s="480"/>
      <c r="P392" s="480"/>
      <c r="Q392" s="480"/>
      <c r="R392" s="480"/>
      <c r="S392" s="480"/>
      <c r="T392" s="480"/>
      <c r="U392" s="480"/>
      <c r="Z392" s="595"/>
      <c r="AA392" s="480"/>
      <c r="AB392" s="480"/>
      <c r="AC392" s="595"/>
    </row>
    <row r="393" spans="1:29" x14ac:dyDescent="0.2">
      <c r="A393" s="480"/>
      <c r="B393" s="480"/>
      <c r="E393" s="768"/>
      <c r="F393" s="480"/>
      <c r="G393" s="480"/>
      <c r="H393" s="480"/>
      <c r="I393" s="480"/>
      <c r="J393" s="595"/>
      <c r="K393" s="480"/>
      <c r="L393" s="476"/>
      <c r="M393" s="476"/>
      <c r="N393" s="595"/>
      <c r="O393" s="480"/>
      <c r="P393" s="480"/>
      <c r="Q393" s="480"/>
      <c r="R393" s="480"/>
      <c r="S393" s="480"/>
      <c r="T393" s="480"/>
      <c r="U393" s="480"/>
      <c r="Z393" s="595"/>
      <c r="AA393" s="480"/>
      <c r="AB393" s="480"/>
      <c r="AC393" s="595"/>
    </row>
    <row r="394" spans="1:29" x14ac:dyDescent="0.2">
      <c r="A394" s="480"/>
      <c r="B394" s="480"/>
      <c r="E394" s="768"/>
      <c r="F394" s="480"/>
      <c r="G394" s="480"/>
      <c r="H394" s="480"/>
      <c r="I394" s="480"/>
      <c r="J394" s="595"/>
      <c r="K394" s="480"/>
      <c r="L394" s="476"/>
      <c r="M394" s="476"/>
      <c r="N394" s="595"/>
      <c r="O394" s="480"/>
      <c r="P394" s="480"/>
      <c r="Q394" s="480"/>
      <c r="R394" s="480"/>
      <c r="S394" s="480"/>
      <c r="T394" s="480"/>
      <c r="U394" s="480"/>
      <c r="Z394" s="595"/>
      <c r="AA394" s="480"/>
      <c r="AB394" s="480"/>
      <c r="AC394" s="595"/>
    </row>
    <row r="395" spans="1:29" x14ac:dyDescent="0.2">
      <c r="A395" s="480"/>
      <c r="B395" s="480"/>
      <c r="E395" s="768"/>
      <c r="F395" s="480"/>
      <c r="G395" s="480"/>
      <c r="H395" s="480"/>
      <c r="I395" s="480"/>
      <c r="J395" s="595"/>
      <c r="K395" s="480"/>
      <c r="L395" s="476"/>
      <c r="M395" s="476"/>
      <c r="N395" s="595"/>
      <c r="O395" s="480"/>
      <c r="P395" s="480"/>
      <c r="Q395" s="480"/>
      <c r="R395" s="480"/>
      <c r="S395" s="480"/>
      <c r="T395" s="480"/>
      <c r="U395" s="480"/>
      <c r="Z395" s="595"/>
      <c r="AA395" s="480"/>
      <c r="AB395" s="480"/>
      <c r="AC395" s="595"/>
    </row>
    <row r="396" spans="1:29" ht="16" thickBot="1" x14ac:dyDescent="0.25">
      <c r="A396" s="480"/>
      <c r="B396" s="480"/>
      <c r="E396" s="768"/>
      <c r="F396" s="480"/>
      <c r="G396" s="480"/>
      <c r="H396" s="480"/>
      <c r="I396" s="480"/>
      <c r="J396" s="595"/>
      <c r="K396" s="480"/>
      <c r="L396" s="476"/>
      <c r="M396" s="476"/>
      <c r="N396" s="595"/>
      <c r="O396" s="480"/>
      <c r="P396" s="480"/>
      <c r="Q396" s="480"/>
      <c r="R396" s="480"/>
      <c r="S396" s="480"/>
      <c r="T396" s="480"/>
      <c r="U396" s="480"/>
      <c r="Z396" s="595"/>
      <c r="AA396" s="480"/>
      <c r="AB396" s="480"/>
      <c r="AC396" s="595"/>
    </row>
    <row r="397" spans="1:29" ht="16" thickTop="1" x14ac:dyDescent="0.2">
      <c r="A397" s="480"/>
      <c r="B397" s="480"/>
      <c r="E397" s="768"/>
      <c r="F397" s="480"/>
      <c r="G397" s="480"/>
      <c r="H397" s="480"/>
      <c r="I397" s="480"/>
      <c r="J397" s="595"/>
      <c r="K397" s="480"/>
      <c r="L397" s="493"/>
      <c r="M397" s="567"/>
      <c r="N397" s="595"/>
      <c r="O397" s="480"/>
      <c r="P397" s="480"/>
      <c r="Q397" s="480"/>
      <c r="R397" s="480"/>
      <c r="S397" s="480"/>
      <c r="T397" s="480"/>
      <c r="U397" s="480"/>
      <c r="Z397" s="595"/>
      <c r="AA397" s="480"/>
      <c r="AB397" s="480"/>
      <c r="AC397" s="595"/>
    </row>
    <row r="398" spans="1:29" x14ac:dyDescent="0.2">
      <c r="A398" s="480"/>
      <c r="B398" s="480"/>
      <c r="E398" s="768"/>
      <c r="F398" s="480"/>
      <c r="G398" s="480"/>
      <c r="H398" s="480"/>
      <c r="I398" s="480"/>
      <c r="J398" s="595"/>
      <c r="K398" s="480"/>
      <c r="L398" s="476"/>
      <c r="M398" s="476"/>
      <c r="N398" s="595"/>
      <c r="O398" s="480"/>
      <c r="P398" s="480"/>
      <c r="Q398" s="480"/>
      <c r="R398" s="480"/>
      <c r="S398" s="480"/>
      <c r="T398" s="480"/>
      <c r="U398" s="480"/>
      <c r="Z398" s="595"/>
      <c r="AA398" s="480"/>
      <c r="AB398" s="480"/>
      <c r="AC398" s="595"/>
    </row>
    <row r="399" spans="1:29" x14ac:dyDescent="0.2">
      <c r="A399" s="480"/>
      <c r="B399" s="480"/>
      <c r="E399" s="768"/>
      <c r="F399" s="480"/>
      <c r="G399" s="480"/>
      <c r="H399" s="480"/>
      <c r="I399" s="480"/>
      <c r="J399" s="595"/>
      <c r="K399" s="480"/>
      <c r="L399" s="476"/>
      <c r="M399" s="476"/>
      <c r="N399" s="595"/>
      <c r="O399" s="480"/>
      <c r="P399" s="480"/>
      <c r="Q399" s="480"/>
      <c r="R399" s="480"/>
      <c r="S399" s="480"/>
      <c r="T399" s="480"/>
      <c r="U399" s="480"/>
      <c r="Z399" s="595"/>
      <c r="AA399" s="480"/>
      <c r="AB399" s="480"/>
      <c r="AC399" s="595"/>
    </row>
    <row r="400" spans="1:29" x14ac:dyDescent="0.2">
      <c r="A400" s="480"/>
      <c r="B400" s="480"/>
      <c r="E400" s="768"/>
      <c r="F400" s="480"/>
      <c r="G400" s="480"/>
      <c r="H400" s="480"/>
      <c r="I400" s="480"/>
      <c r="J400" s="595"/>
      <c r="K400" s="480"/>
      <c r="L400" s="476"/>
      <c r="M400" s="476"/>
      <c r="N400" s="595"/>
      <c r="O400" s="480"/>
      <c r="P400" s="480"/>
      <c r="Q400" s="480"/>
      <c r="R400" s="480"/>
      <c r="S400" s="480"/>
      <c r="T400" s="480"/>
      <c r="U400" s="480"/>
      <c r="Z400" s="595"/>
      <c r="AA400" s="480"/>
      <c r="AB400" s="480"/>
      <c r="AC400" s="595"/>
    </row>
    <row r="401" spans="1:29" x14ac:dyDescent="0.2">
      <c r="A401" s="480"/>
      <c r="B401" s="480"/>
      <c r="E401" s="768"/>
      <c r="F401" s="480"/>
      <c r="G401" s="480"/>
      <c r="H401" s="480"/>
      <c r="I401" s="480"/>
      <c r="J401" s="595"/>
      <c r="K401" s="480"/>
      <c r="L401" s="476"/>
      <c r="M401" s="476"/>
      <c r="N401" s="595"/>
      <c r="O401" s="480"/>
      <c r="P401" s="480"/>
      <c r="Q401" s="480"/>
      <c r="R401" s="480"/>
      <c r="S401" s="480"/>
      <c r="T401" s="480"/>
      <c r="U401" s="480"/>
      <c r="Z401" s="595"/>
      <c r="AA401" s="480"/>
      <c r="AB401" s="480"/>
      <c r="AC401" s="595"/>
    </row>
    <row r="402" spans="1:29" x14ac:dyDescent="0.2">
      <c r="A402" s="480"/>
      <c r="B402" s="480"/>
      <c r="E402" s="768"/>
      <c r="F402" s="480"/>
      <c r="G402" s="480"/>
      <c r="H402" s="480"/>
      <c r="I402" s="480"/>
      <c r="J402" s="595"/>
      <c r="K402" s="480"/>
      <c r="L402" s="476"/>
      <c r="M402" s="476"/>
      <c r="N402" s="595"/>
      <c r="O402" s="480"/>
      <c r="P402" s="480"/>
      <c r="Q402" s="480"/>
      <c r="R402" s="480"/>
      <c r="S402" s="480"/>
      <c r="T402" s="480"/>
      <c r="U402" s="480"/>
      <c r="Z402" s="595"/>
      <c r="AA402" s="480"/>
      <c r="AB402" s="480"/>
      <c r="AC402" s="595"/>
    </row>
    <row r="403" spans="1:29" x14ac:dyDescent="0.2">
      <c r="A403" s="480"/>
      <c r="B403" s="480"/>
      <c r="E403" s="768"/>
      <c r="F403" s="480"/>
      <c r="G403" s="480"/>
      <c r="H403" s="480"/>
      <c r="I403" s="480"/>
      <c r="J403" s="595"/>
      <c r="K403" s="480"/>
      <c r="L403" s="476"/>
      <c r="M403" s="476"/>
      <c r="N403" s="595"/>
      <c r="O403" s="480"/>
      <c r="P403" s="480"/>
      <c r="Q403" s="480"/>
      <c r="R403" s="480"/>
      <c r="S403" s="480"/>
      <c r="T403" s="480"/>
      <c r="U403" s="480"/>
      <c r="Z403" s="595"/>
      <c r="AA403" s="480"/>
      <c r="AB403" s="480"/>
      <c r="AC403" s="595"/>
    </row>
    <row r="404" spans="1:29" x14ac:dyDescent="0.2">
      <c r="A404" s="480"/>
      <c r="B404" s="480"/>
      <c r="E404" s="768"/>
      <c r="F404" s="480"/>
      <c r="G404" s="480"/>
      <c r="H404" s="480"/>
      <c r="I404" s="480"/>
      <c r="J404" s="595"/>
      <c r="K404" s="480"/>
      <c r="L404" s="476"/>
      <c r="M404" s="476"/>
      <c r="N404" s="595"/>
      <c r="O404" s="480"/>
      <c r="P404" s="480"/>
      <c r="Q404" s="480"/>
      <c r="R404" s="480"/>
      <c r="S404" s="480"/>
      <c r="T404" s="480"/>
      <c r="U404" s="480"/>
      <c r="Z404" s="595"/>
      <c r="AA404" s="480"/>
      <c r="AB404" s="480"/>
      <c r="AC404" s="595"/>
    </row>
    <row r="405" spans="1:29" x14ac:dyDescent="0.2">
      <c r="A405" s="480"/>
      <c r="B405" s="480"/>
      <c r="E405" s="768"/>
      <c r="F405" s="480"/>
      <c r="G405" s="480"/>
      <c r="H405" s="480"/>
      <c r="I405" s="480"/>
      <c r="J405" s="595"/>
      <c r="K405" s="480"/>
      <c r="L405" s="476"/>
      <c r="M405" s="476"/>
      <c r="N405" s="595"/>
      <c r="O405" s="480"/>
      <c r="P405" s="480"/>
      <c r="Q405" s="480"/>
      <c r="R405" s="480"/>
      <c r="S405" s="480"/>
      <c r="T405" s="480"/>
      <c r="U405" s="480"/>
      <c r="Z405" s="595"/>
      <c r="AA405" s="480"/>
      <c r="AB405" s="480"/>
      <c r="AC405" s="595"/>
    </row>
    <row r="406" spans="1:29" x14ac:dyDescent="0.2">
      <c r="A406" s="480"/>
      <c r="B406" s="480"/>
      <c r="E406" s="768"/>
      <c r="F406" s="480"/>
      <c r="G406" s="480"/>
      <c r="H406" s="480"/>
      <c r="I406" s="480"/>
      <c r="J406" s="595"/>
      <c r="K406" s="480"/>
      <c r="L406" s="476"/>
      <c r="M406" s="476"/>
      <c r="N406" s="595"/>
      <c r="O406" s="480"/>
      <c r="P406" s="480"/>
      <c r="Q406" s="480"/>
      <c r="R406" s="480"/>
      <c r="S406" s="480"/>
      <c r="T406" s="480"/>
      <c r="U406" s="480"/>
      <c r="Z406" s="595"/>
      <c r="AA406" s="480"/>
      <c r="AB406" s="480"/>
      <c r="AC406" s="595"/>
    </row>
    <row r="407" spans="1:29" x14ac:dyDescent="0.2">
      <c r="A407" s="480"/>
      <c r="B407" s="480"/>
      <c r="E407" s="768"/>
      <c r="F407" s="480"/>
      <c r="G407" s="480"/>
      <c r="H407" s="480"/>
      <c r="I407" s="480"/>
      <c r="J407" s="595"/>
      <c r="K407" s="480"/>
      <c r="L407" s="476"/>
      <c r="M407" s="476"/>
      <c r="N407" s="595"/>
      <c r="O407" s="480"/>
      <c r="P407" s="480"/>
      <c r="Q407" s="480"/>
      <c r="R407" s="480"/>
      <c r="S407" s="480"/>
      <c r="T407" s="480"/>
      <c r="U407" s="480"/>
      <c r="Z407" s="595"/>
      <c r="AA407" s="480"/>
      <c r="AB407" s="480"/>
      <c r="AC407" s="595"/>
    </row>
    <row r="408" spans="1:29" x14ac:dyDescent="0.2">
      <c r="A408" s="480"/>
      <c r="B408" s="480"/>
      <c r="E408" s="768"/>
      <c r="F408" s="480"/>
      <c r="G408" s="480"/>
      <c r="H408" s="480"/>
      <c r="I408" s="480"/>
      <c r="J408" s="595"/>
      <c r="K408" s="480"/>
      <c r="L408" s="476"/>
      <c r="M408" s="476"/>
      <c r="N408" s="595"/>
      <c r="O408" s="480"/>
      <c r="P408" s="480"/>
      <c r="Q408" s="480"/>
      <c r="R408" s="480"/>
      <c r="S408" s="480"/>
      <c r="T408" s="480"/>
      <c r="U408" s="480"/>
      <c r="Z408" s="595"/>
      <c r="AA408" s="480"/>
      <c r="AB408" s="480"/>
      <c r="AC408" s="595"/>
    </row>
    <row r="409" spans="1:29" x14ac:dyDescent="0.2">
      <c r="A409" s="480"/>
      <c r="B409" s="480"/>
      <c r="E409" s="768"/>
      <c r="F409" s="480"/>
      <c r="G409" s="480"/>
      <c r="H409" s="480"/>
      <c r="I409" s="480"/>
      <c r="J409" s="595"/>
      <c r="K409" s="480"/>
      <c r="L409" s="476"/>
      <c r="M409" s="476"/>
      <c r="N409" s="595"/>
      <c r="O409" s="480"/>
      <c r="P409" s="480"/>
      <c r="Q409" s="480"/>
      <c r="R409" s="480"/>
      <c r="S409" s="480"/>
      <c r="T409" s="480"/>
      <c r="U409" s="480"/>
      <c r="Z409" s="595"/>
      <c r="AA409" s="480"/>
      <c r="AB409" s="480"/>
      <c r="AC409" s="595"/>
    </row>
    <row r="410" spans="1:29" x14ac:dyDescent="0.2">
      <c r="A410" s="480"/>
      <c r="B410" s="480"/>
      <c r="E410" s="768"/>
      <c r="F410" s="480"/>
      <c r="G410" s="480"/>
      <c r="H410" s="480"/>
      <c r="I410" s="480"/>
      <c r="J410" s="595"/>
      <c r="K410" s="480"/>
      <c r="L410" s="476"/>
      <c r="M410" s="476"/>
      <c r="N410" s="595"/>
      <c r="O410" s="480"/>
      <c r="P410" s="480"/>
      <c r="Q410" s="480"/>
      <c r="R410" s="480"/>
      <c r="S410" s="480"/>
      <c r="T410" s="480"/>
      <c r="U410" s="480"/>
      <c r="Z410" s="595"/>
      <c r="AA410" s="480"/>
      <c r="AB410" s="480"/>
      <c r="AC410" s="595"/>
    </row>
    <row r="411" spans="1:29" x14ac:dyDescent="0.2">
      <c r="A411" s="480"/>
      <c r="B411" s="480"/>
      <c r="E411" s="768"/>
      <c r="F411" s="480"/>
      <c r="G411" s="480"/>
      <c r="H411" s="480"/>
      <c r="I411" s="480"/>
      <c r="J411" s="595"/>
      <c r="K411" s="480"/>
      <c r="L411" s="476"/>
      <c r="M411" s="476"/>
      <c r="N411" s="595"/>
      <c r="O411" s="480"/>
      <c r="P411" s="480"/>
      <c r="Q411" s="480"/>
      <c r="R411" s="480"/>
      <c r="S411" s="480"/>
      <c r="T411" s="480"/>
      <c r="U411" s="480"/>
      <c r="Z411" s="595"/>
      <c r="AA411" s="480"/>
      <c r="AB411" s="480"/>
      <c r="AC411" s="595"/>
    </row>
    <row r="412" spans="1:29" x14ac:dyDescent="0.2">
      <c r="A412" s="480"/>
      <c r="B412" s="480"/>
      <c r="E412" s="768"/>
      <c r="F412" s="480"/>
      <c r="G412" s="480"/>
      <c r="H412" s="480"/>
      <c r="I412" s="480"/>
      <c r="J412" s="595"/>
      <c r="K412" s="480"/>
      <c r="L412" s="476"/>
      <c r="M412" s="476"/>
      <c r="N412" s="595"/>
      <c r="O412" s="480"/>
      <c r="P412" s="480"/>
      <c r="Q412" s="480"/>
      <c r="R412" s="480"/>
      <c r="S412" s="480"/>
      <c r="T412" s="480"/>
      <c r="U412" s="480"/>
      <c r="Z412" s="595"/>
      <c r="AA412" s="480"/>
      <c r="AB412" s="480"/>
      <c r="AC412" s="595"/>
    </row>
    <row r="413" spans="1:29" x14ac:dyDescent="0.2">
      <c r="A413" s="480"/>
      <c r="B413" s="480"/>
      <c r="E413" s="768"/>
      <c r="F413" s="480"/>
      <c r="G413" s="480"/>
      <c r="H413" s="480"/>
      <c r="I413" s="480"/>
      <c r="J413" s="595"/>
      <c r="K413" s="480"/>
      <c r="L413" s="476"/>
      <c r="M413" s="476"/>
      <c r="N413" s="595"/>
      <c r="O413" s="480"/>
      <c r="P413" s="480"/>
      <c r="Q413" s="480"/>
      <c r="R413" s="480"/>
      <c r="S413" s="480"/>
      <c r="T413" s="480"/>
      <c r="U413" s="480"/>
      <c r="Z413" s="595"/>
      <c r="AA413" s="480"/>
      <c r="AB413" s="480"/>
      <c r="AC413" s="595"/>
    </row>
    <row r="414" spans="1:29" x14ac:dyDescent="0.2">
      <c r="A414" s="480"/>
      <c r="B414" s="480"/>
      <c r="E414" s="768"/>
      <c r="F414" s="480"/>
      <c r="G414" s="480"/>
      <c r="H414" s="480"/>
      <c r="I414" s="480"/>
      <c r="J414" s="595"/>
      <c r="K414" s="480"/>
      <c r="L414" s="476"/>
      <c r="M414" s="476"/>
      <c r="N414" s="595"/>
      <c r="O414" s="480"/>
      <c r="P414" s="480"/>
      <c r="Q414" s="480"/>
      <c r="R414" s="480"/>
      <c r="S414" s="480"/>
      <c r="T414" s="480"/>
      <c r="U414" s="480"/>
      <c r="Z414" s="595"/>
      <c r="AA414" s="480"/>
      <c r="AB414" s="480"/>
      <c r="AC414" s="595"/>
    </row>
    <row r="415" spans="1:29" x14ac:dyDescent="0.2">
      <c r="A415" s="480"/>
      <c r="B415" s="480"/>
      <c r="E415" s="768"/>
      <c r="F415" s="480"/>
      <c r="G415" s="480"/>
      <c r="H415" s="480"/>
      <c r="I415" s="480"/>
      <c r="J415" s="595"/>
      <c r="K415" s="480"/>
      <c r="L415" s="476"/>
      <c r="M415" s="476"/>
      <c r="N415" s="595"/>
      <c r="O415" s="480"/>
      <c r="P415" s="480"/>
      <c r="Q415" s="480"/>
      <c r="R415" s="480"/>
      <c r="S415" s="480"/>
      <c r="T415" s="480"/>
      <c r="U415" s="480"/>
      <c r="Z415" s="595"/>
      <c r="AA415" s="480"/>
      <c r="AB415" s="480"/>
      <c r="AC415" s="595"/>
    </row>
    <row r="416" spans="1:29" ht="16" thickBot="1" x14ac:dyDescent="0.25">
      <c r="A416" s="480"/>
      <c r="B416" s="480"/>
      <c r="E416" s="768"/>
      <c r="F416" s="480"/>
      <c r="G416" s="480"/>
      <c r="H416" s="480"/>
      <c r="I416" s="480"/>
      <c r="J416" s="595"/>
      <c r="K416" s="480"/>
      <c r="L416" s="476"/>
      <c r="M416" s="476"/>
      <c r="N416" s="595"/>
      <c r="O416" s="480"/>
      <c r="P416" s="480"/>
      <c r="Q416" s="480"/>
      <c r="R416" s="480"/>
      <c r="S416" s="480"/>
      <c r="T416" s="480"/>
      <c r="U416" s="480"/>
      <c r="Z416" s="595"/>
      <c r="AA416" s="480"/>
      <c r="AB416" s="480"/>
      <c r="AC416" s="595"/>
    </row>
    <row r="417" spans="1:29" ht="16" thickTop="1" x14ac:dyDescent="0.2">
      <c r="A417" s="480"/>
      <c r="B417" s="480"/>
      <c r="E417" s="768"/>
      <c r="F417" s="480"/>
      <c r="G417" s="480"/>
      <c r="H417" s="480"/>
      <c r="I417" s="480"/>
      <c r="J417" s="595"/>
      <c r="K417" s="480"/>
      <c r="L417" s="506"/>
      <c r="M417" s="574"/>
      <c r="N417" s="595"/>
      <c r="O417" s="480"/>
      <c r="P417" s="480"/>
      <c r="Q417" s="480"/>
      <c r="R417" s="480"/>
      <c r="S417" s="480"/>
      <c r="T417" s="480"/>
      <c r="U417" s="480"/>
      <c r="Z417" s="595"/>
      <c r="AA417" s="480"/>
      <c r="AB417" s="480"/>
      <c r="AC417" s="595"/>
    </row>
    <row r="418" spans="1:29" x14ac:dyDescent="0.2">
      <c r="A418" s="480"/>
      <c r="B418" s="480"/>
      <c r="E418" s="768"/>
      <c r="F418" s="480"/>
      <c r="G418" s="480"/>
      <c r="H418" s="480"/>
      <c r="I418" s="480"/>
      <c r="J418" s="595"/>
      <c r="K418" s="480"/>
      <c r="L418" s="520"/>
      <c r="M418" s="520"/>
      <c r="N418" s="595"/>
      <c r="O418" s="480"/>
      <c r="P418" s="480"/>
      <c r="Q418" s="480"/>
      <c r="R418" s="480"/>
      <c r="S418" s="480"/>
      <c r="T418" s="480"/>
      <c r="U418" s="480"/>
      <c r="Z418" s="595"/>
      <c r="AA418" s="480"/>
      <c r="AB418" s="480"/>
      <c r="AC418" s="595"/>
    </row>
    <row r="419" spans="1:29" x14ac:dyDescent="0.2">
      <c r="A419" s="480"/>
      <c r="B419" s="480"/>
      <c r="E419" s="768"/>
      <c r="F419" s="480"/>
      <c r="G419" s="480"/>
      <c r="H419" s="480"/>
      <c r="I419" s="480"/>
      <c r="J419" s="595"/>
      <c r="K419" s="480"/>
      <c r="L419" s="520"/>
      <c r="M419" s="520"/>
      <c r="N419" s="595"/>
      <c r="O419" s="480"/>
      <c r="P419" s="480"/>
      <c r="Q419" s="480"/>
      <c r="R419" s="480"/>
      <c r="S419" s="480"/>
      <c r="T419" s="480"/>
      <c r="U419" s="480"/>
      <c r="Z419" s="595"/>
      <c r="AA419" s="480"/>
      <c r="AB419" s="480"/>
      <c r="AC419" s="595"/>
    </row>
    <row r="420" spans="1:29" x14ac:dyDescent="0.2">
      <c r="A420" s="480"/>
      <c r="B420" s="480"/>
      <c r="E420" s="768"/>
      <c r="F420" s="480"/>
      <c r="G420" s="480"/>
      <c r="H420" s="480"/>
      <c r="I420" s="480"/>
      <c r="J420" s="595"/>
      <c r="K420" s="480"/>
      <c r="L420" s="520"/>
      <c r="M420" s="520"/>
      <c r="N420" s="595"/>
      <c r="O420" s="480"/>
      <c r="P420" s="480"/>
      <c r="Q420" s="480"/>
      <c r="R420" s="480"/>
      <c r="S420" s="480"/>
      <c r="T420" s="480"/>
      <c r="U420" s="480"/>
      <c r="Z420" s="595"/>
      <c r="AA420" s="480"/>
      <c r="AB420" s="480"/>
      <c r="AC420" s="595"/>
    </row>
    <row r="421" spans="1:29" x14ac:dyDescent="0.2">
      <c r="A421" s="480"/>
      <c r="B421" s="480"/>
      <c r="E421" s="768"/>
      <c r="F421" s="480"/>
      <c r="G421" s="480"/>
      <c r="H421" s="480"/>
      <c r="I421" s="480"/>
      <c r="J421" s="595"/>
      <c r="K421" s="480"/>
      <c r="L421" s="520"/>
      <c r="M421" s="520"/>
      <c r="N421" s="595"/>
      <c r="O421" s="480"/>
      <c r="P421" s="480"/>
      <c r="Q421" s="480"/>
      <c r="R421" s="480"/>
      <c r="S421" s="480"/>
      <c r="T421" s="480"/>
      <c r="U421" s="480"/>
      <c r="Z421" s="595"/>
      <c r="AA421" s="480"/>
      <c r="AB421" s="480"/>
      <c r="AC421" s="595"/>
    </row>
  </sheetData>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441"/>
  <sheetViews>
    <sheetView tabSelected="1" zoomScale="110" zoomScaleNormal="110" workbookViewId="0">
      <pane xSplit="5" ySplit="8" topLeftCell="L101" activePane="bottomRight" state="frozen"/>
      <selection pane="topRight" activeCell="F1" sqref="F1"/>
      <selection pane="bottomLeft" activeCell="A9" sqref="A9"/>
      <selection pane="bottomRight"/>
    </sheetView>
  </sheetViews>
  <sheetFormatPr baseColWidth="10" defaultRowHeight="15" x14ac:dyDescent="0.2"/>
  <cols>
    <col min="1" max="1" width="3.83203125" style="480" customWidth="1"/>
    <col min="2" max="2" width="11.33203125" style="594" customWidth="1"/>
    <col min="3" max="3" width="11.33203125" style="468" customWidth="1"/>
    <col min="4" max="4" width="12.1640625" style="480" customWidth="1"/>
    <col min="5" max="5" width="5" style="480" customWidth="1"/>
    <col min="6" max="6" width="23.6640625" style="767" customWidth="1"/>
    <col min="7" max="7" width="6.6640625" style="527" customWidth="1"/>
    <col min="8" max="8" width="6.33203125" style="498" bestFit="1" customWidth="1"/>
    <col min="9" max="9" width="6.5" style="498" customWidth="1"/>
    <col min="10" max="10" width="5.33203125" style="498" bestFit="1" customWidth="1"/>
    <col min="11" max="11" width="9.1640625" style="537" customWidth="1"/>
    <col min="12" max="12" width="8.1640625" style="538" customWidth="1"/>
    <col min="13" max="13" width="11.5" style="538" customWidth="1"/>
    <col min="14" max="14" width="9" style="538" customWidth="1"/>
    <col min="15" max="15" width="10.33203125" style="537" customWidth="1"/>
    <col min="16" max="16" width="8.6640625" style="498" bestFit="1" customWidth="1"/>
    <col min="17" max="17" width="9.33203125" style="498" bestFit="1" customWidth="1"/>
    <col min="18" max="18" width="8.6640625" style="498" bestFit="1" customWidth="1"/>
    <col min="19" max="19" width="10.33203125" style="498" bestFit="1" customWidth="1"/>
    <col min="20" max="20" width="8.33203125" style="498" bestFit="1" customWidth="1"/>
    <col min="21" max="21" width="7.6640625" style="498" bestFit="1" customWidth="1"/>
    <col min="22" max="22" width="12.1640625" style="498" customWidth="1"/>
    <col min="23" max="23" width="10" style="842" customWidth="1"/>
    <col min="24" max="24" width="11.5" style="843" customWidth="1"/>
    <col min="25" max="26" width="10.6640625" style="844" customWidth="1"/>
    <col min="27" max="27" width="10.83203125" style="537" customWidth="1"/>
    <col min="28" max="28" width="10.6640625" style="498" customWidth="1"/>
    <col min="29" max="29" width="10" style="498" customWidth="1"/>
    <col min="30" max="30" width="83" style="617" customWidth="1"/>
    <col min="31" max="31" width="39.83203125" style="480" customWidth="1"/>
    <col min="32" max="16384" width="10.83203125" style="480"/>
  </cols>
  <sheetData>
    <row r="1" spans="1:30" x14ac:dyDescent="0.2">
      <c r="A1" s="648"/>
      <c r="B1" s="649" t="s">
        <v>1376</v>
      </c>
      <c r="C1" s="647"/>
      <c r="D1" s="648"/>
      <c r="E1" s="648"/>
      <c r="F1" s="758">
        <v>1</v>
      </c>
      <c r="G1" s="651">
        <f>F1+1</f>
        <v>2</v>
      </c>
      <c r="H1" s="651">
        <f t="shared" ref="H1:W1" si="0">G1+1</f>
        <v>3</v>
      </c>
      <c r="I1" s="651">
        <f t="shared" si="0"/>
        <v>4</v>
      </c>
      <c r="J1" s="651">
        <f t="shared" si="0"/>
        <v>5</v>
      </c>
      <c r="K1" s="652">
        <f t="shared" si="0"/>
        <v>6</v>
      </c>
      <c r="L1" s="651">
        <f t="shared" si="0"/>
        <v>7</v>
      </c>
      <c r="M1" s="651">
        <f t="shared" si="0"/>
        <v>8</v>
      </c>
      <c r="N1" s="651">
        <f t="shared" si="0"/>
        <v>9</v>
      </c>
      <c r="O1" s="652">
        <f t="shared" si="0"/>
        <v>10</v>
      </c>
      <c r="P1" s="651">
        <f t="shared" si="0"/>
        <v>11</v>
      </c>
      <c r="Q1" s="651">
        <f t="shared" si="0"/>
        <v>12</v>
      </c>
      <c r="R1" s="651">
        <f t="shared" si="0"/>
        <v>13</v>
      </c>
      <c r="S1" s="651">
        <f t="shared" si="0"/>
        <v>14</v>
      </c>
      <c r="T1" s="651">
        <f t="shared" si="0"/>
        <v>15</v>
      </c>
      <c r="U1" s="651">
        <f t="shared" si="0"/>
        <v>16</v>
      </c>
      <c r="V1" s="651">
        <f t="shared" si="0"/>
        <v>17</v>
      </c>
      <c r="W1" s="652">
        <f t="shared" si="0"/>
        <v>18</v>
      </c>
      <c r="X1" s="756">
        <v>19</v>
      </c>
      <c r="Y1" s="651">
        <v>20</v>
      </c>
      <c r="Z1" s="651">
        <v>21</v>
      </c>
      <c r="AA1" s="652">
        <v>22</v>
      </c>
      <c r="AB1" s="647"/>
      <c r="AC1" s="647"/>
    </row>
    <row r="2" spans="1:30" s="489" customFormat="1" ht="17" x14ac:dyDescent="0.15">
      <c r="B2" s="590" t="s">
        <v>0</v>
      </c>
      <c r="C2" s="461" t="s">
        <v>1</v>
      </c>
      <c r="D2" s="488" t="s">
        <v>868</v>
      </c>
      <c r="E2" s="488" t="s">
        <v>1447</v>
      </c>
      <c r="F2" s="759" t="s">
        <v>1606</v>
      </c>
      <c r="G2" s="488" t="s">
        <v>1614</v>
      </c>
      <c r="H2" s="490" t="s">
        <v>1607</v>
      </c>
      <c r="I2" s="490" t="s">
        <v>1608</v>
      </c>
      <c r="J2" s="490" t="s">
        <v>1609</v>
      </c>
      <c r="K2" s="528" t="s">
        <v>1610</v>
      </c>
      <c r="L2" s="666" t="s">
        <v>1611</v>
      </c>
      <c r="M2" s="666" t="s">
        <v>1611</v>
      </c>
      <c r="N2" s="500" t="s">
        <v>1611</v>
      </c>
      <c r="O2" s="528" t="s">
        <v>678</v>
      </c>
      <c r="P2" s="490" t="s">
        <v>1572</v>
      </c>
      <c r="Q2" s="490" t="s">
        <v>1612</v>
      </c>
      <c r="R2" s="490" t="s">
        <v>1574</v>
      </c>
      <c r="S2" s="490" t="s">
        <v>679</v>
      </c>
      <c r="T2" s="490" t="s">
        <v>19</v>
      </c>
      <c r="U2" s="490" t="s">
        <v>1039</v>
      </c>
      <c r="V2" s="490" t="s">
        <v>763</v>
      </c>
      <c r="W2" s="817" t="s">
        <v>1639</v>
      </c>
      <c r="X2" s="818" t="s">
        <v>1758</v>
      </c>
      <c r="Y2" s="818" t="s">
        <v>1640</v>
      </c>
      <c r="Z2" s="818" t="s">
        <v>1793</v>
      </c>
      <c r="AA2" s="528" t="s">
        <v>974</v>
      </c>
      <c r="AB2" s="490" t="s">
        <v>1602</v>
      </c>
      <c r="AC2" s="490" t="s">
        <v>1603</v>
      </c>
      <c r="AD2" s="596" t="s">
        <v>15</v>
      </c>
    </row>
    <row r="3" spans="1:30" s="508" customFormat="1" ht="16" x14ac:dyDescent="0.2">
      <c r="B3" s="529"/>
      <c r="C3" s="507"/>
      <c r="F3" s="760" t="s">
        <v>1407</v>
      </c>
      <c r="G3" s="522" t="s">
        <v>1405</v>
      </c>
      <c r="H3" s="507" t="s">
        <v>1405</v>
      </c>
      <c r="I3" s="507" t="s">
        <v>1405</v>
      </c>
      <c r="J3" s="507" t="s">
        <v>1405</v>
      </c>
      <c r="K3" s="529" t="s">
        <v>1605</v>
      </c>
      <c r="L3" s="522" t="s">
        <v>1613</v>
      </c>
      <c r="M3" s="522" t="s">
        <v>1652</v>
      </c>
      <c r="N3" s="667" t="s">
        <v>1653</v>
      </c>
      <c r="O3" s="529" t="s">
        <v>968</v>
      </c>
      <c r="P3" s="507" t="s">
        <v>968</v>
      </c>
      <c r="Q3" s="507" t="s">
        <v>968</v>
      </c>
      <c r="R3" s="507" t="s">
        <v>968</v>
      </c>
      <c r="S3" s="507" t="s">
        <v>968</v>
      </c>
      <c r="T3" s="507" t="s">
        <v>968</v>
      </c>
      <c r="U3" s="507" t="s">
        <v>968</v>
      </c>
      <c r="V3" s="507" t="s">
        <v>968</v>
      </c>
      <c r="W3" s="819"/>
      <c r="X3" s="820"/>
      <c r="Y3" s="821"/>
      <c r="Z3" s="820"/>
      <c r="AA3" s="529"/>
      <c r="AB3" s="507" t="s">
        <v>1559</v>
      </c>
      <c r="AC3" s="507" t="s">
        <v>1560</v>
      </c>
      <c r="AD3" s="597"/>
    </row>
    <row r="4" spans="1:30" s="274" customFormat="1" ht="16" x14ac:dyDescent="0.2">
      <c r="B4" s="530"/>
      <c r="C4" s="272"/>
      <c r="D4" s="514" t="s">
        <v>1615</v>
      </c>
      <c r="E4" s="515">
        <v>1</v>
      </c>
      <c r="F4" s="761"/>
      <c r="G4" s="523"/>
      <c r="H4" s="272"/>
      <c r="I4" s="272"/>
      <c r="J4" s="272"/>
      <c r="K4" s="530"/>
      <c r="L4" s="523"/>
      <c r="M4" s="523"/>
      <c r="N4" s="523"/>
      <c r="O4" s="553" t="s">
        <v>1795</v>
      </c>
      <c r="P4" s="122"/>
      <c r="Q4" s="122"/>
      <c r="R4" s="122"/>
      <c r="S4" s="122"/>
      <c r="T4" s="122"/>
      <c r="U4" s="122"/>
      <c r="V4" s="122"/>
      <c r="W4" s="822" t="s">
        <v>1641</v>
      </c>
      <c r="X4" s="823" t="s">
        <v>1759</v>
      </c>
      <c r="Y4" s="823" t="s">
        <v>1642</v>
      </c>
      <c r="Z4" s="823" t="s">
        <v>1794</v>
      </c>
      <c r="AA4" s="530"/>
      <c r="AB4" s="272"/>
      <c r="AC4" s="272"/>
      <c r="AD4" s="598"/>
    </row>
    <row r="5" spans="1:30" s="274" customFormat="1" ht="16" x14ac:dyDescent="0.2">
      <c r="B5" s="530"/>
      <c r="C5" s="272"/>
      <c r="D5" s="514" t="s">
        <v>1619</v>
      </c>
      <c r="E5" s="515">
        <v>2</v>
      </c>
      <c r="F5" s="761"/>
      <c r="G5" s="523"/>
      <c r="H5" s="272"/>
      <c r="I5" s="272"/>
      <c r="J5" s="272"/>
      <c r="K5" s="530"/>
      <c r="L5" s="523"/>
      <c r="M5" s="523"/>
      <c r="N5" s="523"/>
      <c r="O5" s="805">
        <v>10.78145</v>
      </c>
      <c r="P5" s="124">
        <v>0.39910000000000001</v>
      </c>
      <c r="Q5" s="804">
        <v>1.28372</v>
      </c>
      <c r="R5" s="755">
        <v>0.41208</v>
      </c>
      <c r="S5" s="76">
        <v>19.352709999999998</v>
      </c>
      <c r="T5" s="4">
        <v>6.7280000000000006E-2</v>
      </c>
      <c r="U5" s="76"/>
      <c r="V5" s="4">
        <v>2.7123499999999998</v>
      </c>
      <c r="W5" s="846">
        <f>V5/O5</f>
        <v>0.25157562294496566</v>
      </c>
      <c r="X5" s="845">
        <f>S5/O5</f>
        <v>1.7950006724512935</v>
      </c>
      <c r="Y5" s="845">
        <f>T5/O5</f>
        <v>6.2403480051384562E-3</v>
      </c>
      <c r="Z5" s="845">
        <f>O5/S5</f>
        <v>0.55710285536237558</v>
      </c>
      <c r="AA5" s="530"/>
      <c r="AB5" s="272"/>
      <c r="AC5" s="272"/>
      <c r="AD5" s="598"/>
    </row>
    <row r="6" spans="1:30" s="274" customFormat="1" ht="16" x14ac:dyDescent="0.2">
      <c r="B6" s="530"/>
      <c r="C6" s="272"/>
      <c r="D6" s="512" t="s">
        <v>1616</v>
      </c>
      <c r="E6" s="513">
        <v>3</v>
      </c>
      <c r="F6" s="761"/>
      <c r="G6" s="523"/>
      <c r="H6" s="272"/>
      <c r="I6" s="272"/>
      <c r="J6" s="272"/>
      <c r="K6" s="530"/>
      <c r="L6" s="523"/>
      <c r="M6" s="523"/>
      <c r="N6" s="523"/>
      <c r="O6" s="553"/>
      <c r="P6" s="122"/>
      <c r="Q6" s="122"/>
      <c r="R6" s="122"/>
      <c r="S6" s="122"/>
      <c r="T6" s="122"/>
      <c r="U6" s="122"/>
      <c r="V6" s="122"/>
      <c r="W6" s="824"/>
      <c r="X6" s="825"/>
      <c r="Y6" s="826"/>
      <c r="Z6" s="826"/>
      <c r="AA6" s="530"/>
      <c r="AB6" s="272"/>
      <c r="AC6" s="272"/>
      <c r="AD6" s="598"/>
    </row>
    <row r="7" spans="1:30" s="274" customFormat="1" ht="16" x14ac:dyDescent="0.2">
      <c r="B7" s="530"/>
      <c r="C7" s="272"/>
      <c r="D7" s="514" t="s">
        <v>1617</v>
      </c>
      <c r="E7" s="515">
        <v>4</v>
      </c>
      <c r="F7" s="761"/>
      <c r="G7" s="523"/>
      <c r="H7" s="272"/>
      <c r="I7" s="272"/>
      <c r="J7" s="272"/>
      <c r="K7" s="530"/>
      <c r="L7" s="523"/>
      <c r="M7" s="523"/>
      <c r="N7" s="523"/>
      <c r="O7" s="805"/>
      <c r="P7" s="124"/>
      <c r="Q7" s="804"/>
      <c r="R7" s="755"/>
      <c r="S7" s="76"/>
      <c r="T7" s="4"/>
      <c r="U7" s="76"/>
      <c r="V7" s="4"/>
      <c r="W7" s="824"/>
      <c r="X7" s="825"/>
      <c r="Y7" s="826"/>
      <c r="Z7" s="826"/>
      <c r="AA7" s="530"/>
      <c r="AB7" s="272"/>
      <c r="AC7" s="272"/>
      <c r="AD7" s="598"/>
    </row>
    <row r="8" spans="1:30" s="274" customFormat="1" ht="17" thickBot="1" x14ac:dyDescent="0.25">
      <c r="B8" s="530"/>
      <c r="C8" s="272"/>
      <c r="D8" s="514" t="s">
        <v>1618</v>
      </c>
      <c r="E8" s="515">
        <v>5</v>
      </c>
      <c r="F8" s="761"/>
      <c r="G8" s="523"/>
      <c r="H8" s="272"/>
      <c r="I8" s="272"/>
      <c r="J8" s="272"/>
      <c r="K8" s="530"/>
      <c r="L8" s="523"/>
      <c r="M8" s="523"/>
      <c r="N8" s="523"/>
      <c r="O8" s="530"/>
      <c r="P8" s="272"/>
      <c r="Q8" s="272"/>
      <c r="R8" s="272"/>
      <c r="S8" s="272"/>
      <c r="T8" s="272"/>
      <c r="U8" s="272"/>
      <c r="V8" s="272"/>
      <c r="W8" s="824"/>
      <c r="X8" s="826"/>
      <c r="Y8" s="826"/>
      <c r="Z8" s="826"/>
      <c r="AA8" s="530"/>
      <c r="AB8" s="272"/>
      <c r="AC8" s="272"/>
      <c r="AD8" s="598"/>
    </row>
    <row r="9" spans="1:30" s="465" customFormat="1" ht="16" thickTop="1" x14ac:dyDescent="0.2">
      <c r="B9" s="533" t="s">
        <v>20</v>
      </c>
      <c r="C9" s="463" t="s">
        <v>21</v>
      </c>
      <c r="D9" s="464"/>
      <c r="E9" s="464"/>
      <c r="F9" s="762"/>
      <c r="G9" s="493"/>
      <c r="H9" s="491"/>
      <c r="I9" s="491"/>
      <c r="J9" s="491"/>
      <c r="K9" s="531"/>
      <c r="L9" s="501"/>
      <c r="M9" s="501"/>
      <c r="N9" s="501"/>
      <c r="O9" s="531"/>
      <c r="P9" s="491"/>
      <c r="Q9" s="491"/>
      <c r="R9" s="491"/>
      <c r="S9" s="491"/>
      <c r="T9" s="491"/>
      <c r="U9" s="491"/>
      <c r="V9" s="491"/>
      <c r="W9" s="827"/>
      <c r="X9" s="827"/>
      <c r="Y9" s="828"/>
      <c r="Z9" s="828"/>
      <c r="AA9" s="531"/>
      <c r="AB9" s="491"/>
      <c r="AC9" s="491"/>
      <c r="AD9" s="599"/>
    </row>
    <row r="10" spans="1:30" s="469" customFormat="1" ht="17" thickBot="1" x14ac:dyDescent="0.25">
      <c r="B10" s="659" t="s">
        <v>1494</v>
      </c>
      <c r="D10" s="468" t="s">
        <v>22</v>
      </c>
      <c r="E10" s="468">
        <v>5</v>
      </c>
      <c r="F10" s="591">
        <v>41442.625</v>
      </c>
      <c r="G10" s="524"/>
      <c r="H10" s="476"/>
      <c r="I10" s="474"/>
      <c r="J10" s="474"/>
      <c r="K10" s="532">
        <v>25.5</v>
      </c>
      <c r="L10" s="476">
        <v>15.5</v>
      </c>
      <c r="M10" s="549">
        <v>15.607388922481601</v>
      </c>
      <c r="N10" s="549">
        <v>15.5345425363441</v>
      </c>
      <c r="O10" s="539"/>
      <c r="P10" s="492"/>
      <c r="Q10" s="492"/>
      <c r="R10" s="492"/>
      <c r="S10" s="492"/>
      <c r="T10" s="492"/>
      <c r="U10" s="492"/>
      <c r="V10" s="492"/>
      <c r="W10" s="829"/>
      <c r="X10" s="830"/>
      <c r="Y10" s="830"/>
      <c r="Z10" s="830"/>
      <c r="AA10" s="547"/>
      <c r="AB10" s="492"/>
      <c r="AC10" s="492"/>
      <c r="AD10" s="600" t="s">
        <v>1449</v>
      </c>
    </row>
    <row r="11" spans="1:30" s="493" customFormat="1" ht="16" thickTop="1" x14ac:dyDescent="0.15">
      <c r="B11" s="540" t="s">
        <v>23</v>
      </c>
      <c r="C11" s="493" t="s">
        <v>24</v>
      </c>
      <c r="F11" s="762"/>
      <c r="K11" s="540"/>
      <c r="O11" s="540"/>
      <c r="W11" s="831"/>
      <c r="X11" s="832"/>
      <c r="Y11" s="832"/>
      <c r="Z11" s="832"/>
      <c r="AA11" s="540"/>
      <c r="AD11" s="540"/>
    </row>
    <row r="12" spans="1:30" s="469" customFormat="1" ht="17" thickBot="1" x14ac:dyDescent="0.25">
      <c r="B12" s="659" t="s">
        <v>1468</v>
      </c>
      <c r="D12" s="468" t="s">
        <v>25</v>
      </c>
      <c r="E12" s="468">
        <v>4</v>
      </c>
      <c r="F12" s="591">
        <v>41443.666666666664</v>
      </c>
      <c r="G12" s="511"/>
      <c r="H12" s="476"/>
      <c r="I12" s="474"/>
      <c r="J12" s="474"/>
      <c r="K12" s="532">
        <v>105.2</v>
      </c>
      <c r="L12" s="502">
        <v>63.9</v>
      </c>
      <c r="M12" s="550">
        <v>63.9168084155476</v>
      </c>
      <c r="N12" s="550">
        <v>77.179937789703203</v>
      </c>
      <c r="O12" s="539"/>
      <c r="P12" s="492"/>
      <c r="Q12" s="492"/>
      <c r="R12" s="492"/>
      <c r="S12" s="492"/>
      <c r="T12" s="492"/>
      <c r="U12" s="492"/>
      <c r="V12" s="492"/>
      <c r="W12" s="829"/>
      <c r="X12" s="830"/>
      <c r="Y12" s="830"/>
      <c r="Z12" s="830"/>
      <c r="AA12" s="547"/>
      <c r="AB12" s="492"/>
      <c r="AC12" s="492"/>
      <c r="AD12" s="601" t="s">
        <v>1577</v>
      </c>
    </row>
    <row r="13" spans="1:30" s="465" customFormat="1" ht="16" thickTop="1" x14ac:dyDescent="0.15">
      <c r="B13" s="533" t="s">
        <v>27</v>
      </c>
      <c r="C13" s="463" t="s">
        <v>28</v>
      </c>
      <c r="D13" s="470"/>
      <c r="E13" s="470"/>
      <c r="F13" s="762"/>
      <c r="G13" s="493"/>
      <c r="H13" s="493"/>
      <c r="I13" s="463"/>
      <c r="J13" s="463"/>
      <c r="K13" s="533"/>
      <c r="L13" s="493"/>
      <c r="M13" s="493"/>
      <c r="N13" s="493"/>
      <c r="O13" s="540"/>
      <c r="P13" s="493"/>
      <c r="Q13" s="493"/>
      <c r="R13" s="493"/>
      <c r="S13" s="493"/>
      <c r="T13" s="493"/>
      <c r="U13" s="493"/>
      <c r="V13" s="493"/>
      <c r="W13" s="831"/>
      <c r="X13" s="832"/>
      <c r="Y13" s="832"/>
      <c r="Z13" s="832"/>
      <c r="AA13" s="540"/>
      <c r="AB13" s="493"/>
      <c r="AC13" s="493"/>
      <c r="AD13" s="602"/>
    </row>
    <row r="14" spans="1:30" s="469" customFormat="1" ht="16" x14ac:dyDescent="0.2">
      <c r="B14" s="659" t="s">
        <v>1468</v>
      </c>
      <c r="D14" s="468" t="s">
        <v>1528</v>
      </c>
      <c r="E14" s="468">
        <v>4</v>
      </c>
      <c r="F14" s="591">
        <v>41444.666666666664</v>
      </c>
      <c r="G14" s="511"/>
      <c r="H14" s="476"/>
      <c r="I14" s="474"/>
      <c r="J14" s="474"/>
      <c r="K14" s="532">
        <v>23.2</v>
      </c>
      <c r="L14" s="476">
        <v>14</v>
      </c>
      <c r="M14" s="549">
        <v>14.055647695833301</v>
      </c>
      <c r="N14" s="486">
        <v>14.008226449271801</v>
      </c>
      <c r="O14" s="539"/>
      <c r="P14" s="492"/>
      <c r="Q14" s="492"/>
      <c r="R14" s="492"/>
      <c r="S14" s="492"/>
      <c r="T14" s="492"/>
      <c r="U14" s="492"/>
      <c r="V14" s="492"/>
      <c r="W14" s="829"/>
      <c r="X14" s="830"/>
      <c r="Y14" s="830"/>
      <c r="Z14" s="830"/>
      <c r="AA14" s="547"/>
      <c r="AB14" s="492"/>
      <c r="AC14" s="492"/>
      <c r="AD14" s="603" t="s">
        <v>30</v>
      </c>
    </row>
    <row r="15" spans="1:30" s="469" customFormat="1" ht="17" thickBot="1" x14ac:dyDescent="0.25">
      <c r="B15" s="536"/>
      <c r="C15" s="466"/>
      <c r="D15" s="468" t="s">
        <v>1529</v>
      </c>
      <c r="E15" s="468">
        <v>4</v>
      </c>
      <c r="F15" s="592"/>
      <c r="G15" s="520"/>
      <c r="H15" s="476"/>
      <c r="I15" s="474"/>
      <c r="J15" s="474"/>
      <c r="K15" s="532">
        <v>55.8</v>
      </c>
      <c r="L15" s="476">
        <v>37</v>
      </c>
      <c r="M15" s="549">
        <v>36.129258034964799</v>
      </c>
      <c r="N15" s="486">
        <v>37.030997778687201</v>
      </c>
      <c r="O15" s="668"/>
      <c r="P15" s="492"/>
      <c r="Q15" s="492"/>
      <c r="R15" s="492"/>
      <c r="S15" s="492"/>
      <c r="T15" s="492"/>
      <c r="U15" s="492"/>
      <c r="V15" s="492"/>
      <c r="W15" s="829"/>
      <c r="X15" s="830"/>
      <c r="Y15" s="830"/>
      <c r="Z15" s="830"/>
      <c r="AA15" s="547"/>
      <c r="AB15" s="492"/>
      <c r="AC15" s="492"/>
      <c r="AD15" s="603" t="s">
        <v>32</v>
      </c>
    </row>
    <row r="16" spans="1:30" s="465" customFormat="1" ht="16" thickTop="1" x14ac:dyDescent="0.15">
      <c r="B16" s="533" t="s">
        <v>33</v>
      </c>
      <c r="C16" s="463" t="s">
        <v>34</v>
      </c>
      <c r="D16" s="463"/>
      <c r="E16" s="463"/>
      <c r="F16" s="762"/>
      <c r="G16" s="493"/>
      <c r="H16" s="463"/>
      <c r="I16" s="463"/>
      <c r="J16" s="503"/>
      <c r="K16" s="533"/>
      <c r="L16" s="493"/>
      <c r="M16" s="493"/>
      <c r="N16" s="493"/>
      <c r="O16" s="533"/>
      <c r="P16" s="463"/>
      <c r="Q16" s="463"/>
      <c r="R16" s="463"/>
      <c r="S16" s="463"/>
      <c r="T16" s="463"/>
      <c r="U16" s="463"/>
      <c r="V16" s="463"/>
      <c r="W16" s="831"/>
      <c r="X16" s="832"/>
      <c r="Y16" s="832"/>
      <c r="Z16" s="832"/>
      <c r="AA16" s="533"/>
      <c r="AB16" s="463"/>
      <c r="AC16" s="463"/>
      <c r="AD16" s="607"/>
    </row>
    <row r="17" spans="1:30" s="469" customFormat="1" ht="16" x14ac:dyDescent="0.15">
      <c r="A17" s="474">
        <v>1</v>
      </c>
      <c r="B17" s="659" t="s">
        <v>35</v>
      </c>
      <c r="C17" s="477" t="s">
        <v>1620</v>
      </c>
      <c r="D17" s="474" t="s">
        <v>38</v>
      </c>
      <c r="E17" s="474">
        <v>1</v>
      </c>
      <c r="F17" s="591">
        <v>41446.583333333336</v>
      </c>
      <c r="G17" s="511">
        <f>15-H17</f>
        <v>14</v>
      </c>
      <c r="H17" s="474">
        <v>1</v>
      </c>
      <c r="I17" s="474">
        <v>0</v>
      </c>
      <c r="J17" s="474">
        <v>2</v>
      </c>
      <c r="K17" s="532">
        <v>0.626</v>
      </c>
      <c r="L17" s="476">
        <v>0.3</v>
      </c>
      <c r="M17" s="549">
        <v>0.32935870905780201</v>
      </c>
      <c r="N17" s="549">
        <v>0.30301399778577598</v>
      </c>
      <c r="O17" s="541">
        <v>16567</v>
      </c>
      <c r="P17" s="494" t="s">
        <v>39</v>
      </c>
      <c r="Q17" s="494" t="s">
        <v>39</v>
      </c>
      <c r="R17" s="494" t="s">
        <v>39</v>
      </c>
      <c r="S17" s="494">
        <v>32946</v>
      </c>
      <c r="T17" s="494">
        <v>107</v>
      </c>
      <c r="U17" s="494">
        <v>43</v>
      </c>
      <c r="V17" s="494">
        <v>2740</v>
      </c>
      <c r="W17" s="808">
        <f>($W$5-V17/O17)/$W$5</f>
        <v>0.34258723304873157</v>
      </c>
      <c r="X17" s="807" t="s">
        <v>39</v>
      </c>
      <c r="Y17" s="833">
        <f>($Y$5-T17/O17)/$Y$5</f>
        <v>-3.4977946359419421E-2</v>
      </c>
      <c r="Z17" s="833">
        <f>($Z$5-O17/S17)/$Z$5</f>
        <v>9.7378251062326698E-2</v>
      </c>
      <c r="AA17" s="534">
        <v>100</v>
      </c>
      <c r="AB17" s="494"/>
      <c r="AC17" s="494"/>
      <c r="AD17" s="604" t="s">
        <v>1578</v>
      </c>
    </row>
    <row r="18" spans="1:30" s="469" customFormat="1" x14ac:dyDescent="0.15">
      <c r="A18" s="474">
        <v>1</v>
      </c>
      <c r="B18" s="536"/>
      <c r="D18" s="474" t="s">
        <v>42</v>
      </c>
      <c r="E18" s="474">
        <v>1</v>
      </c>
      <c r="F18" s="591">
        <v>41446.583333333336</v>
      </c>
      <c r="G18" s="511">
        <f t="shared" ref="G18:G23" si="1">15-H18</f>
        <v>12</v>
      </c>
      <c r="H18" s="474">
        <v>3</v>
      </c>
      <c r="I18" s="474">
        <v>2</v>
      </c>
      <c r="J18" s="474">
        <v>4</v>
      </c>
      <c r="K18" s="532">
        <v>0.35399999999999998</v>
      </c>
      <c r="L18" s="476">
        <v>0.2</v>
      </c>
      <c r="M18" s="549">
        <v>0.18586571928242701</v>
      </c>
      <c r="N18" s="549">
        <v>0.168633573445027</v>
      </c>
      <c r="O18" s="541">
        <v>38096</v>
      </c>
      <c r="P18" s="494" t="s">
        <v>39</v>
      </c>
      <c r="Q18" s="494" t="s">
        <v>39</v>
      </c>
      <c r="R18" s="494" t="s">
        <v>39</v>
      </c>
      <c r="S18" s="494">
        <v>72432</v>
      </c>
      <c r="T18" s="494">
        <v>226</v>
      </c>
      <c r="U18" s="494">
        <v>79</v>
      </c>
      <c r="V18" s="494">
        <v>6935</v>
      </c>
      <c r="W18" s="808">
        <f t="shared" ref="W18:W23" si="2">($W$5-V18/O18)/$W$5</f>
        <v>0.27640004597091311</v>
      </c>
      <c r="X18" s="807" t="s">
        <v>39</v>
      </c>
      <c r="Y18" s="833">
        <f t="shared" ref="Y18:Y23" si="3">($Y$5-T18/O18)/$Y$5</f>
        <v>4.9350877949741974E-2</v>
      </c>
      <c r="Z18" s="833">
        <f t="shared" ref="Z18:Z23" si="4">($Z$5-O18/S18)/$Z$5</f>
        <v>5.5909741306266733E-2</v>
      </c>
      <c r="AA18" s="541">
        <v>100</v>
      </c>
      <c r="AB18" s="494"/>
      <c r="AC18" s="494"/>
      <c r="AD18" s="603"/>
    </row>
    <row r="19" spans="1:30" s="469" customFormat="1" x14ac:dyDescent="0.15">
      <c r="A19" s="474">
        <v>1</v>
      </c>
      <c r="B19" s="536"/>
      <c r="D19" s="474" t="s">
        <v>44</v>
      </c>
      <c r="E19" s="474">
        <v>1</v>
      </c>
      <c r="F19" s="591">
        <v>41446.583333333336</v>
      </c>
      <c r="G19" s="511">
        <f t="shared" si="1"/>
        <v>10</v>
      </c>
      <c r="H19" s="474">
        <v>5</v>
      </c>
      <c r="I19" s="474">
        <v>4</v>
      </c>
      <c r="J19" s="474">
        <v>6</v>
      </c>
      <c r="K19" s="532">
        <v>0.246</v>
      </c>
      <c r="L19" s="476">
        <v>0.1</v>
      </c>
      <c r="M19" s="549">
        <v>0.12905462086660099</v>
      </c>
      <c r="N19" s="549">
        <v>0.116256447320914</v>
      </c>
      <c r="O19" s="541">
        <v>31448</v>
      </c>
      <c r="P19" s="494" t="s">
        <v>39</v>
      </c>
      <c r="Q19" s="494" t="s">
        <v>39</v>
      </c>
      <c r="R19" s="494" t="s">
        <v>39</v>
      </c>
      <c r="S19" s="494">
        <v>60392</v>
      </c>
      <c r="T19" s="494">
        <v>234</v>
      </c>
      <c r="U19" s="494">
        <v>65</v>
      </c>
      <c r="V19" s="494">
        <v>4730</v>
      </c>
      <c r="W19" s="808">
        <f t="shared" si="2"/>
        <v>0.40213992375913488</v>
      </c>
      <c r="X19" s="807" t="s">
        <v>39</v>
      </c>
      <c r="Y19" s="833">
        <f t="shared" si="3"/>
        <v>-0.19237817157198275</v>
      </c>
      <c r="Z19" s="833">
        <f t="shared" si="4"/>
        <v>6.5287105125707276E-2</v>
      </c>
      <c r="AA19" s="541">
        <v>100</v>
      </c>
      <c r="AB19" s="494"/>
      <c r="AC19" s="494"/>
      <c r="AD19" s="603"/>
    </row>
    <row r="20" spans="1:30" s="469" customFormat="1" x14ac:dyDescent="0.15">
      <c r="A20" s="474">
        <v>1</v>
      </c>
      <c r="B20" s="536"/>
      <c r="D20" s="474" t="s">
        <v>46</v>
      </c>
      <c r="E20" s="474">
        <v>1</v>
      </c>
      <c r="F20" s="591">
        <v>41446.583333333336</v>
      </c>
      <c r="G20" s="511">
        <f t="shared" si="1"/>
        <v>8</v>
      </c>
      <c r="H20" s="474">
        <v>7</v>
      </c>
      <c r="I20" s="474">
        <v>6</v>
      </c>
      <c r="J20" s="474">
        <v>8</v>
      </c>
      <c r="K20" s="532">
        <v>0.59199999999999997</v>
      </c>
      <c r="L20" s="476">
        <v>0.3</v>
      </c>
      <c r="M20" s="549">
        <v>0.31138975458360901</v>
      </c>
      <c r="N20" s="549">
        <v>0.28604160623771202</v>
      </c>
      <c r="O20" s="541">
        <v>13528</v>
      </c>
      <c r="P20" s="494" t="s">
        <v>39</v>
      </c>
      <c r="Q20" s="494" t="s">
        <v>39</v>
      </c>
      <c r="R20" s="494" t="s">
        <v>39</v>
      </c>
      <c r="S20" s="494">
        <v>140615</v>
      </c>
      <c r="T20" s="494">
        <v>465</v>
      </c>
      <c r="U20" s="494">
        <v>118</v>
      </c>
      <c r="V20" s="494">
        <v>10298</v>
      </c>
      <c r="W20" s="808">
        <f t="shared" si="2"/>
        <v>-2.0258732787584379</v>
      </c>
      <c r="X20" s="807" t="s">
        <v>39</v>
      </c>
      <c r="Y20" s="833">
        <f t="shared" si="3"/>
        <v>-4.5082107524728734</v>
      </c>
      <c r="Z20" s="833">
        <f t="shared" si="4"/>
        <v>0.82731025070638908</v>
      </c>
      <c r="AA20" s="541">
        <v>250</v>
      </c>
      <c r="AB20" s="494"/>
      <c r="AC20" s="494"/>
      <c r="AD20" s="603"/>
    </row>
    <row r="21" spans="1:30" s="469" customFormat="1" x14ac:dyDescent="0.15">
      <c r="A21" s="474">
        <v>1</v>
      </c>
      <c r="B21" s="536"/>
      <c r="D21" s="474" t="s">
        <v>48</v>
      </c>
      <c r="E21" s="474">
        <v>1</v>
      </c>
      <c r="F21" s="591">
        <v>41446.583333333336</v>
      </c>
      <c r="G21" s="511">
        <f t="shared" si="1"/>
        <v>6</v>
      </c>
      <c r="H21" s="474">
        <v>9</v>
      </c>
      <c r="I21" s="474">
        <v>8</v>
      </c>
      <c r="J21" s="474">
        <v>10</v>
      </c>
      <c r="K21" s="532">
        <v>6.99</v>
      </c>
      <c r="L21" s="476">
        <v>3.8</v>
      </c>
      <c r="M21" s="549">
        <v>3.8524187418323099</v>
      </c>
      <c r="N21" s="549">
        <v>3.8311559052725399</v>
      </c>
      <c r="O21" s="541">
        <v>1046135</v>
      </c>
      <c r="P21" s="494" t="s">
        <v>39</v>
      </c>
      <c r="Q21" s="494" t="s">
        <v>39</v>
      </c>
      <c r="R21" s="494" t="s">
        <v>39</v>
      </c>
      <c r="S21" s="494">
        <v>1997326</v>
      </c>
      <c r="T21" s="494">
        <v>19800</v>
      </c>
      <c r="U21" s="494">
        <v>21775</v>
      </c>
      <c r="V21" s="494">
        <v>220500</v>
      </c>
      <c r="W21" s="808">
        <f t="shared" si="2"/>
        <v>0.1621769493354713</v>
      </c>
      <c r="X21" s="807" t="s">
        <v>39</v>
      </c>
      <c r="Y21" s="833">
        <f t="shared" si="3"/>
        <v>-2.0329737273616537</v>
      </c>
      <c r="Z21" s="833">
        <f t="shared" si="4"/>
        <v>5.9836487145896948E-2</v>
      </c>
      <c r="AA21" s="534">
        <v>10000</v>
      </c>
      <c r="AB21" s="494"/>
      <c r="AC21" s="494"/>
      <c r="AD21" s="603"/>
    </row>
    <row r="22" spans="1:30" s="469" customFormat="1" ht="16" x14ac:dyDescent="0.15">
      <c r="A22" s="474">
        <v>1</v>
      </c>
      <c r="B22" s="536"/>
      <c r="D22" s="474" t="s">
        <v>50</v>
      </c>
      <c r="E22" s="474">
        <v>1</v>
      </c>
      <c r="F22" s="591">
        <v>41446.583333333336</v>
      </c>
      <c r="G22" s="511">
        <f t="shared" si="1"/>
        <v>2.5</v>
      </c>
      <c r="H22" s="474">
        <v>12.5</v>
      </c>
      <c r="I22" s="474">
        <v>10</v>
      </c>
      <c r="J22" s="474">
        <v>15</v>
      </c>
      <c r="K22" s="532">
        <v>34.6</v>
      </c>
      <c r="L22" s="476">
        <v>21.7</v>
      </c>
      <c r="M22" s="549">
        <v>21.864300183463499</v>
      </c>
      <c r="N22" s="549">
        <v>21.7301949460063</v>
      </c>
      <c r="O22" s="542">
        <v>5909977.1357778795</v>
      </c>
      <c r="P22" s="445">
        <v>197274.69200599851</v>
      </c>
      <c r="Q22" s="445">
        <v>636021.60241805005</v>
      </c>
      <c r="R22" s="445">
        <v>152832.41057615663</v>
      </c>
      <c r="S22" s="499">
        <v>11045026.165011333</v>
      </c>
      <c r="T22" s="499">
        <v>58737.712477566223</v>
      </c>
      <c r="U22" s="499">
        <v>33147.899429934645</v>
      </c>
      <c r="V22" s="499">
        <v>1170414.9927444658</v>
      </c>
      <c r="W22" s="808">
        <f t="shared" si="2"/>
        <v>0.2127992142733009</v>
      </c>
      <c r="X22" s="807">
        <f>($X$5-S22/O22)/$X$5</f>
        <v>-4.1157262154123103E-2</v>
      </c>
      <c r="Y22" s="833">
        <f t="shared" si="3"/>
        <v>-0.59265760129698009</v>
      </c>
      <c r="Z22" s="833">
        <f t="shared" si="4"/>
        <v>3.9530303106151195E-2</v>
      </c>
      <c r="AA22" s="548">
        <v>10000</v>
      </c>
      <c r="AB22" s="1">
        <v>0</v>
      </c>
      <c r="AC22" s="439">
        <v>1</v>
      </c>
      <c r="AD22" s="605" t="s">
        <v>51</v>
      </c>
    </row>
    <row r="23" spans="1:30" s="469" customFormat="1" ht="16" x14ac:dyDescent="0.15">
      <c r="A23" s="474">
        <v>1</v>
      </c>
      <c r="B23" s="611"/>
      <c r="D23" s="516" t="s">
        <v>53</v>
      </c>
      <c r="E23" s="516">
        <v>3</v>
      </c>
      <c r="F23" s="591">
        <v>41446.583333333336</v>
      </c>
      <c r="G23" s="511">
        <f t="shared" si="1"/>
        <v>0</v>
      </c>
      <c r="H23" s="474">
        <v>15</v>
      </c>
      <c r="I23" s="474">
        <v>15</v>
      </c>
      <c r="J23" s="474">
        <v>15</v>
      </c>
      <c r="K23" s="532">
        <v>44.4</v>
      </c>
      <c r="L23" s="476">
        <v>28.6</v>
      </c>
      <c r="M23" s="549">
        <v>28.611079697790601</v>
      </c>
      <c r="N23" s="549">
        <v>28.658734311593701</v>
      </c>
      <c r="O23" s="541">
        <v>6480924</v>
      </c>
      <c r="P23" s="494" t="s">
        <v>39</v>
      </c>
      <c r="Q23" s="494" t="s">
        <v>39</v>
      </c>
      <c r="R23" s="494" t="s">
        <v>39</v>
      </c>
      <c r="S23" s="494">
        <v>11982932</v>
      </c>
      <c r="T23" s="494">
        <v>51100</v>
      </c>
      <c r="U23" s="494">
        <v>18053</v>
      </c>
      <c r="V23" s="494">
        <v>1717000</v>
      </c>
      <c r="W23" s="808">
        <f t="shared" si="2"/>
        <v>-5.3088353521239071E-2</v>
      </c>
      <c r="X23" s="807">
        <f>($X$5-S23/O23)/$X$5</f>
        <v>-3.0057694367837503E-2</v>
      </c>
      <c r="Y23" s="833">
        <f t="shared" si="3"/>
        <v>-0.26349975449141588</v>
      </c>
      <c r="Z23" s="833">
        <f t="shared" si="4"/>
        <v>2.9180593021330019E-2</v>
      </c>
      <c r="AA23" s="541">
        <v>10000</v>
      </c>
      <c r="AB23" s="494"/>
      <c r="AC23" s="494"/>
      <c r="AD23" s="605" t="s">
        <v>54</v>
      </c>
    </row>
    <row r="24" spans="1:30" s="562" customFormat="1" ht="16" x14ac:dyDescent="0.15">
      <c r="B24" s="660" t="s">
        <v>55</v>
      </c>
      <c r="C24" s="555" t="s">
        <v>1621</v>
      </c>
      <c r="D24" s="556" t="s">
        <v>40</v>
      </c>
      <c r="E24" s="557">
        <v>1</v>
      </c>
      <c r="F24" s="763">
        <v>41446.666666666664</v>
      </c>
      <c r="G24" s="556">
        <f>21-H24</f>
        <v>20</v>
      </c>
      <c r="H24" s="557">
        <v>1</v>
      </c>
      <c r="I24" s="557">
        <v>0</v>
      </c>
      <c r="J24" s="557">
        <v>2</v>
      </c>
      <c r="K24" s="559">
        <v>0.52600000000000002</v>
      </c>
      <c r="L24" s="556">
        <v>0.3</v>
      </c>
      <c r="M24" s="551">
        <v>0.27653520528818798</v>
      </c>
      <c r="N24" s="551">
        <v>0.253229620433781</v>
      </c>
      <c r="O24" s="561" t="s">
        <v>39</v>
      </c>
      <c r="P24" s="560" t="s">
        <v>39</v>
      </c>
      <c r="Q24" s="560" t="s">
        <v>39</v>
      </c>
      <c r="R24" s="560" t="s">
        <v>39</v>
      </c>
      <c r="S24" s="560" t="s">
        <v>39</v>
      </c>
      <c r="T24" s="560" t="s">
        <v>39</v>
      </c>
      <c r="U24" s="560" t="s">
        <v>39</v>
      </c>
      <c r="V24" s="560" t="s">
        <v>39</v>
      </c>
      <c r="W24" s="834" t="s">
        <v>39</v>
      </c>
      <c r="X24" s="835" t="s">
        <v>39</v>
      </c>
      <c r="Y24" s="835" t="s">
        <v>39</v>
      </c>
      <c r="Z24" s="835" t="s">
        <v>39</v>
      </c>
      <c r="AA24" s="561" t="s">
        <v>39</v>
      </c>
      <c r="AB24" s="557"/>
      <c r="AC24" s="557"/>
      <c r="AD24" s="606" t="s">
        <v>1579</v>
      </c>
    </row>
    <row r="25" spans="1:30" s="469" customFormat="1" x14ac:dyDescent="0.15">
      <c r="B25" s="536"/>
      <c r="C25" s="466"/>
      <c r="D25" s="476" t="s">
        <v>40</v>
      </c>
      <c r="E25" s="474">
        <v>1</v>
      </c>
      <c r="F25" s="593">
        <v>41446.666666666664</v>
      </c>
      <c r="G25" s="476">
        <f t="shared" ref="G25:G30" si="5">21-H25</f>
        <v>18</v>
      </c>
      <c r="H25" s="474">
        <v>3</v>
      </c>
      <c r="I25" s="474">
        <v>2</v>
      </c>
      <c r="J25" s="474">
        <v>4</v>
      </c>
      <c r="K25" s="532">
        <v>0.224</v>
      </c>
      <c r="L25" s="476">
        <v>0.1</v>
      </c>
      <c r="M25" s="549">
        <v>0.117493429512964</v>
      </c>
      <c r="N25" s="549">
        <v>0.10565756399566301</v>
      </c>
      <c r="O25" s="541" t="s">
        <v>39</v>
      </c>
      <c r="P25" s="494" t="s">
        <v>39</v>
      </c>
      <c r="Q25" s="494" t="s">
        <v>39</v>
      </c>
      <c r="R25" s="494" t="s">
        <v>39</v>
      </c>
      <c r="S25" s="494" t="s">
        <v>39</v>
      </c>
      <c r="T25" s="494" t="s">
        <v>39</v>
      </c>
      <c r="U25" s="494" t="s">
        <v>39</v>
      </c>
      <c r="V25" s="494" t="s">
        <v>39</v>
      </c>
      <c r="W25" s="808" t="s">
        <v>39</v>
      </c>
      <c r="X25" s="833" t="s">
        <v>39</v>
      </c>
      <c r="Y25" s="833" t="s">
        <v>39</v>
      </c>
      <c r="Z25" s="833" t="s">
        <v>39</v>
      </c>
      <c r="AA25" s="541" t="s">
        <v>39</v>
      </c>
      <c r="AB25" s="474"/>
      <c r="AC25" s="474"/>
      <c r="AD25" s="603"/>
    </row>
    <row r="26" spans="1:30" s="469" customFormat="1" x14ac:dyDescent="0.15">
      <c r="B26" s="536"/>
      <c r="C26" s="466"/>
      <c r="D26" s="476" t="s">
        <v>40</v>
      </c>
      <c r="E26" s="474">
        <v>1</v>
      </c>
      <c r="F26" s="593">
        <v>41446.666666666664</v>
      </c>
      <c r="G26" s="476">
        <f t="shared" si="5"/>
        <v>16</v>
      </c>
      <c r="H26" s="474">
        <v>5</v>
      </c>
      <c r="I26" s="474">
        <v>4</v>
      </c>
      <c r="J26" s="474">
        <v>6</v>
      </c>
      <c r="K26" s="532">
        <v>0.40300000000000002</v>
      </c>
      <c r="L26" s="476">
        <v>0.2</v>
      </c>
      <c r="M26" s="549">
        <v>0.211671888579162</v>
      </c>
      <c r="N26" s="549">
        <v>0.192590685034642</v>
      </c>
      <c r="O26" s="541" t="s">
        <v>39</v>
      </c>
      <c r="P26" s="494" t="s">
        <v>39</v>
      </c>
      <c r="Q26" s="494" t="s">
        <v>39</v>
      </c>
      <c r="R26" s="494" t="s">
        <v>39</v>
      </c>
      <c r="S26" s="494" t="s">
        <v>39</v>
      </c>
      <c r="T26" s="494" t="s">
        <v>39</v>
      </c>
      <c r="U26" s="494" t="s">
        <v>39</v>
      </c>
      <c r="V26" s="494" t="s">
        <v>39</v>
      </c>
      <c r="W26" s="808" t="s">
        <v>39</v>
      </c>
      <c r="X26" s="833" t="s">
        <v>39</v>
      </c>
      <c r="Y26" s="833" t="s">
        <v>39</v>
      </c>
      <c r="Z26" s="833" t="s">
        <v>39</v>
      </c>
      <c r="AA26" s="541" t="s">
        <v>39</v>
      </c>
      <c r="AB26" s="474"/>
      <c r="AC26" s="474"/>
      <c r="AD26" s="603"/>
    </row>
    <row r="27" spans="1:30" s="469" customFormat="1" x14ac:dyDescent="0.15">
      <c r="B27" s="536"/>
      <c r="C27" s="466"/>
      <c r="D27" s="476" t="s">
        <v>40</v>
      </c>
      <c r="E27" s="474">
        <v>1</v>
      </c>
      <c r="F27" s="593">
        <v>41446.666666666664</v>
      </c>
      <c r="G27" s="476">
        <f t="shared" si="5"/>
        <v>14</v>
      </c>
      <c r="H27" s="474">
        <v>7</v>
      </c>
      <c r="I27" s="474">
        <v>6</v>
      </c>
      <c r="J27" s="474">
        <v>8</v>
      </c>
      <c r="K27" s="532">
        <v>1.4059999999999999</v>
      </c>
      <c r="L27" s="476">
        <v>0.7</v>
      </c>
      <c r="M27" s="549">
        <v>0.74411969631186903</v>
      </c>
      <c r="N27" s="549">
        <v>0.70253711743654002</v>
      </c>
      <c r="O27" s="541" t="s">
        <v>39</v>
      </c>
      <c r="P27" s="494" t="s">
        <v>39</v>
      </c>
      <c r="Q27" s="494" t="s">
        <v>39</v>
      </c>
      <c r="R27" s="494" t="s">
        <v>39</v>
      </c>
      <c r="S27" s="494" t="s">
        <v>39</v>
      </c>
      <c r="T27" s="494" t="s">
        <v>39</v>
      </c>
      <c r="U27" s="494" t="s">
        <v>39</v>
      </c>
      <c r="V27" s="494" t="s">
        <v>39</v>
      </c>
      <c r="W27" s="808" t="s">
        <v>39</v>
      </c>
      <c r="X27" s="833" t="s">
        <v>39</v>
      </c>
      <c r="Y27" s="833" t="s">
        <v>39</v>
      </c>
      <c r="Z27" s="833" t="s">
        <v>39</v>
      </c>
      <c r="AA27" s="541" t="s">
        <v>39</v>
      </c>
      <c r="AB27" s="474"/>
      <c r="AC27" s="474"/>
      <c r="AD27" s="603"/>
    </row>
    <row r="28" spans="1:30" s="469" customFormat="1" x14ac:dyDescent="0.15">
      <c r="B28" s="536"/>
      <c r="C28" s="466"/>
      <c r="D28" s="476" t="s">
        <v>40</v>
      </c>
      <c r="E28" s="474">
        <v>1</v>
      </c>
      <c r="F28" s="593">
        <v>41446.666666666664</v>
      </c>
      <c r="G28" s="476">
        <f t="shared" si="5"/>
        <v>12</v>
      </c>
      <c r="H28" s="474">
        <v>9</v>
      </c>
      <c r="I28" s="474">
        <v>8</v>
      </c>
      <c r="J28" s="474">
        <v>10</v>
      </c>
      <c r="K28" s="532">
        <v>1.891</v>
      </c>
      <c r="L28" s="476">
        <v>1</v>
      </c>
      <c r="M28" s="549">
        <v>1.00445611939744</v>
      </c>
      <c r="N28" s="549">
        <v>0.95838122698551198</v>
      </c>
      <c r="O28" s="541" t="s">
        <v>39</v>
      </c>
      <c r="P28" s="494" t="s">
        <v>39</v>
      </c>
      <c r="Q28" s="494" t="s">
        <v>39</v>
      </c>
      <c r="R28" s="494" t="s">
        <v>39</v>
      </c>
      <c r="S28" s="494" t="s">
        <v>39</v>
      </c>
      <c r="T28" s="494" t="s">
        <v>39</v>
      </c>
      <c r="U28" s="494" t="s">
        <v>39</v>
      </c>
      <c r="V28" s="494" t="s">
        <v>39</v>
      </c>
      <c r="W28" s="808" t="s">
        <v>39</v>
      </c>
      <c r="X28" s="833" t="s">
        <v>39</v>
      </c>
      <c r="Y28" s="833" t="s">
        <v>39</v>
      </c>
      <c r="Z28" s="833" t="s">
        <v>39</v>
      </c>
      <c r="AA28" s="541" t="s">
        <v>39</v>
      </c>
      <c r="AB28" s="474"/>
      <c r="AC28" s="474"/>
      <c r="AD28" s="603"/>
    </row>
    <row r="29" spans="1:30" s="469" customFormat="1" x14ac:dyDescent="0.15">
      <c r="B29" s="536"/>
      <c r="C29" s="466"/>
      <c r="D29" s="476" t="s">
        <v>40</v>
      </c>
      <c r="E29" s="474">
        <v>1</v>
      </c>
      <c r="F29" s="593">
        <v>41446.666666666664</v>
      </c>
      <c r="G29" s="476">
        <f t="shared" si="5"/>
        <v>9.5</v>
      </c>
      <c r="H29" s="474">
        <v>11.5</v>
      </c>
      <c r="I29" s="474">
        <v>10</v>
      </c>
      <c r="J29" s="474">
        <v>13</v>
      </c>
      <c r="K29" s="532">
        <v>8.32</v>
      </c>
      <c r="L29" s="476">
        <v>4.5999999999999996</v>
      </c>
      <c r="M29" s="549">
        <v>4.6275301317194399</v>
      </c>
      <c r="N29" s="549">
        <v>4.6172300595670199</v>
      </c>
      <c r="O29" s="541" t="s">
        <v>39</v>
      </c>
      <c r="P29" s="494" t="s">
        <v>39</v>
      </c>
      <c r="Q29" s="494" t="s">
        <v>39</v>
      </c>
      <c r="R29" s="494" t="s">
        <v>39</v>
      </c>
      <c r="S29" s="494" t="s">
        <v>39</v>
      </c>
      <c r="T29" s="494" t="s">
        <v>39</v>
      </c>
      <c r="U29" s="494" t="s">
        <v>39</v>
      </c>
      <c r="V29" s="494" t="s">
        <v>39</v>
      </c>
      <c r="W29" s="808" t="s">
        <v>39</v>
      </c>
      <c r="X29" s="833" t="s">
        <v>39</v>
      </c>
      <c r="Y29" s="833" t="s">
        <v>39</v>
      </c>
      <c r="Z29" s="833" t="s">
        <v>39</v>
      </c>
      <c r="AA29" s="541" t="s">
        <v>39</v>
      </c>
      <c r="AB29" s="474"/>
      <c r="AC29" s="474"/>
      <c r="AD29" s="603"/>
    </row>
    <row r="30" spans="1:30" s="469" customFormat="1" ht="17" thickBot="1" x14ac:dyDescent="0.2">
      <c r="B30" s="536"/>
      <c r="C30" s="466"/>
      <c r="D30" s="517" t="s">
        <v>40</v>
      </c>
      <c r="E30" s="518">
        <v>3</v>
      </c>
      <c r="F30" s="593">
        <v>41446.666666666664</v>
      </c>
      <c r="G30" s="476">
        <f t="shared" si="5"/>
        <v>0</v>
      </c>
      <c r="H30" s="474">
        <v>21</v>
      </c>
      <c r="I30" s="474">
        <v>21</v>
      </c>
      <c r="J30" s="474">
        <v>21</v>
      </c>
      <c r="K30" s="532">
        <v>24.3</v>
      </c>
      <c r="L30" s="476">
        <v>14.8</v>
      </c>
      <c r="M30" s="549">
        <v>14.795598391417199</v>
      </c>
      <c r="N30" s="549">
        <v>14.736086549695401</v>
      </c>
      <c r="O30" s="541" t="s">
        <v>39</v>
      </c>
      <c r="P30" s="494" t="s">
        <v>39</v>
      </c>
      <c r="Q30" s="494" t="s">
        <v>39</v>
      </c>
      <c r="R30" s="494" t="s">
        <v>39</v>
      </c>
      <c r="S30" s="494" t="s">
        <v>39</v>
      </c>
      <c r="T30" s="494" t="s">
        <v>39</v>
      </c>
      <c r="U30" s="494" t="s">
        <v>39</v>
      </c>
      <c r="V30" s="494" t="s">
        <v>39</v>
      </c>
      <c r="W30" s="808" t="s">
        <v>39</v>
      </c>
      <c r="X30" s="833" t="s">
        <v>39</v>
      </c>
      <c r="Y30" s="833" t="s">
        <v>39</v>
      </c>
      <c r="Z30" s="833" t="s">
        <v>39</v>
      </c>
      <c r="AA30" s="541" t="s">
        <v>39</v>
      </c>
      <c r="AB30" s="474"/>
      <c r="AC30" s="474"/>
      <c r="AD30" s="605" t="s">
        <v>64</v>
      </c>
    </row>
    <row r="31" spans="1:30" s="465" customFormat="1" ht="16" thickTop="1" x14ac:dyDescent="0.15">
      <c r="B31" s="533" t="s">
        <v>65</v>
      </c>
      <c r="C31" s="463" t="s">
        <v>66</v>
      </c>
      <c r="D31" s="463"/>
      <c r="E31" s="463"/>
      <c r="F31" s="762"/>
      <c r="G31" s="493"/>
      <c r="H31" s="463"/>
      <c r="I31" s="463"/>
      <c r="J31" s="503"/>
      <c r="K31" s="533"/>
      <c r="L31" s="493"/>
      <c r="M31" s="493"/>
      <c r="N31" s="493"/>
      <c r="O31" s="533"/>
      <c r="P31" s="463"/>
      <c r="Q31" s="463"/>
      <c r="R31" s="463"/>
      <c r="S31" s="463"/>
      <c r="T31" s="463"/>
      <c r="U31" s="463"/>
      <c r="V31" s="463"/>
      <c r="W31" s="831"/>
      <c r="X31" s="832"/>
      <c r="Y31" s="832"/>
      <c r="Z31" s="832"/>
      <c r="AA31" s="533"/>
      <c r="AB31" s="463"/>
      <c r="AC31" s="463"/>
      <c r="AD31" s="607"/>
    </row>
    <row r="32" spans="1:30" s="469" customFormat="1" ht="16" x14ac:dyDescent="0.15">
      <c r="A32" s="474">
        <v>1</v>
      </c>
      <c r="B32" s="659" t="s">
        <v>35</v>
      </c>
      <c r="C32" s="477" t="s">
        <v>1622</v>
      </c>
      <c r="D32" s="474" t="s">
        <v>70</v>
      </c>
      <c r="E32" s="474">
        <v>1</v>
      </c>
      <c r="F32" s="591">
        <v>41449.550694444442</v>
      </c>
      <c r="G32" s="511">
        <f>38-H32</f>
        <v>37</v>
      </c>
      <c r="H32" s="474">
        <v>1</v>
      </c>
      <c r="I32" s="474">
        <v>0</v>
      </c>
      <c r="J32" s="474">
        <v>2</v>
      </c>
      <c r="K32" s="532">
        <v>0.12959999999999999</v>
      </c>
      <c r="L32" s="476">
        <v>0.1</v>
      </c>
      <c r="M32" s="549">
        <v>6.7929374035657103E-2</v>
      </c>
      <c r="N32" s="549">
        <v>6.0380166521564603E-2</v>
      </c>
      <c r="O32" s="541">
        <v>222484</v>
      </c>
      <c r="P32" s="494" t="s">
        <v>39</v>
      </c>
      <c r="Q32" s="494" t="s">
        <v>39</v>
      </c>
      <c r="R32" s="494" t="s">
        <v>39</v>
      </c>
      <c r="S32" s="494">
        <v>409076</v>
      </c>
      <c r="T32" s="494">
        <v>1282</v>
      </c>
      <c r="U32" s="494">
        <v>490</v>
      </c>
      <c r="V32" s="494">
        <v>55604</v>
      </c>
      <c r="W32" s="808">
        <f t="shared" ref="W32:W61" si="6">($W$5-V32/O32)/$W$5</f>
        <v>6.5667448803653251E-3</v>
      </c>
      <c r="X32" s="807">
        <f t="shared" ref="X32:X61" si="7">($X$5-S32/O32)/$X$5</f>
        <v>-2.4331671761651158E-2</v>
      </c>
      <c r="Y32" s="833">
        <f t="shared" ref="Y32:Y61" si="8">($Y$5-T32/O32)/$Y$5</f>
        <v>7.6620068402465963E-2</v>
      </c>
      <c r="Z32" s="833">
        <f t="shared" ref="Z32:Z95" si="9">($Z$5-O32/S32)/$Z$5</f>
        <v>2.3753704422519051E-2</v>
      </c>
      <c r="AA32" s="534">
        <v>100</v>
      </c>
      <c r="AB32" s="494"/>
      <c r="AC32" s="494"/>
      <c r="AD32" s="604" t="s">
        <v>1580</v>
      </c>
    </row>
    <row r="33" spans="1:32" s="469" customFormat="1" x14ac:dyDescent="0.15">
      <c r="A33" s="474">
        <v>1</v>
      </c>
      <c r="B33" s="536"/>
      <c r="D33" s="474" t="s">
        <v>72</v>
      </c>
      <c r="E33" s="474">
        <v>1</v>
      </c>
      <c r="F33" s="591">
        <v>41449.550694444442</v>
      </c>
      <c r="G33" s="511">
        <f t="shared" ref="G33:G42" si="10">38-H33</f>
        <v>35</v>
      </c>
      <c r="H33" s="474">
        <v>3</v>
      </c>
      <c r="I33" s="474">
        <v>2</v>
      </c>
      <c r="J33" s="474">
        <v>4</v>
      </c>
      <c r="K33" s="532">
        <v>7.8299999999999995E-2</v>
      </c>
      <c r="L33" s="476">
        <v>0</v>
      </c>
      <c r="M33" s="549">
        <v>4.1024583326503598E-2</v>
      </c>
      <c r="N33" s="549">
        <v>3.5796150866125399E-2</v>
      </c>
      <c r="O33" s="541">
        <v>26275</v>
      </c>
      <c r="P33" s="494" t="s">
        <v>39</v>
      </c>
      <c r="Q33" s="494" t="s">
        <v>39</v>
      </c>
      <c r="R33" s="494" t="s">
        <v>39</v>
      </c>
      <c r="S33" s="494">
        <v>47939</v>
      </c>
      <c r="T33" s="494">
        <v>156</v>
      </c>
      <c r="U33" s="494">
        <v>266</v>
      </c>
      <c r="V33" s="494">
        <v>6001</v>
      </c>
      <c r="W33" s="808">
        <f t="shared" si="6"/>
        <v>9.2153663625187524E-2</v>
      </c>
      <c r="X33" s="807">
        <f t="shared" si="7"/>
        <v>-1.6439725336514856E-2</v>
      </c>
      <c r="Y33" s="833">
        <f t="shared" si="8"/>
        <v>4.8578274923039254E-2</v>
      </c>
      <c r="Z33" s="833">
        <f t="shared" si="9"/>
        <v>1.6173831981106328E-2</v>
      </c>
      <c r="AA33" s="534">
        <v>100</v>
      </c>
      <c r="AB33" s="494"/>
      <c r="AC33" s="494"/>
      <c r="AD33" s="603"/>
    </row>
    <row r="34" spans="1:32" s="469" customFormat="1" x14ac:dyDescent="0.15">
      <c r="A34" s="474">
        <v>1</v>
      </c>
      <c r="B34" s="661"/>
      <c r="D34" s="474" t="s">
        <v>74</v>
      </c>
      <c r="E34" s="474">
        <v>1</v>
      </c>
      <c r="F34" s="591">
        <v>41449.550694444442</v>
      </c>
      <c r="G34" s="511">
        <f t="shared" si="10"/>
        <v>33</v>
      </c>
      <c r="H34" s="474">
        <v>5</v>
      </c>
      <c r="I34" s="474">
        <v>4</v>
      </c>
      <c r="J34" s="474">
        <v>6</v>
      </c>
      <c r="K34" s="532">
        <v>5.6599999999999998E-2</v>
      </c>
      <c r="L34" s="476">
        <v>0</v>
      </c>
      <c r="M34" s="549">
        <v>2.9650145482887798E-2</v>
      </c>
      <c r="N34" s="549">
        <v>2.5365410191614899E-2</v>
      </c>
      <c r="O34" s="541">
        <v>10009</v>
      </c>
      <c r="P34" s="494" t="s">
        <v>39</v>
      </c>
      <c r="Q34" s="494" t="s">
        <v>39</v>
      </c>
      <c r="R34" s="494" t="s">
        <v>39</v>
      </c>
      <c r="S34" s="494">
        <v>16459</v>
      </c>
      <c r="T34" s="494">
        <v>53</v>
      </c>
      <c r="U34" s="494">
        <v>79</v>
      </c>
      <c r="V34" s="494">
        <v>1780</v>
      </c>
      <c r="W34" s="808">
        <f t="shared" si="6"/>
        <v>0.29309548370169902</v>
      </c>
      <c r="X34" s="807">
        <f t="shared" si="7"/>
        <v>8.3888910339760078E-2</v>
      </c>
      <c r="Y34" s="833">
        <f t="shared" si="8"/>
        <v>0.15145208491905457</v>
      </c>
      <c r="Z34" s="833">
        <f t="shared" si="9"/>
        <v>-9.1570674437389726E-2</v>
      </c>
      <c r="AA34" s="534">
        <v>50</v>
      </c>
      <c r="AB34" s="494"/>
      <c r="AC34" s="494"/>
      <c r="AD34" s="603"/>
    </row>
    <row r="35" spans="1:32" s="469" customFormat="1" x14ac:dyDescent="0.15">
      <c r="A35" s="474">
        <v>1</v>
      </c>
      <c r="B35" s="661"/>
      <c r="D35" s="474" t="s">
        <v>76</v>
      </c>
      <c r="E35" s="474">
        <v>1</v>
      </c>
      <c r="F35" s="591">
        <v>41449.550694444442</v>
      </c>
      <c r="G35" s="511">
        <f t="shared" si="10"/>
        <v>31</v>
      </c>
      <c r="H35" s="474">
        <v>7</v>
      </c>
      <c r="I35" s="474">
        <v>6</v>
      </c>
      <c r="J35" s="474">
        <v>8</v>
      </c>
      <c r="K35" s="532">
        <v>2.9600000000000001E-2</v>
      </c>
      <c r="L35" s="476">
        <v>0</v>
      </c>
      <c r="M35" s="549">
        <v>1.55028832776287E-2</v>
      </c>
      <c r="N35" s="549">
        <v>1.2398849865680499E-2</v>
      </c>
      <c r="O35" s="541">
        <v>3766</v>
      </c>
      <c r="P35" s="494" t="s">
        <v>39</v>
      </c>
      <c r="Q35" s="494" t="s">
        <v>39</v>
      </c>
      <c r="R35" s="494" t="s">
        <v>39</v>
      </c>
      <c r="S35" s="494">
        <v>7041</v>
      </c>
      <c r="T35" s="494">
        <v>22</v>
      </c>
      <c r="U35" s="494">
        <v>47</v>
      </c>
      <c r="V35" s="494">
        <v>840</v>
      </c>
      <c r="W35" s="808">
        <f t="shared" si="6"/>
        <v>0.11339451522956097</v>
      </c>
      <c r="X35" s="807">
        <f t="shared" si="7"/>
        <v>-4.1572279502519072E-2</v>
      </c>
      <c r="Y35" s="833">
        <f t="shared" si="8"/>
        <v>6.3875620973185943E-2</v>
      </c>
      <c r="Z35" s="833">
        <f t="shared" si="9"/>
        <v>3.9913004906750177E-2</v>
      </c>
      <c r="AA35" s="534">
        <v>10</v>
      </c>
      <c r="AB35" s="494"/>
      <c r="AC35" s="494"/>
      <c r="AD35" s="603"/>
    </row>
    <row r="36" spans="1:32" s="469" customFormat="1" x14ac:dyDescent="0.15">
      <c r="A36" s="474">
        <v>1</v>
      </c>
      <c r="B36" s="661"/>
      <c r="D36" s="474" t="s">
        <v>78</v>
      </c>
      <c r="E36" s="474">
        <v>1</v>
      </c>
      <c r="F36" s="591">
        <v>41449.550694444442</v>
      </c>
      <c r="G36" s="511">
        <f t="shared" si="10"/>
        <v>29</v>
      </c>
      <c r="H36" s="474">
        <v>9</v>
      </c>
      <c r="I36" s="474">
        <v>8</v>
      </c>
      <c r="J36" s="474">
        <v>10</v>
      </c>
      <c r="K36" s="532">
        <v>0.1643</v>
      </c>
      <c r="L36" s="476">
        <v>0.1</v>
      </c>
      <c r="M36" s="549">
        <v>8.6140075046230793E-2</v>
      </c>
      <c r="N36" s="549">
        <v>7.6996110123502201E-2</v>
      </c>
      <c r="O36" s="541">
        <v>45017</v>
      </c>
      <c r="P36" s="494" t="s">
        <v>39</v>
      </c>
      <c r="Q36" s="494" t="s">
        <v>39</v>
      </c>
      <c r="R36" s="494" t="s">
        <v>39</v>
      </c>
      <c r="S36" s="494">
        <v>86613</v>
      </c>
      <c r="T36" s="494">
        <v>292</v>
      </c>
      <c r="U36" s="494">
        <v>169</v>
      </c>
      <c r="V36" s="494">
        <v>8550</v>
      </c>
      <c r="W36" s="808">
        <f t="shared" si="6"/>
        <v>0.24504509974092337</v>
      </c>
      <c r="X36" s="807">
        <f t="shared" si="7"/>
        <v>-7.1869507330596036E-2</v>
      </c>
      <c r="Y36" s="833">
        <f t="shared" si="8"/>
        <v>-3.9435373033999979E-2</v>
      </c>
      <c r="Z36" s="833">
        <f t="shared" si="9"/>
        <v>6.7050612820940353E-2</v>
      </c>
      <c r="AA36" s="534">
        <v>100</v>
      </c>
      <c r="AB36" s="494"/>
      <c r="AC36" s="494"/>
      <c r="AD36" s="603"/>
    </row>
    <row r="37" spans="1:32" s="469" customFormat="1" x14ac:dyDescent="0.15">
      <c r="A37" s="474">
        <v>1</v>
      </c>
      <c r="B37" s="661"/>
      <c r="D37" s="474" t="s">
        <v>81</v>
      </c>
      <c r="E37" s="474">
        <v>1</v>
      </c>
      <c r="F37" s="591">
        <v>41449.550694444442</v>
      </c>
      <c r="G37" s="511">
        <f t="shared" si="10"/>
        <v>27</v>
      </c>
      <c r="H37" s="474">
        <v>11</v>
      </c>
      <c r="I37" s="474">
        <v>10</v>
      </c>
      <c r="J37" s="474">
        <v>12</v>
      </c>
      <c r="K37" s="532">
        <v>0.26800000000000002</v>
      </c>
      <c r="L37" s="476">
        <v>0.1</v>
      </c>
      <c r="M37" s="549">
        <v>0.14061968462593699</v>
      </c>
      <c r="N37" s="549">
        <v>0.126878377200774</v>
      </c>
      <c r="O37" s="541">
        <v>25970</v>
      </c>
      <c r="P37" s="494" t="s">
        <v>39</v>
      </c>
      <c r="Q37" s="494" t="s">
        <v>39</v>
      </c>
      <c r="R37" s="494" t="s">
        <v>39</v>
      </c>
      <c r="S37" s="494">
        <v>49423</v>
      </c>
      <c r="T37" s="494">
        <v>151</v>
      </c>
      <c r="U37" s="494">
        <v>99</v>
      </c>
      <c r="V37" s="494">
        <v>3840</v>
      </c>
      <c r="W37" s="808">
        <f t="shared" si="6"/>
        <v>0.41225259815911136</v>
      </c>
      <c r="X37" s="807">
        <f t="shared" si="7"/>
        <v>-6.021156798516334E-2</v>
      </c>
      <c r="Y37" s="833">
        <f t="shared" si="8"/>
        <v>6.825689410217689E-2</v>
      </c>
      <c r="Z37" s="833">
        <f t="shared" si="9"/>
        <v>5.6792030763812444E-2</v>
      </c>
      <c r="AA37" s="534">
        <v>100</v>
      </c>
      <c r="AB37" s="494"/>
      <c r="AC37" s="494"/>
      <c r="AD37" s="603"/>
    </row>
    <row r="38" spans="1:32" s="469" customFormat="1" x14ac:dyDescent="0.15">
      <c r="A38" s="474">
        <v>1</v>
      </c>
      <c r="B38" s="661"/>
      <c r="D38" s="474" t="s">
        <v>83</v>
      </c>
      <c r="E38" s="474">
        <v>1</v>
      </c>
      <c r="F38" s="591">
        <v>41449.550694444442</v>
      </c>
      <c r="G38" s="511">
        <f t="shared" si="10"/>
        <v>25</v>
      </c>
      <c r="H38" s="474">
        <v>13</v>
      </c>
      <c r="I38" s="474">
        <v>12</v>
      </c>
      <c r="J38" s="474">
        <v>14</v>
      </c>
      <c r="K38" s="532">
        <v>0.27900000000000003</v>
      </c>
      <c r="L38" s="476">
        <v>0.1</v>
      </c>
      <c r="M38" s="549">
        <v>0.14640366854575701</v>
      </c>
      <c r="N38" s="549">
        <v>0.13219829699777599</v>
      </c>
      <c r="O38" s="541">
        <v>43015</v>
      </c>
      <c r="P38" s="494" t="s">
        <v>39</v>
      </c>
      <c r="Q38" s="494" t="s">
        <v>39</v>
      </c>
      <c r="R38" s="494" t="s">
        <v>39</v>
      </c>
      <c r="S38" s="494">
        <v>82054</v>
      </c>
      <c r="T38" s="494">
        <v>257</v>
      </c>
      <c r="U38" s="494">
        <v>129</v>
      </c>
      <c r="V38" s="494">
        <v>7555</v>
      </c>
      <c r="W38" s="808">
        <f t="shared" si="6"/>
        <v>0.30185443307701215</v>
      </c>
      <c r="X38" s="807">
        <f t="shared" si="7"/>
        <v>-6.271109366277744E-2</v>
      </c>
      <c r="Y38" s="833">
        <f t="shared" si="8"/>
        <v>4.257583112270532E-2</v>
      </c>
      <c r="Z38" s="833">
        <f t="shared" si="9"/>
        <v>5.9010481810851424E-2</v>
      </c>
      <c r="AA38" s="534">
        <v>100</v>
      </c>
      <c r="AB38" s="494"/>
      <c r="AC38" s="494"/>
      <c r="AD38" s="603"/>
    </row>
    <row r="39" spans="1:32" s="469" customFormat="1" x14ac:dyDescent="0.15">
      <c r="A39" s="474">
        <v>1</v>
      </c>
      <c r="B39" s="661"/>
      <c r="D39" s="474" t="s">
        <v>85</v>
      </c>
      <c r="E39" s="474">
        <v>1</v>
      </c>
      <c r="F39" s="591">
        <v>41449.550694444442</v>
      </c>
      <c r="G39" s="511">
        <f t="shared" si="10"/>
        <v>23</v>
      </c>
      <c r="H39" s="474">
        <v>15</v>
      </c>
      <c r="I39" s="474">
        <v>14</v>
      </c>
      <c r="J39" s="474">
        <v>16</v>
      </c>
      <c r="K39" s="532">
        <v>0.30499999999999999</v>
      </c>
      <c r="L39" s="476">
        <v>0.1</v>
      </c>
      <c r="M39" s="549">
        <v>0.16007875104991401</v>
      </c>
      <c r="N39" s="549">
        <v>0.14479686958024501</v>
      </c>
      <c r="O39" s="541">
        <v>40320</v>
      </c>
      <c r="P39" s="494" t="s">
        <v>39</v>
      </c>
      <c r="Q39" s="494" t="s">
        <v>39</v>
      </c>
      <c r="R39" s="494" t="s">
        <v>39</v>
      </c>
      <c r="S39" s="494">
        <v>77276</v>
      </c>
      <c r="T39" s="494">
        <v>228</v>
      </c>
      <c r="U39" s="494">
        <v>76</v>
      </c>
      <c r="V39" s="494">
        <v>6637</v>
      </c>
      <c r="W39" s="808">
        <f t="shared" si="6"/>
        <v>0.34569123592453799</v>
      </c>
      <c r="X39" s="807">
        <f t="shared" si="7"/>
        <v>-6.7725204637473738E-2</v>
      </c>
      <c r="Y39" s="833">
        <f t="shared" si="8"/>
        <v>9.3838692953400291E-2</v>
      </c>
      <c r="Z39" s="833">
        <f t="shared" si="9"/>
        <v>6.3429433288004503E-2</v>
      </c>
      <c r="AA39" s="534">
        <v>100</v>
      </c>
      <c r="AB39" s="494"/>
      <c r="AC39" s="494"/>
      <c r="AD39" s="603"/>
    </row>
    <row r="40" spans="1:32" s="469" customFormat="1" x14ac:dyDescent="0.15">
      <c r="A40" s="474">
        <v>1</v>
      </c>
      <c r="B40" s="661"/>
      <c r="D40" s="474" t="s">
        <v>87</v>
      </c>
      <c r="E40" s="474">
        <v>1</v>
      </c>
      <c r="F40" s="591">
        <v>41449.550694444442</v>
      </c>
      <c r="G40" s="511">
        <f t="shared" si="10"/>
        <v>21</v>
      </c>
      <c r="H40" s="474">
        <v>17</v>
      </c>
      <c r="I40" s="474">
        <v>16</v>
      </c>
      <c r="J40" s="474">
        <v>18</v>
      </c>
      <c r="K40" s="532">
        <v>0.27800000000000002</v>
      </c>
      <c r="L40" s="476">
        <v>0.1</v>
      </c>
      <c r="M40" s="549">
        <v>0.145877811826475</v>
      </c>
      <c r="N40" s="549">
        <v>0.13171441787107799</v>
      </c>
      <c r="O40" s="541">
        <v>44058</v>
      </c>
      <c r="P40" s="494" t="s">
        <v>39</v>
      </c>
      <c r="Q40" s="494" t="s">
        <v>39</v>
      </c>
      <c r="R40" s="494" t="s">
        <v>39</v>
      </c>
      <c r="S40" s="494">
        <v>84564</v>
      </c>
      <c r="T40" s="494">
        <v>247</v>
      </c>
      <c r="U40" s="494">
        <v>76</v>
      </c>
      <c r="V40" s="494">
        <v>6783</v>
      </c>
      <c r="W40" s="808">
        <f t="shared" si="6"/>
        <v>0.38803232638028962</v>
      </c>
      <c r="X40" s="807">
        <f t="shared" si="7"/>
        <v>-6.9291521650186982E-2</v>
      </c>
      <c r="Y40" s="833">
        <f t="shared" si="8"/>
        <v>0.10161319415780388</v>
      </c>
      <c r="Z40" s="833">
        <f t="shared" si="9"/>
        <v>6.4801338313477383E-2</v>
      </c>
      <c r="AA40" s="534">
        <v>100</v>
      </c>
      <c r="AB40" s="494"/>
      <c r="AC40" s="494"/>
      <c r="AD40" s="603"/>
      <c r="AE40" s="477"/>
      <c r="AF40" s="477"/>
    </row>
    <row r="41" spans="1:32" s="469" customFormat="1" x14ac:dyDescent="0.15">
      <c r="A41" s="474">
        <v>1</v>
      </c>
      <c r="B41" s="661"/>
      <c r="D41" s="474" t="s">
        <v>89</v>
      </c>
      <c r="E41" s="474">
        <v>1</v>
      </c>
      <c r="F41" s="591">
        <v>41449.550694444442</v>
      </c>
      <c r="G41" s="511">
        <f t="shared" si="10"/>
        <v>19</v>
      </c>
      <c r="H41" s="474">
        <v>19</v>
      </c>
      <c r="I41" s="474">
        <v>18</v>
      </c>
      <c r="J41" s="474">
        <v>20</v>
      </c>
      <c r="K41" s="532">
        <v>0.33800000000000002</v>
      </c>
      <c r="L41" s="476">
        <v>0.2</v>
      </c>
      <c r="M41" s="549">
        <v>0.17744337331773899</v>
      </c>
      <c r="N41" s="549">
        <v>0.16083678402384899</v>
      </c>
      <c r="O41" s="541">
        <v>40751</v>
      </c>
      <c r="P41" s="494" t="s">
        <v>39</v>
      </c>
      <c r="Q41" s="494" t="s">
        <v>39</v>
      </c>
      <c r="R41" s="494" t="s">
        <v>39</v>
      </c>
      <c r="S41" s="494">
        <v>78381</v>
      </c>
      <c r="T41" s="494">
        <v>248</v>
      </c>
      <c r="U41" s="494">
        <v>79</v>
      </c>
      <c r="V41" s="494">
        <v>7052</v>
      </c>
      <c r="W41" s="808">
        <f t="shared" si="6"/>
        <v>0.31213141381246035</v>
      </c>
      <c r="X41" s="807">
        <f t="shared" si="7"/>
        <v>-7.1538831100055669E-2</v>
      </c>
      <c r="Y41" s="833">
        <f t="shared" si="8"/>
        <v>2.4775505753438863E-2</v>
      </c>
      <c r="Z41" s="833">
        <f t="shared" si="9"/>
        <v>6.6762705208371048E-2</v>
      </c>
      <c r="AA41" s="541">
        <v>100</v>
      </c>
      <c r="AB41" s="494"/>
      <c r="AC41" s="494"/>
      <c r="AD41" s="603"/>
    </row>
    <row r="42" spans="1:32" s="469" customFormat="1" ht="16" x14ac:dyDescent="0.15">
      <c r="A42" s="474">
        <v>1</v>
      </c>
      <c r="B42" s="661"/>
      <c r="D42" s="516" t="s">
        <v>91</v>
      </c>
      <c r="E42" s="516">
        <v>3</v>
      </c>
      <c r="F42" s="591">
        <v>41449.550694444442</v>
      </c>
      <c r="G42" s="511">
        <f t="shared" si="10"/>
        <v>0</v>
      </c>
      <c r="H42" s="474">
        <v>38</v>
      </c>
      <c r="I42" s="474">
        <v>38</v>
      </c>
      <c r="J42" s="474">
        <v>38</v>
      </c>
      <c r="K42" s="532">
        <v>22.9</v>
      </c>
      <c r="L42" s="476">
        <v>13.9</v>
      </c>
      <c r="M42" s="549">
        <v>13.8545927266027</v>
      </c>
      <c r="N42" s="549">
        <v>13.810405458705199</v>
      </c>
      <c r="O42" s="542">
        <v>3863503.9580148798</v>
      </c>
      <c r="P42" s="445">
        <v>133797.90814510037</v>
      </c>
      <c r="Q42" s="445">
        <v>339830.58534537471</v>
      </c>
      <c r="R42" s="445">
        <v>71804.816281037827</v>
      </c>
      <c r="S42" s="445">
        <v>7250978.7630944904</v>
      </c>
      <c r="T42" s="446">
        <v>38108.911271826917</v>
      </c>
      <c r="U42" s="445">
        <v>54139.416659789378</v>
      </c>
      <c r="V42" s="446">
        <v>536292.55310627259</v>
      </c>
      <c r="W42" s="808">
        <f t="shared" si="6"/>
        <v>0.44823792250150662</v>
      </c>
      <c r="X42" s="836">
        <f t="shared" si="7"/>
        <v>-4.5564083016355422E-2</v>
      </c>
      <c r="Y42" s="833">
        <f t="shared" si="8"/>
        <v>-0.58065238338961656</v>
      </c>
      <c r="Z42" s="833">
        <f t="shared" si="9"/>
        <v>4.3578469991917688E-2</v>
      </c>
      <c r="AA42" s="435">
        <v>10000</v>
      </c>
      <c r="AB42" s="1">
        <v>0</v>
      </c>
      <c r="AC42" s="439">
        <v>1</v>
      </c>
      <c r="AD42" s="605" t="s">
        <v>54</v>
      </c>
    </row>
    <row r="43" spans="1:32" s="562" customFormat="1" ht="16" x14ac:dyDescent="0.15">
      <c r="A43" s="474">
        <v>1</v>
      </c>
      <c r="B43" s="660" t="s">
        <v>55</v>
      </c>
      <c r="C43" s="555" t="s">
        <v>1623</v>
      </c>
      <c r="D43" s="557" t="s">
        <v>95</v>
      </c>
      <c r="E43" s="557">
        <v>1</v>
      </c>
      <c r="F43" s="764">
        <v>41449.5625</v>
      </c>
      <c r="G43" s="563">
        <f>19-H43</f>
        <v>18</v>
      </c>
      <c r="H43" s="557">
        <v>1</v>
      </c>
      <c r="I43" s="557">
        <v>0</v>
      </c>
      <c r="J43" s="557">
        <v>2</v>
      </c>
      <c r="K43" s="559">
        <v>2.81E-2</v>
      </c>
      <c r="L43" s="556">
        <v>0</v>
      </c>
      <c r="M43" s="551">
        <v>1.4717095424656001E-2</v>
      </c>
      <c r="N43" s="551">
        <v>1.16834387556732E-2</v>
      </c>
      <c r="O43" s="561">
        <v>3533</v>
      </c>
      <c r="P43" s="560" t="s">
        <v>39</v>
      </c>
      <c r="Q43" s="560" t="s">
        <v>39</v>
      </c>
      <c r="R43" s="560" t="s">
        <v>39</v>
      </c>
      <c r="S43" s="560">
        <v>5941</v>
      </c>
      <c r="T43" s="560">
        <v>17</v>
      </c>
      <c r="U43" s="560">
        <v>257</v>
      </c>
      <c r="V43" s="560">
        <v>1537</v>
      </c>
      <c r="W43" s="834">
        <f t="shared" si="6"/>
        <v>-0.72926548492684384</v>
      </c>
      <c r="X43" s="807">
        <f t="shared" si="7"/>
        <v>6.3190471636605197E-2</v>
      </c>
      <c r="Y43" s="835">
        <f t="shared" si="8"/>
        <v>0.22892526318021397</v>
      </c>
      <c r="Z43" s="835">
        <f t="shared" si="9"/>
        <v>-6.7452848976674112E-2</v>
      </c>
      <c r="AA43" s="564">
        <v>100</v>
      </c>
      <c r="AB43" s="560"/>
      <c r="AC43" s="560"/>
      <c r="AD43" s="606" t="s">
        <v>1581</v>
      </c>
    </row>
    <row r="44" spans="1:32" s="469" customFormat="1" x14ac:dyDescent="0.15">
      <c r="A44" s="474">
        <v>1</v>
      </c>
      <c r="B44" s="661"/>
      <c r="D44" s="474" t="s">
        <v>97</v>
      </c>
      <c r="E44" s="474">
        <v>1</v>
      </c>
      <c r="F44" s="591">
        <v>41449.5625</v>
      </c>
      <c r="G44" s="511">
        <f t="shared" ref="G44:G50" si="11">19-H44</f>
        <v>16</v>
      </c>
      <c r="H44" s="474">
        <v>3</v>
      </c>
      <c r="I44" s="474">
        <v>2</v>
      </c>
      <c r="J44" s="474">
        <v>4</v>
      </c>
      <c r="K44" s="532">
        <v>2.7900000000000001E-2</v>
      </c>
      <c r="L44" s="476">
        <v>0</v>
      </c>
      <c r="M44" s="549">
        <v>1.4612325072234599E-2</v>
      </c>
      <c r="N44" s="549">
        <v>1.1588142897044299E-2</v>
      </c>
      <c r="O44" s="541">
        <v>6288</v>
      </c>
      <c r="P44" s="494" t="s">
        <v>39</v>
      </c>
      <c r="Q44" s="494" t="s">
        <v>39</v>
      </c>
      <c r="R44" s="494" t="s">
        <v>39</v>
      </c>
      <c r="S44" s="494">
        <v>11333</v>
      </c>
      <c r="T44" s="494">
        <v>37</v>
      </c>
      <c r="U44" s="494">
        <v>72</v>
      </c>
      <c r="V44" s="494">
        <v>884</v>
      </c>
      <c r="W44" s="808">
        <f t="shared" si="6"/>
        <v>0.4411809853252987</v>
      </c>
      <c r="X44" s="807">
        <f t="shared" si="7"/>
        <v>-4.0786672744597781E-3</v>
      </c>
      <c r="Y44" s="833">
        <f t="shared" si="8"/>
        <v>5.7067985033871761E-2</v>
      </c>
      <c r="Z44" s="833">
        <f t="shared" si="9"/>
        <v>4.0620993228858123E-3</v>
      </c>
      <c r="AA44" s="534">
        <v>100</v>
      </c>
      <c r="AB44" s="494"/>
      <c r="AC44" s="494"/>
      <c r="AD44" s="603"/>
    </row>
    <row r="45" spans="1:32" s="469" customFormat="1" x14ac:dyDescent="0.15">
      <c r="A45" s="474">
        <v>1</v>
      </c>
      <c r="B45" s="661"/>
      <c r="D45" s="474" t="s">
        <v>99</v>
      </c>
      <c r="E45" s="474">
        <v>1</v>
      </c>
      <c r="F45" s="591">
        <v>41449.5625</v>
      </c>
      <c r="G45" s="511">
        <f t="shared" si="11"/>
        <v>14</v>
      </c>
      <c r="H45" s="474">
        <v>5</v>
      </c>
      <c r="I45" s="474">
        <v>4</v>
      </c>
      <c r="J45" s="474">
        <v>6</v>
      </c>
      <c r="K45" s="532">
        <v>2.81E-2</v>
      </c>
      <c r="L45" s="476">
        <v>0</v>
      </c>
      <c r="M45" s="549">
        <v>1.4717095424656001E-2</v>
      </c>
      <c r="N45" s="549">
        <v>1.16834387556732E-2</v>
      </c>
      <c r="O45" s="541">
        <v>4799</v>
      </c>
      <c r="P45" s="494" t="s">
        <v>39</v>
      </c>
      <c r="Q45" s="494" t="s">
        <v>39</v>
      </c>
      <c r="R45" s="494" t="s">
        <v>39</v>
      </c>
      <c r="S45" s="494">
        <v>9199</v>
      </c>
      <c r="T45" s="494" t="s">
        <v>39</v>
      </c>
      <c r="U45" s="494">
        <v>128</v>
      </c>
      <c r="V45" s="494">
        <v>923</v>
      </c>
      <c r="W45" s="808">
        <f t="shared" si="6"/>
        <v>0.23549136626659031</v>
      </c>
      <c r="X45" s="807">
        <f t="shared" si="7"/>
        <v>-6.7886886117627332E-2</v>
      </c>
      <c r="Y45" s="833" t="s">
        <v>39</v>
      </c>
      <c r="Z45" s="833">
        <f t="shared" si="9"/>
        <v>6.3571233058619503E-2</v>
      </c>
      <c r="AA45" s="534">
        <v>100</v>
      </c>
      <c r="AB45" s="494"/>
      <c r="AC45" s="494"/>
      <c r="AD45" s="603"/>
    </row>
    <row r="46" spans="1:32" s="469" customFormat="1" x14ac:dyDescent="0.15">
      <c r="A46" s="474">
        <v>1</v>
      </c>
      <c r="B46" s="661"/>
      <c r="D46" s="474" t="s">
        <v>101</v>
      </c>
      <c r="E46" s="474">
        <v>1</v>
      </c>
      <c r="F46" s="591">
        <v>41449.5625</v>
      </c>
      <c r="G46" s="511">
        <f t="shared" si="11"/>
        <v>12</v>
      </c>
      <c r="H46" s="474">
        <v>7</v>
      </c>
      <c r="I46" s="474">
        <v>6</v>
      </c>
      <c r="J46" s="474">
        <v>8</v>
      </c>
      <c r="K46" s="532">
        <v>1.507E-2</v>
      </c>
      <c r="L46" s="476">
        <v>0</v>
      </c>
      <c r="M46" s="549">
        <v>7.8919763192219702E-3</v>
      </c>
      <c r="N46" s="549">
        <v>5.55528665361491E-3</v>
      </c>
      <c r="O46" s="541">
        <v>2166</v>
      </c>
      <c r="P46" s="494" t="s">
        <v>39</v>
      </c>
      <c r="Q46" s="494" t="s">
        <v>39</v>
      </c>
      <c r="R46" s="494" t="s">
        <v>39</v>
      </c>
      <c r="S46" s="494">
        <v>4439</v>
      </c>
      <c r="T46" s="494">
        <v>8</v>
      </c>
      <c r="U46" s="494">
        <v>58</v>
      </c>
      <c r="V46" s="494">
        <v>408</v>
      </c>
      <c r="W46" s="808">
        <f t="shared" si="6"/>
        <v>0.25125634684114168</v>
      </c>
      <c r="X46" s="807">
        <f t="shared" si="7"/>
        <v>-0.14172648889823888</v>
      </c>
      <c r="Y46" s="833">
        <f t="shared" si="8"/>
        <v>0.4081349095248919</v>
      </c>
      <c r="Z46" s="833">
        <f t="shared" si="9"/>
        <v>0.12413348580096815</v>
      </c>
      <c r="AA46" s="534">
        <v>100</v>
      </c>
      <c r="AB46" s="494"/>
      <c r="AC46" s="494"/>
      <c r="AD46" s="603"/>
    </row>
    <row r="47" spans="1:32" s="469" customFormat="1" x14ac:dyDescent="0.15">
      <c r="A47" s="474">
        <v>1</v>
      </c>
      <c r="B47" s="661"/>
      <c r="D47" s="474" t="s">
        <v>103</v>
      </c>
      <c r="E47" s="474">
        <v>1</v>
      </c>
      <c r="F47" s="591">
        <v>41449.5625</v>
      </c>
      <c r="G47" s="511">
        <f t="shared" si="11"/>
        <v>10</v>
      </c>
      <c r="H47" s="474">
        <v>9</v>
      </c>
      <c r="I47" s="474">
        <v>8</v>
      </c>
      <c r="J47" s="474">
        <v>10</v>
      </c>
      <c r="K47" s="532">
        <v>0.03</v>
      </c>
      <c r="L47" s="476">
        <v>0</v>
      </c>
      <c r="M47" s="549">
        <v>1.57124297480047E-2</v>
      </c>
      <c r="N47" s="549">
        <v>1.2589817919280001E-2</v>
      </c>
      <c r="O47" s="541">
        <v>9408</v>
      </c>
      <c r="P47" s="494" t="s">
        <v>39</v>
      </c>
      <c r="Q47" s="494" t="s">
        <v>39</v>
      </c>
      <c r="R47" s="494" t="s">
        <v>39</v>
      </c>
      <c r="S47" s="494">
        <v>7403</v>
      </c>
      <c r="T47" s="494">
        <v>17</v>
      </c>
      <c r="U47" s="494">
        <v>41</v>
      </c>
      <c r="V47" s="494">
        <v>680</v>
      </c>
      <c r="W47" s="808">
        <f t="shared" si="6"/>
        <v>0.71269509057148406</v>
      </c>
      <c r="X47" s="807">
        <f t="shared" si="7"/>
        <v>0.56162495341755236</v>
      </c>
      <c r="Y47" s="833">
        <f t="shared" si="8"/>
        <v>0.7104371763196955</v>
      </c>
      <c r="Z47" s="833">
        <f t="shared" si="9"/>
        <v>-1.2811517393518537</v>
      </c>
      <c r="AA47" s="534">
        <v>100</v>
      </c>
      <c r="AB47" s="494"/>
      <c r="AC47" s="494"/>
      <c r="AD47" s="603"/>
    </row>
    <row r="48" spans="1:32" s="469" customFormat="1" x14ac:dyDescent="0.15">
      <c r="A48" s="474">
        <v>1</v>
      </c>
      <c r="B48" s="661"/>
      <c r="D48" s="474" t="s">
        <v>105</v>
      </c>
      <c r="E48" s="474">
        <v>1</v>
      </c>
      <c r="F48" s="591">
        <v>41449.5625</v>
      </c>
      <c r="G48" s="511">
        <f t="shared" si="11"/>
        <v>8</v>
      </c>
      <c r="H48" s="474">
        <v>11</v>
      </c>
      <c r="I48" s="474">
        <v>10</v>
      </c>
      <c r="J48" s="474">
        <v>12</v>
      </c>
      <c r="K48" s="532">
        <v>6.4299999999999996E-2</v>
      </c>
      <c r="L48" s="476">
        <v>0</v>
      </c>
      <c r="M48" s="549">
        <v>3.3685804776844699E-2</v>
      </c>
      <c r="N48" s="549">
        <v>2.9068976408513698E-2</v>
      </c>
      <c r="O48" s="541">
        <v>4002</v>
      </c>
      <c r="P48" s="494" t="s">
        <v>39</v>
      </c>
      <c r="Q48" s="494" t="s">
        <v>39</v>
      </c>
      <c r="R48" s="494" t="s">
        <v>39</v>
      </c>
      <c r="S48" s="494">
        <v>6755</v>
      </c>
      <c r="T48" s="494">
        <v>21</v>
      </c>
      <c r="U48" s="494">
        <v>195</v>
      </c>
      <c r="V48" s="494">
        <v>1672</v>
      </c>
      <c r="W48" s="808">
        <f t="shared" si="6"/>
        <v>-0.66069788303444454</v>
      </c>
      <c r="X48" s="807">
        <f t="shared" si="7"/>
        <v>5.9662721645965137E-2</v>
      </c>
      <c r="Y48" s="833">
        <f t="shared" si="8"/>
        <v>0.15912120485536074</v>
      </c>
      <c r="Z48" s="833">
        <f t="shared" si="9"/>
        <v>-6.344821482606626E-2</v>
      </c>
      <c r="AA48" s="534">
        <v>100</v>
      </c>
      <c r="AB48" s="494"/>
      <c r="AC48" s="494"/>
      <c r="AD48" s="603"/>
    </row>
    <row r="49" spans="1:31" s="469" customFormat="1" x14ac:dyDescent="0.15">
      <c r="A49" s="474">
        <v>1</v>
      </c>
      <c r="B49" s="536"/>
      <c r="D49" s="474" t="s">
        <v>107</v>
      </c>
      <c r="E49" s="474">
        <v>1</v>
      </c>
      <c r="F49" s="591">
        <v>41449.5625</v>
      </c>
      <c r="G49" s="511">
        <f t="shared" si="11"/>
        <v>4.5</v>
      </c>
      <c r="H49" s="474">
        <v>14.5</v>
      </c>
      <c r="I49" s="474">
        <v>12</v>
      </c>
      <c r="J49" s="474">
        <v>17</v>
      </c>
      <c r="K49" s="532">
        <v>0.18820000000000001</v>
      </c>
      <c r="L49" s="476">
        <v>0.1</v>
      </c>
      <c r="M49" s="549">
        <v>9.8688496870531994E-2</v>
      </c>
      <c r="N49" s="549">
        <v>8.8455043202155595E-2</v>
      </c>
      <c r="O49" s="541">
        <v>11514</v>
      </c>
      <c r="P49" s="494" t="s">
        <v>39</v>
      </c>
      <c r="Q49" s="494" t="s">
        <v>39</v>
      </c>
      <c r="R49" s="494" t="s">
        <v>39</v>
      </c>
      <c r="S49" s="494">
        <v>18021</v>
      </c>
      <c r="T49" s="494">
        <v>53</v>
      </c>
      <c r="U49" s="494">
        <v>122</v>
      </c>
      <c r="V49" s="494">
        <v>5800</v>
      </c>
      <c r="W49" s="808">
        <f t="shared" si="6"/>
        <v>-1.0023187385484902</v>
      </c>
      <c r="X49" s="807">
        <f t="shared" si="7"/>
        <v>0.12805709948885083</v>
      </c>
      <c r="Y49" s="833">
        <f t="shared" si="8"/>
        <v>0.26236615580639372</v>
      </c>
      <c r="Z49" s="833">
        <f t="shared" si="9"/>
        <v>-0.14686408870785173</v>
      </c>
      <c r="AA49" s="534">
        <v>100</v>
      </c>
      <c r="AB49" s="494"/>
      <c r="AC49" s="494"/>
      <c r="AD49" s="603"/>
    </row>
    <row r="50" spans="1:31" s="469" customFormat="1" ht="16" x14ac:dyDescent="0.15">
      <c r="A50" s="474">
        <v>1</v>
      </c>
      <c r="B50" s="611"/>
      <c r="D50" s="516" t="s">
        <v>109</v>
      </c>
      <c r="E50" s="516">
        <v>3</v>
      </c>
      <c r="F50" s="591">
        <v>41449.5625</v>
      </c>
      <c r="G50" s="511">
        <f t="shared" si="11"/>
        <v>0</v>
      </c>
      <c r="H50" s="474">
        <v>19</v>
      </c>
      <c r="I50" s="474">
        <v>19</v>
      </c>
      <c r="J50" s="474">
        <v>19</v>
      </c>
      <c r="K50" s="532">
        <v>15.57</v>
      </c>
      <c r="L50" s="476">
        <v>9.6999999999999993</v>
      </c>
      <c r="M50" s="549">
        <v>9.0651415809144993</v>
      </c>
      <c r="N50" s="549">
        <v>9.0756759802673805</v>
      </c>
      <c r="O50" s="541">
        <v>906330</v>
      </c>
      <c r="P50" s="494" t="s">
        <v>39</v>
      </c>
      <c r="Q50" s="494" t="s">
        <v>39</v>
      </c>
      <c r="R50" s="494" t="s">
        <v>39</v>
      </c>
      <c r="S50" s="494">
        <v>1525752</v>
      </c>
      <c r="T50" s="494">
        <v>19300</v>
      </c>
      <c r="U50" s="494">
        <v>14262</v>
      </c>
      <c r="V50" s="494">
        <v>378900</v>
      </c>
      <c r="W50" s="808">
        <f t="shared" si="6"/>
        <v>-0.66176532628458928</v>
      </c>
      <c r="X50" s="807">
        <f t="shared" si="7"/>
        <v>6.2150876860684996E-2</v>
      </c>
      <c r="Y50" s="833">
        <f t="shared" si="8"/>
        <v>-2.4124173685637857</v>
      </c>
      <c r="Z50" s="833">
        <f t="shared" si="9"/>
        <v>-6.6269589987613439E-2</v>
      </c>
      <c r="AA50" s="534">
        <v>10000</v>
      </c>
      <c r="AB50" s="494"/>
      <c r="AC50" s="494"/>
      <c r="AD50" s="605" t="s">
        <v>110</v>
      </c>
    </row>
    <row r="51" spans="1:31" s="562" customFormat="1" ht="32" x14ac:dyDescent="0.15">
      <c r="A51" s="474">
        <v>1</v>
      </c>
      <c r="B51" s="660" t="s">
        <v>1469</v>
      </c>
      <c r="C51" s="555" t="s">
        <v>1624</v>
      </c>
      <c r="D51" s="557" t="s">
        <v>114</v>
      </c>
      <c r="E51" s="557">
        <v>1</v>
      </c>
      <c r="F51" s="765">
        <v>41449.569444444445</v>
      </c>
      <c r="G51" s="565">
        <f>41-H51</f>
        <v>40</v>
      </c>
      <c r="H51" s="557">
        <v>1</v>
      </c>
      <c r="I51" s="557">
        <v>0</v>
      </c>
      <c r="J51" s="557">
        <v>2</v>
      </c>
      <c r="K51" s="559">
        <v>2.4799999999999999E-2</v>
      </c>
      <c r="L51" s="556">
        <v>0</v>
      </c>
      <c r="M51" s="551">
        <v>1.2988425569309301E-2</v>
      </c>
      <c r="N51" s="551">
        <v>1.0114346846543E-2</v>
      </c>
      <c r="O51" s="561">
        <v>4035</v>
      </c>
      <c r="P51" s="560" t="s">
        <v>39</v>
      </c>
      <c r="Q51" s="560" t="s">
        <v>39</v>
      </c>
      <c r="R51" s="560" t="s">
        <v>39</v>
      </c>
      <c r="S51" s="560">
        <v>7788</v>
      </c>
      <c r="T51" s="560">
        <v>29</v>
      </c>
      <c r="U51" s="560">
        <v>51</v>
      </c>
      <c r="V51" s="560">
        <v>919</v>
      </c>
      <c r="W51" s="834">
        <f t="shared" si="6"/>
        <v>9.4677288328851625E-2</v>
      </c>
      <c r="X51" s="835">
        <f t="shared" si="7"/>
        <v>-7.5270641279351042E-2</v>
      </c>
      <c r="Y51" s="835">
        <f t="shared" si="8"/>
        <v>-0.15171666025723185</v>
      </c>
      <c r="Z51" s="835">
        <f t="shared" si="9"/>
        <v>7.0001577639834361E-2</v>
      </c>
      <c r="AA51" s="561">
        <v>4</v>
      </c>
      <c r="AB51" s="560"/>
      <c r="AC51" s="560"/>
      <c r="AD51" s="606" t="s">
        <v>1582</v>
      </c>
      <c r="AE51" s="566" t="s">
        <v>115</v>
      </c>
    </row>
    <row r="52" spans="1:31" s="469" customFormat="1" x14ac:dyDescent="0.15">
      <c r="A52" s="474">
        <v>1</v>
      </c>
      <c r="B52" s="536"/>
      <c r="D52" s="474" t="s">
        <v>117</v>
      </c>
      <c r="E52" s="474">
        <v>1</v>
      </c>
      <c r="F52" s="592">
        <v>41449.569444444445</v>
      </c>
      <c r="G52" s="520">
        <f t="shared" ref="G52:G61" si="12">41-H52</f>
        <v>38</v>
      </c>
      <c r="H52" s="474">
        <v>3</v>
      </c>
      <c r="I52" s="474">
        <v>2</v>
      </c>
      <c r="J52" s="474">
        <v>4</v>
      </c>
      <c r="K52" s="532">
        <v>0.10829999999999999</v>
      </c>
      <c r="L52" s="476">
        <v>0</v>
      </c>
      <c r="M52" s="549">
        <v>5.6755821347308798E-2</v>
      </c>
      <c r="N52" s="549">
        <v>5.0181398384859598E-2</v>
      </c>
      <c r="O52" s="541">
        <v>10222</v>
      </c>
      <c r="P52" s="494" t="s">
        <v>39</v>
      </c>
      <c r="Q52" s="494" t="s">
        <v>39</v>
      </c>
      <c r="R52" s="494" t="s">
        <v>39</v>
      </c>
      <c r="S52" s="494">
        <v>22870</v>
      </c>
      <c r="T52" s="494">
        <v>91</v>
      </c>
      <c r="U52" s="494">
        <v>147</v>
      </c>
      <c r="V52" s="494">
        <v>1382</v>
      </c>
      <c r="W52" s="808">
        <f t="shared" si="6"/>
        <v>0.46259264037160236</v>
      </c>
      <c r="X52" s="807">
        <f t="shared" si="7"/>
        <v>-0.24642362572270907</v>
      </c>
      <c r="Y52" s="833">
        <f t="shared" si="8"/>
        <v>-0.42658188861263291</v>
      </c>
      <c r="Z52" s="833">
        <f t="shared" si="9"/>
        <v>0.19770455296033557</v>
      </c>
      <c r="AA52" s="541">
        <v>50</v>
      </c>
      <c r="AB52" s="494"/>
      <c r="AC52" s="494"/>
      <c r="AD52" s="603"/>
    </row>
    <row r="53" spans="1:31" s="469" customFormat="1" x14ac:dyDescent="0.15">
      <c r="A53" s="474">
        <v>1</v>
      </c>
      <c r="B53" s="536"/>
      <c r="D53" s="474" t="s">
        <v>119</v>
      </c>
      <c r="E53" s="474">
        <v>1</v>
      </c>
      <c r="F53" s="592">
        <v>41449.569444444445</v>
      </c>
      <c r="G53" s="520">
        <f t="shared" si="12"/>
        <v>36</v>
      </c>
      <c r="H53" s="474">
        <v>5</v>
      </c>
      <c r="I53" s="474">
        <v>4</v>
      </c>
      <c r="J53" s="474">
        <v>6</v>
      </c>
      <c r="K53" s="532">
        <v>0.15770000000000001</v>
      </c>
      <c r="L53" s="476">
        <v>0.1</v>
      </c>
      <c r="M53" s="549">
        <v>8.2675626019081502E-2</v>
      </c>
      <c r="N53" s="549">
        <v>7.3834382878063196E-2</v>
      </c>
      <c r="O53" s="542">
        <v>18662.12938471734</v>
      </c>
      <c r="P53" s="445">
        <v>1043.9170791962226</v>
      </c>
      <c r="Q53" s="445">
        <v>3901.0685830851985</v>
      </c>
      <c r="R53" s="445">
        <v>881.00722543007385</v>
      </c>
      <c r="S53" s="445">
        <v>44298.341081551014</v>
      </c>
      <c r="T53" s="446">
        <v>289.60336434731289</v>
      </c>
      <c r="U53" s="445" t="s">
        <v>39</v>
      </c>
      <c r="V53" s="446">
        <v>1826.934702267537</v>
      </c>
      <c r="W53" s="808">
        <f t="shared" si="6"/>
        <v>0.61087129173534882</v>
      </c>
      <c r="X53" s="807">
        <f t="shared" si="7"/>
        <v>-0.32239637801237375</v>
      </c>
      <c r="Y53" s="833">
        <f t="shared" si="8"/>
        <v>-1.4867584198746977</v>
      </c>
      <c r="Z53" s="833">
        <f t="shared" si="9"/>
        <v>0.24379708185298496</v>
      </c>
      <c r="AA53" s="435">
        <v>100</v>
      </c>
      <c r="AB53" s="1">
        <v>0</v>
      </c>
      <c r="AC53" s="404">
        <v>0</v>
      </c>
      <c r="AD53" s="603"/>
    </row>
    <row r="54" spans="1:31" s="469" customFormat="1" x14ac:dyDescent="0.15">
      <c r="A54" s="474">
        <v>1</v>
      </c>
      <c r="B54" s="536"/>
      <c r="D54" s="474" t="s">
        <v>121</v>
      </c>
      <c r="E54" s="474">
        <v>1</v>
      </c>
      <c r="F54" s="592">
        <v>41449.569444444445</v>
      </c>
      <c r="G54" s="520">
        <f t="shared" si="12"/>
        <v>34</v>
      </c>
      <c r="H54" s="474">
        <v>7</v>
      </c>
      <c r="I54" s="474">
        <v>6</v>
      </c>
      <c r="J54" s="474">
        <v>8</v>
      </c>
      <c r="K54" s="532">
        <v>0.1651</v>
      </c>
      <c r="L54" s="476">
        <v>0.1</v>
      </c>
      <c r="M54" s="549">
        <v>8.6560031952232705E-2</v>
      </c>
      <c r="N54" s="549">
        <v>7.7379416115680402E-2</v>
      </c>
      <c r="O54" s="541">
        <v>20530</v>
      </c>
      <c r="P54" s="494" t="s">
        <v>39</v>
      </c>
      <c r="Q54" s="494" t="s">
        <v>39</v>
      </c>
      <c r="R54" s="494" t="s">
        <v>39</v>
      </c>
      <c r="S54" s="494">
        <v>47343</v>
      </c>
      <c r="T54" s="494">
        <v>177</v>
      </c>
      <c r="U54" s="494">
        <v>80</v>
      </c>
      <c r="V54" s="494">
        <v>2638</v>
      </c>
      <c r="W54" s="808">
        <f t="shared" si="6"/>
        <v>0.48923952158323714</v>
      </c>
      <c r="X54" s="807">
        <f t="shared" si="7"/>
        <v>-0.28470143601660747</v>
      </c>
      <c r="Y54" s="833">
        <f t="shared" si="8"/>
        <v>-0.38157831293550842</v>
      </c>
      <c r="Z54" s="833">
        <f t="shared" si="9"/>
        <v>0.22160902761918211</v>
      </c>
      <c r="AA54" s="534">
        <v>100</v>
      </c>
      <c r="AB54" s="494"/>
      <c r="AC54" s="494"/>
      <c r="AD54" s="603"/>
    </row>
    <row r="55" spans="1:31" s="469" customFormat="1" x14ac:dyDescent="0.15">
      <c r="A55" s="474">
        <v>1</v>
      </c>
      <c r="B55" s="536"/>
      <c r="D55" s="474" t="s">
        <v>123</v>
      </c>
      <c r="E55" s="474">
        <v>1</v>
      </c>
      <c r="F55" s="592">
        <v>41449.569444444445</v>
      </c>
      <c r="G55" s="520">
        <f t="shared" si="12"/>
        <v>32</v>
      </c>
      <c r="H55" s="474">
        <v>9</v>
      </c>
      <c r="I55" s="474">
        <v>8</v>
      </c>
      <c r="J55" s="474">
        <v>10</v>
      </c>
      <c r="K55" s="532">
        <v>0.16439999999999999</v>
      </c>
      <c r="L55" s="476">
        <v>0.1</v>
      </c>
      <c r="M55" s="549">
        <v>8.6192569379358305E-2</v>
      </c>
      <c r="N55" s="549">
        <v>7.7044022542899299E-2</v>
      </c>
      <c r="O55" s="541">
        <v>20284</v>
      </c>
      <c r="P55" s="494" t="s">
        <v>39</v>
      </c>
      <c r="Q55" s="494" t="s">
        <v>39</v>
      </c>
      <c r="R55" s="494" t="s">
        <v>39</v>
      </c>
      <c r="S55" s="494">
        <v>46525</v>
      </c>
      <c r="T55" s="494">
        <v>182</v>
      </c>
      <c r="U55" s="494">
        <v>129</v>
      </c>
      <c r="V55" s="494">
        <v>2729</v>
      </c>
      <c r="W55" s="808">
        <f t="shared" si="6"/>
        <v>0.46521234061701827</v>
      </c>
      <c r="X55" s="807">
        <f t="shared" si="7"/>
        <v>-0.27781553666606823</v>
      </c>
      <c r="Y55" s="833">
        <f t="shared" si="8"/>
        <v>-0.43783475304657188</v>
      </c>
      <c r="Z55" s="833">
        <f t="shared" si="9"/>
        <v>0.21741443009130487</v>
      </c>
      <c r="AA55" s="534">
        <v>100</v>
      </c>
      <c r="AB55" s="494"/>
      <c r="AC55" s="494"/>
      <c r="AD55" s="603"/>
    </row>
    <row r="56" spans="1:31" s="469" customFormat="1" x14ac:dyDescent="0.15">
      <c r="A56" s="474">
        <v>1</v>
      </c>
      <c r="B56" s="536"/>
      <c r="D56" s="474" t="s">
        <v>125</v>
      </c>
      <c r="E56" s="474">
        <v>1</v>
      </c>
      <c r="F56" s="592">
        <v>41449.569444444445</v>
      </c>
      <c r="G56" s="520">
        <f t="shared" si="12"/>
        <v>30</v>
      </c>
      <c r="H56" s="474">
        <v>11</v>
      </c>
      <c r="I56" s="474">
        <v>10</v>
      </c>
      <c r="J56" s="474">
        <v>12</v>
      </c>
      <c r="K56" s="532">
        <v>0.15620000000000001</v>
      </c>
      <c r="L56" s="476">
        <v>0.1</v>
      </c>
      <c r="M56" s="549">
        <v>8.1888299862494296E-2</v>
      </c>
      <c r="N56" s="549">
        <v>7.3115933819376602E-2</v>
      </c>
      <c r="O56" s="541">
        <v>19524</v>
      </c>
      <c r="P56" s="494" t="s">
        <v>39</v>
      </c>
      <c r="Q56" s="494" t="s">
        <v>39</v>
      </c>
      <c r="R56" s="494" t="s">
        <v>39</v>
      </c>
      <c r="S56" s="494">
        <v>44753</v>
      </c>
      <c r="T56" s="494">
        <v>175</v>
      </c>
      <c r="U56" s="494">
        <v>567</v>
      </c>
      <c r="V56" s="494">
        <v>2473</v>
      </c>
      <c r="W56" s="808">
        <f t="shared" si="6"/>
        <v>0.4965147400872153</v>
      </c>
      <c r="X56" s="807">
        <f t="shared" si="7"/>
        <v>-0.27699365324894493</v>
      </c>
      <c r="Y56" s="833">
        <f t="shared" si="8"/>
        <v>-0.43635053360344805</v>
      </c>
      <c r="Z56" s="833">
        <f t="shared" si="9"/>
        <v>0.21691075170515814</v>
      </c>
      <c r="AA56" s="534">
        <v>100</v>
      </c>
      <c r="AB56" s="494"/>
      <c r="AC56" s="494"/>
      <c r="AD56" s="603"/>
    </row>
    <row r="57" spans="1:31" s="469" customFormat="1" x14ac:dyDescent="0.15">
      <c r="A57" s="474">
        <v>1</v>
      </c>
      <c r="B57" s="536"/>
      <c r="D57" s="474" t="s">
        <v>127</v>
      </c>
      <c r="E57" s="474">
        <v>1</v>
      </c>
      <c r="F57" s="592">
        <v>41449.569444444445</v>
      </c>
      <c r="G57" s="520">
        <f t="shared" si="12"/>
        <v>28</v>
      </c>
      <c r="H57" s="474">
        <v>13</v>
      </c>
      <c r="I57" s="474">
        <v>12</v>
      </c>
      <c r="J57" s="474">
        <v>14</v>
      </c>
      <c r="K57" s="532">
        <v>0.16830000000000001</v>
      </c>
      <c r="L57" s="476">
        <v>0.1</v>
      </c>
      <c r="M57" s="549">
        <v>8.8239910798413507E-2</v>
      </c>
      <c r="N57" s="549">
        <v>7.8912796411893402E-2</v>
      </c>
      <c r="O57" s="541">
        <v>19290</v>
      </c>
      <c r="P57" s="494" t="s">
        <v>39</v>
      </c>
      <c r="Q57" s="494" t="s">
        <v>39</v>
      </c>
      <c r="R57" s="494" t="s">
        <v>39</v>
      </c>
      <c r="S57" s="494">
        <v>43853</v>
      </c>
      <c r="T57" s="494">
        <v>171</v>
      </c>
      <c r="U57" s="494">
        <v>167</v>
      </c>
      <c r="V57" s="494">
        <v>2505</v>
      </c>
      <c r="W57" s="808">
        <f t="shared" si="6"/>
        <v>0.48381313903133183</v>
      </c>
      <c r="X57" s="807">
        <f t="shared" si="7"/>
        <v>-0.26649204334921006</v>
      </c>
      <c r="Y57" s="833">
        <f t="shared" si="8"/>
        <v>-0.42054525272624038</v>
      </c>
      <c r="Z57" s="833">
        <f t="shared" si="9"/>
        <v>0.21041746353532356</v>
      </c>
      <c r="AA57" s="534">
        <v>100</v>
      </c>
      <c r="AB57" s="494"/>
      <c r="AC57" s="494"/>
      <c r="AD57" s="603"/>
    </row>
    <row r="58" spans="1:31" s="469" customFormat="1" x14ac:dyDescent="0.15">
      <c r="A58" s="474">
        <v>1</v>
      </c>
      <c r="B58" s="536"/>
      <c r="D58" s="474" t="s">
        <v>129</v>
      </c>
      <c r="E58" s="474">
        <v>1</v>
      </c>
      <c r="F58" s="592">
        <v>41449.569444444445</v>
      </c>
      <c r="G58" s="520">
        <f t="shared" si="12"/>
        <v>26</v>
      </c>
      <c r="H58" s="474">
        <v>15</v>
      </c>
      <c r="I58" s="474">
        <v>14</v>
      </c>
      <c r="J58" s="474">
        <v>16</v>
      </c>
      <c r="K58" s="532">
        <v>0.16139999999999999</v>
      </c>
      <c r="L58" s="476">
        <v>0.1</v>
      </c>
      <c r="M58" s="549">
        <v>8.4617774200956397E-2</v>
      </c>
      <c r="N58" s="549">
        <v>7.5606750004533901E-2</v>
      </c>
      <c r="O58" s="541">
        <v>17990</v>
      </c>
      <c r="P58" s="494" t="s">
        <v>39</v>
      </c>
      <c r="Q58" s="494" t="s">
        <v>39</v>
      </c>
      <c r="R58" s="494" t="s">
        <v>39</v>
      </c>
      <c r="S58" s="494">
        <v>41976</v>
      </c>
      <c r="T58" s="494">
        <v>180</v>
      </c>
      <c r="U58" s="494">
        <v>65</v>
      </c>
      <c r="V58" s="494">
        <v>2510</v>
      </c>
      <c r="W58" s="808">
        <f t="shared" si="6"/>
        <v>0.44540748817662335</v>
      </c>
      <c r="X58" s="807">
        <f t="shared" si="7"/>
        <v>-0.29988601760372885</v>
      </c>
      <c r="Y58" s="833">
        <f t="shared" si="8"/>
        <v>-0.60336549106750381</v>
      </c>
      <c r="Z58" s="833">
        <f t="shared" si="9"/>
        <v>0.23070177965030556</v>
      </c>
      <c r="AA58" s="534">
        <v>100</v>
      </c>
      <c r="AB58" s="494"/>
      <c r="AC58" s="494"/>
      <c r="AD58" s="603"/>
    </row>
    <row r="59" spans="1:31" s="469" customFormat="1" x14ac:dyDescent="0.15">
      <c r="A59" s="474">
        <v>1</v>
      </c>
      <c r="B59" s="536"/>
      <c r="D59" s="474" t="s">
        <v>131</v>
      </c>
      <c r="E59" s="474">
        <v>1</v>
      </c>
      <c r="F59" s="592">
        <v>41449.569444444445</v>
      </c>
      <c r="G59" s="520">
        <f t="shared" si="12"/>
        <v>24</v>
      </c>
      <c r="H59" s="474">
        <v>17</v>
      </c>
      <c r="I59" s="474">
        <v>16</v>
      </c>
      <c r="J59" s="474">
        <v>18</v>
      </c>
      <c r="K59" s="532">
        <v>0.16400000000000001</v>
      </c>
      <c r="L59" s="476">
        <v>0.1</v>
      </c>
      <c r="M59" s="549">
        <v>8.5982592527059296E-2</v>
      </c>
      <c r="N59" s="549">
        <v>7.6852374275081195E-2</v>
      </c>
      <c r="O59" s="541">
        <v>18296</v>
      </c>
      <c r="P59" s="494" t="s">
        <v>39</v>
      </c>
      <c r="Q59" s="494" t="s">
        <v>39</v>
      </c>
      <c r="R59" s="494" t="s">
        <v>39</v>
      </c>
      <c r="S59" s="494">
        <v>42373</v>
      </c>
      <c r="T59" s="494">
        <v>175</v>
      </c>
      <c r="U59" s="494">
        <v>252</v>
      </c>
      <c r="V59" s="494">
        <v>2337</v>
      </c>
      <c r="W59" s="808">
        <f t="shared" si="6"/>
        <v>0.49226862172297153</v>
      </c>
      <c r="X59" s="807">
        <f t="shared" si="7"/>
        <v>-0.29023389212231865</v>
      </c>
      <c r="Y59" s="833">
        <f t="shared" si="8"/>
        <v>-0.53275622092663533</v>
      </c>
      <c r="Z59" s="833">
        <f t="shared" si="9"/>
        <v>0.22494672779437683</v>
      </c>
      <c r="AA59" s="534">
        <v>100</v>
      </c>
      <c r="AB59" s="494"/>
      <c r="AC59" s="494"/>
      <c r="AD59" s="603"/>
    </row>
    <row r="60" spans="1:31" s="469" customFormat="1" x14ac:dyDescent="0.15">
      <c r="A60" s="474">
        <v>1</v>
      </c>
      <c r="B60" s="536"/>
      <c r="D60" s="474" t="s">
        <v>133</v>
      </c>
      <c r="E60" s="474">
        <v>1</v>
      </c>
      <c r="F60" s="592">
        <v>41449.569444444445</v>
      </c>
      <c r="G60" s="520">
        <f t="shared" si="12"/>
        <v>22</v>
      </c>
      <c r="H60" s="474">
        <v>19</v>
      </c>
      <c r="I60" s="474">
        <v>18</v>
      </c>
      <c r="J60" s="474">
        <v>20</v>
      </c>
      <c r="K60" s="532">
        <v>0.15790000000000001</v>
      </c>
      <c r="L60" s="476">
        <v>0.1</v>
      </c>
      <c r="M60" s="549">
        <v>8.27806042005957E-2</v>
      </c>
      <c r="N60" s="549">
        <v>7.3930179368846202E-2</v>
      </c>
      <c r="O60" s="541">
        <v>20914</v>
      </c>
      <c r="P60" s="494" t="s">
        <v>39</v>
      </c>
      <c r="Q60" s="494" t="s">
        <v>39</v>
      </c>
      <c r="R60" s="494" t="s">
        <v>39</v>
      </c>
      <c r="S60" s="494">
        <v>48633</v>
      </c>
      <c r="T60" s="494">
        <v>196</v>
      </c>
      <c r="U60" s="494">
        <v>61</v>
      </c>
      <c r="V60" s="494">
        <v>2872</v>
      </c>
      <c r="W60" s="808">
        <f t="shared" si="6"/>
        <v>0.45414313684762309</v>
      </c>
      <c r="X60" s="807">
        <f t="shared" si="7"/>
        <v>-0.29547590919185313</v>
      </c>
      <c r="Y60" s="833">
        <f t="shared" si="8"/>
        <v>-0.50179328470127971</v>
      </c>
      <c r="Z60" s="833">
        <f t="shared" si="9"/>
        <v>0.22808290535960443</v>
      </c>
      <c r="AA60" s="534">
        <v>100</v>
      </c>
      <c r="AB60" s="494"/>
      <c r="AC60" s="494"/>
      <c r="AD60" s="603"/>
    </row>
    <row r="61" spans="1:31" s="469" customFormat="1" ht="16" x14ac:dyDescent="0.15">
      <c r="A61" s="474">
        <v>1</v>
      </c>
      <c r="B61" s="536"/>
      <c r="D61" s="516" t="s">
        <v>135</v>
      </c>
      <c r="E61" s="516">
        <v>3</v>
      </c>
      <c r="F61" s="592">
        <v>41449.569444444445</v>
      </c>
      <c r="G61" s="520">
        <f t="shared" si="12"/>
        <v>0</v>
      </c>
      <c r="H61" s="474">
        <v>41</v>
      </c>
      <c r="I61" s="474">
        <v>41</v>
      </c>
      <c r="J61" s="474">
        <v>41</v>
      </c>
      <c r="K61" s="532">
        <v>7.32</v>
      </c>
      <c r="L61" s="476">
        <v>4</v>
      </c>
      <c r="M61" s="549">
        <v>4.0435331740937404</v>
      </c>
      <c r="N61" s="549">
        <v>4.0250766750500597</v>
      </c>
      <c r="O61" s="541">
        <v>1321501</v>
      </c>
      <c r="P61" s="494" t="s">
        <v>39</v>
      </c>
      <c r="Q61" s="494" t="s">
        <v>39</v>
      </c>
      <c r="R61" s="494" t="s">
        <v>39</v>
      </c>
      <c r="S61" s="494">
        <v>2334238</v>
      </c>
      <c r="T61" s="494">
        <v>22400</v>
      </c>
      <c r="U61" s="494">
        <v>9612</v>
      </c>
      <c r="V61" s="494">
        <v>541900</v>
      </c>
      <c r="W61" s="808">
        <f t="shared" si="6"/>
        <v>-0.62998308717410678</v>
      </c>
      <c r="X61" s="807">
        <f t="shared" si="7"/>
        <v>1.5959386413357968E-2</v>
      </c>
      <c r="Y61" s="833">
        <f t="shared" si="8"/>
        <v>-1.7162623416202003</v>
      </c>
      <c r="Z61" s="833">
        <f t="shared" si="9"/>
        <v>-1.6218219241164455E-2</v>
      </c>
      <c r="AA61" s="534">
        <v>10000</v>
      </c>
      <c r="AB61" s="494"/>
      <c r="AC61" s="494"/>
      <c r="AD61" s="603"/>
    </row>
    <row r="62" spans="1:31" s="562" customFormat="1" ht="17" thickBot="1" x14ac:dyDescent="0.2">
      <c r="B62" s="660" t="s">
        <v>1397</v>
      </c>
      <c r="C62" s="555" t="s">
        <v>1625</v>
      </c>
      <c r="D62" s="569" t="s">
        <v>609</v>
      </c>
      <c r="E62" s="589"/>
      <c r="F62" s="765">
        <v>41449.875</v>
      </c>
      <c r="G62" s="565">
        <v>29</v>
      </c>
      <c r="H62" s="557">
        <v>29</v>
      </c>
      <c r="I62" s="557" t="s">
        <v>40</v>
      </c>
      <c r="J62" s="557" t="s">
        <v>40</v>
      </c>
      <c r="K62" s="559">
        <v>3.56E-2</v>
      </c>
      <c r="L62" s="556">
        <v>0</v>
      </c>
      <c r="M62" s="551">
        <v>1.8646214860968801E-2</v>
      </c>
      <c r="N62" s="551">
        <v>1.52699389033985E-2</v>
      </c>
      <c r="O62" s="561" t="s">
        <v>39</v>
      </c>
      <c r="P62" s="560" t="s">
        <v>39</v>
      </c>
      <c r="Q62" s="560" t="s">
        <v>39</v>
      </c>
      <c r="R62" s="560" t="s">
        <v>39</v>
      </c>
      <c r="S62" s="560" t="s">
        <v>39</v>
      </c>
      <c r="T62" s="560" t="s">
        <v>39</v>
      </c>
      <c r="U62" s="560" t="s">
        <v>39</v>
      </c>
      <c r="V62" s="560" t="s">
        <v>39</v>
      </c>
      <c r="W62" s="834" t="s">
        <v>39</v>
      </c>
      <c r="X62" s="835" t="s">
        <v>39</v>
      </c>
      <c r="Y62" s="835" t="s">
        <v>39</v>
      </c>
      <c r="Z62" s="835" t="s">
        <v>39</v>
      </c>
      <c r="AA62" s="561" t="s">
        <v>39</v>
      </c>
      <c r="AB62" s="570"/>
      <c r="AC62" s="570"/>
      <c r="AD62" s="608" t="s">
        <v>136</v>
      </c>
    </row>
    <row r="63" spans="1:31" s="465" customFormat="1" ht="16" thickTop="1" x14ac:dyDescent="0.15">
      <c r="B63" s="533" t="s">
        <v>1760</v>
      </c>
      <c r="C63" s="463" t="s">
        <v>138</v>
      </c>
      <c r="D63" s="463"/>
      <c r="E63" s="463"/>
      <c r="F63" s="762"/>
      <c r="G63" s="493"/>
      <c r="H63" s="463"/>
      <c r="I63" s="463"/>
      <c r="J63" s="503"/>
      <c r="K63" s="533"/>
      <c r="L63" s="493"/>
      <c r="M63" s="493"/>
      <c r="N63" s="493"/>
      <c r="O63" s="533"/>
      <c r="P63" s="463"/>
      <c r="Q63" s="463"/>
      <c r="R63" s="463"/>
      <c r="S63" s="463"/>
      <c r="T63" s="463"/>
      <c r="U63" s="463"/>
      <c r="V63" s="463"/>
      <c r="W63" s="831"/>
      <c r="X63" s="832"/>
      <c r="Y63" s="832"/>
      <c r="Z63" s="832"/>
      <c r="AA63" s="533"/>
      <c r="AB63" s="463"/>
      <c r="AC63" s="463"/>
      <c r="AD63" s="607"/>
    </row>
    <row r="64" spans="1:31" s="469" customFormat="1" ht="16" x14ac:dyDescent="0.15">
      <c r="B64" s="659" t="s">
        <v>450</v>
      </c>
      <c r="C64" s="477" t="s">
        <v>1620</v>
      </c>
      <c r="D64" s="476" t="s">
        <v>40</v>
      </c>
      <c r="E64" s="474">
        <v>1</v>
      </c>
      <c r="F64" s="591">
        <v>41451.527777777781</v>
      </c>
      <c r="G64" s="511">
        <f>15-H64</f>
        <v>14</v>
      </c>
      <c r="H64" s="474">
        <v>1</v>
      </c>
      <c r="I64" s="474">
        <v>0</v>
      </c>
      <c r="J64" s="474">
        <v>2</v>
      </c>
      <c r="K64" s="532">
        <v>2.23</v>
      </c>
      <c r="L64" s="476">
        <v>1.1000000000000001</v>
      </c>
      <c r="M64" s="549">
        <v>1.1875300169665399</v>
      </c>
      <c r="N64" s="669">
        <v>1.1397976490586099</v>
      </c>
      <c r="O64" s="541" t="s">
        <v>39</v>
      </c>
      <c r="P64" s="494" t="s">
        <v>39</v>
      </c>
      <c r="Q64" s="494" t="s">
        <v>39</v>
      </c>
      <c r="R64" s="494" t="s">
        <v>39</v>
      </c>
      <c r="S64" s="494" t="s">
        <v>39</v>
      </c>
      <c r="T64" s="494" t="s">
        <v>39</v>
      </c>
      <c r="U64" s="494" t="s">
        <v>39</v>
      </c>
      <c r="V64" s="494" t="s">
        <v>39</v>
      </c>
      <c r="W64" s="808" t="s">
        <v>39</v>
      </c>
      <c r="X64" s="833" t="s">
        <v>39</v>
      </c>
      <c r="Y64" s="833" t="s">
        <v>39</v>
      </c>
      <c r="Z64" s="833" t="s">
        <v>39</v>
      </c>
      <c r="AA64" s="541" t="s">
        <v>39</v>
      </c>
      <c r="AB64" s="495"/>
      <c r="AC64" s="495"/>
      <c r="AD64" s="604" t="s">
        <v>1583</v>
      </c>
    </row>
    <row r="65" spans="1:32" s="469" customFormat="1" x14ac:dyDescent="0.15">
      <c r="B65" s="536"/>
      <c r="D65" s="476" t="s">
        <v>40</v>
      </c>
      <c r="E65" s="474">
        <v>1</v>
      </c>
      <c r="F65" s="591">
        <v>41451.527777777781</v>
      </c>
      <c r="G65" s="511">
        <f t="shared" ref="G65:G70" si="13">15-H65</f>
        <v>12</v>
      </c>
      <c r="H65" s="474">
        <v>3</v>
      </c>
      <c r="I65" s="474">
        <v>2</v>
      </c>
      <c r="J65" s="474">
        <v>4</v>
      </c>
      <c r="K65" s="532">
        <v>0.315</v>
      </c>
      <c r="L65" s="476">
        <v>0.1</v>
      </c>
      <c r="M65" s="549">
        <v>0.165339837989465</v>
      </c>
      <c r="N65" s="549">
        <v>0.1496516057642</v>
      </c>
      <c r="O65" s="541" t="s">
        <v>39</v>
      </c>
      <c r="P65" s="494" t="s">
        <v>39</v>
      </c>
      <c r="Q65" s="494" t="s">
        <v>39</v>
      </c>
      <c r="R65" s="494" t="s">
        <v>39</v>
      </c>
      <c r="S65" s="494" t="s">
        <v>39</v>
      </c>
      <c r="T65" s="494" t="s">
        <v>39</v>
      </c>
      <c r="U65" s="494" t="s">
        <v>39</v>
      </c>
      <c r="V65" s="494" t="s">
        <v>39</v>
      </c>
      <c r="W65" s="808" t="s">
        <v>39</v>
      </c>
      <c r="X65" s="833" t="s">
        <v>39</v>
      </c>
      <c r="Y65" s="833" t="s">
        <v>39</v>
      </c>
      <c r="Z65" s="833" t="s">
        <v>39</v>
      </c>
      <c r="AA65" s="541" t="s">
        <v>39</v>
      </c>
      <c r="AB65" s="495"/>
      <c r="AC65" s="495"/>
      <c r="AD65" s="603"/>
    </row>
    <row r="66" spans="1:32" s="469" customFormat="1" x14ac:dyDescent="0.15">
      <c r="B66" s="536"/>
      <c r="D66" s="476" t="s">
        <v>40</v>
      </c>
      <c r="E66" s="474">
        <v>1</v>
      </c>
      <c r="F66" s="591">
        <v>41451.527777777781</v>
      </c>
      <c r="G66" s="511">
        <f t="shared" si="13"/>
        <v>10</v>
      </c>
      <c r="H66" s="474">
        <v>5</v>
      </c>
      <c r="I66" s="474">
        <v>4</v>
      </c>
      <c r="J66" s="474">
        <v>6</v>
      </c>
      <c r="K66" s="532">
        <v>1.351</v>
      </c>
      <c r="L66" s="476">
        <v>0.7</v>
      </c>
      <c r="M66" s="549">
        <v>0.71471494604454699</v>
      </c>
      <c r="N66" s="549">
        <v>0.67383503521518995</v>
      </c>
      <c r="O66" s="541" t="s">
        <v>39</v>
      </c>
      <c r="P66" s="494" t="s">
        <v>39</v>
      </c>
      <c r="Q66" s="494" t="s">
        <v>39</v>
      </c>
      <c r="R66" s="494" t="s">
        <v>39</v>
      </c>
      <c r="S66" s="494" t="s">
        <v>39</v>
      </c>
      <c r="T66" s="494" t="s">
        <v>39</v>
      </c>
      <c r="U66" s="494" t="s">
        <v>39</v>
      </c>
      <c r="V66" s="494" t="s">
        <v>39</v>
      </c>
      <c r="W66" s="808" t="s">
        <v>39</v>
      </c>
      <c r="X66" s="833" t="s">
        <v>39</v>
      </c>
      <c r="Y66" s="833" t="s">
        <v>39</v>
      </c>
      <c r="Z66" s="833" t="s">
        <v>39</v>
      </c>
      <c r="AA66" s="541" t="s">
        <v>39</v>
      </c>
      <c r="AB66" s="495"/>
      <c r="AC66" s="495"/>
      <c r="AD66" s="603"/>
    </row>
    <row r="67" spans="1:32" s="469" customFormat="1" x14ac:dyDescent="0.15">
      <c r="B67" s="661"/>
      <c r="D67" s="476" t="s">
        <v>40</v>
      </c>
      <c r="E67" s="474">
        <v>1</v>
      </c>
      <c r="F67" s="591">
        <v>41451.527777777781</v>
      </c>
      <c r="G67" s="511">
        <f t="shared" si="13"/>
        <v>8</v>
      </c>
      <c r="H67" s="474">
        <v>7</v>
      </c>
      <c r="I67" s="474">
        <v>6</v>
      </c>
      <c r="J67" s="474">
        <v>8</v>
      </c>
      <c r="K67" s="532">
        <v>1.7410000000000001</v>
      </c>
      <c r="L67" s="476">
        <v>0.9</v>
      </c>
      <c r="M67" s="549">
        <v>0.92374034780794501</v>
      </c>
      <c r="N67" s="549">
        <v>0.87875792866249502</v>
      </c>
      <c r="O67" s="541" t="s">
        <v>39</v>
      </c>
      <c r="P67" s="494" t="s">
        <v>39</v>
      </c>
      <c r="Q67" s="494" t="s">
        <v>39</v>
      </c>
      <c r="R67" s="494" t="s">
        <v>39</v>
      </c>
      <c r="S67" s="494" t="s">
        <v>39</v>
      </c>
      <c r="T67" s="494" t="s">
        <v>39</v>
      </c>
      <c r="U67" s="494" t="s">
        <v>39</v>
      </c>
      <c r="V67" s="494" t="s">
        <v>39</v>
      </c>
      <c r="W67" s="808" t="s">
        <v>39</v>
      </c>
      <c r="X67" s="833" t="s">
        <v>39</v>
      </c>
      <c r="Y67" s="833" t="s">
        <v>39</v>
      </c>
      <c r="Z67" s="833" t="s">
        <v>39</v>
      </c>
      <c r="AA67" s="541" t="s">
        <v>39</v>
      </c>
      <c r="AB67" s="495"/>
      <c r="AC67" s="495"/>
      <c r="AD67" s="603"/>
    </row>
    <row r="68" spans="1:32" s="469" customFormat="1" x14ac:dyDescent="0.15">
      <c r="B68" s="661"/>
      <c r="D68" s="476" t="s">
        <v>40</v>
      </c>
      <c r="E68" s="474">
        <v>1</v>
      </c>
      <c r="F68" s="591">
        <v>41451.527777777781</v>
      </c>
      <c r="G68" s="511">
        <f t="shared" si="13"/>
        <v>6</v>
      </c>
      <c r="H68" s="474">
        <v>9</v>
      </c>
      <c r="I68" s="474">
        <v>8</v>
      </c>
      <c r="J68" s="474">
        <v>10</v>
      </c>
      <c r="K68" s="532">
        <v>7.95</v>
      </c>
      <c r="L68" s="476">
        <v>4.4000000000000004</v>
      </c>
      <c r="M68" s="549">
        <v>4.4106047177664998</v>
      </c>
      <c r="N68" s="549">
        <v>4.3973650615400697</v>
      </c>
      <c r="O68" s="541" t="s">
        <v>39</v>
      </c>
      <c r="P68" s="494" t="s">
        <v>39</v>
      </c>
      <c r="Q68" s="494" t="s">
        <v>39</v>
      </c>
      <c r="R68" s="494" t="s">
        <v>39</v>
      </c>
      <c r="S68" s="494" t="s">
        <v>39</v>
      </c>
      <c r="T68" s="494" t="s">
        <v>39</v>
      </c>
      <c r="U68" s="494" t="s">
        <v>39</v>
      </c>
      <c r="V68" s="494" t="s">
        <v>39</v>
      </c>
      <c r="W68" s="808" t="s">
        <v>39</v>
      </c>
      <c r="X68" s="833" t="s">
        <v>39</v>
      </c>
      <c r="Y68" s="833" t="s">
        <v>39</v>
      </c>
      <c r="Z68" s="833" t="s">
        <v>39</v>
      </c>
      <c r="AA68" s="541" t="s">
        <v>39</v>
      </c>
      <c r="AB68" s="495"/>
      <c r="AC68" s="495"/>
      <c r="AD68" s="603"/>
    </row>
    <row r="69" spans="1:32" s="469" customFormat="1" ht="16" x14ac:dyDescent="0.15">
      <c r="B69" s="661"/>
      <c r="D69" s="476" t="s">
        <v>40</v>
      </c>
      <c r="E69" s="474">
        <v>1</v>
      </c>
      <c r="F69" s="591">
        <v>41451.527777777781</v>
      </c>
      <c r="G69" s="511">
        <f t="shared" si="13"/>
        <v>2.5</v>
      </c>
      <c r="H69" s="474">
        <v>12.5</v>
      </c>
      <c r="I69" s="474">
        <v>10</v>
      </c>
      <c r="J69" s="474">
        <v>15</v>
      </c>
      <c r="K69" s="532">
        <v>19.05</v>
      </c>
      <c r="L69" s="476">
        <v>11.3</v>
      </c>
      <c r="M69" s="549">
        <v>11.3069585452394</v>
      </c>
      <c r="N69" s="549">
        <v>11.2989503745622</v>
      </c>
      <c r="O69" s="541" t="s">
        <v>39</v>
      </c>
      <c r="P69" s="494" t="s">
        <v>39</v>
      </c>
      <c r="Q69" s="494" t="s">
        <v>39</v>
      </c>
      <c r="R69" s="494" t="s">
        <v>39</v>
      </c>
      <c r="S69" s="494" t="s">
        <v>39</v>
      </c>
      <c r="T69" s="494" t="s">
        <v>39</v>
      </c>
      <c r="U69" s="494" t="s">
        <v>39</v>
      </c>
      <c r="V69" s="494" t="s">
        <v>39</v>
      </c>
      <c r="W69" s="808" t="s">
        <v>39</v>
      </c>
      <c r="X69" s="833" t="s">
        <v>39</v>
      </c>
      <c r="Y69" s="833" t="s">
        <v>39</v>
      </c>
      <c r="Z69" s="833" t="s">
        <v>39</v>
      </c>
      <c r="AA69" s="541" t="s">
        <v>39</v>
      </c>
      <c r="AB69" s="495"/>
      <c r="AC69" s="495"/>
      <c r="AD69" s="605" t="s">
        <v>141</v>
      </c>
    </row>
    <row r="70" spans="1:32" s="469" customFormat="1" ht="16" x14ac:dyDescent="0.15">
      <c r="B70" s="661"/>
      <c r="D70" s="517" t="s">
        <v>40</v>
      </c>
      <c r="E70" s="517">
        <v>3</v>
      </c>
      <c r="F70" s="591">
        <v>41451.527777777781</v>
      </c>
      <c r="G70" s="511">
        <f t="shared" si="13"/>
        <v>0</v>
      </c>
      <c r="H70" s="474">
        <v>15</v>
      </c>
      <c r="I70" s="474">
        <v>15</v>
      </c>
      <c r="J70" s="474">
        <v>15</v>
      </c>
      <c r="K70" s="532">
        <v>23.3</v>
      </c>
      <c r="L70" s="476">
        <v>14.1</v>
      </c>
      <c r="M70" s="549">
        <v>14.1227393910826</v>
      </c>
      <c r="N70" s="549">
        <v>14.0742326306446</v>
      </c>
      <c r="O70" s="541" t="s">
        <v>39</v>
      </c>
      <c r="P70" s="494" t="s">
        <v>39</v>
      </c>
      <c r="Q70" s="494" t="s">
        <v>39</v>
      </c>
      <c r="R70" s="494" t="s">
        <v>39</v>
      </c>
      <c r="S70" s="494" t="s">
        <v>39</v>
      </c>
      <c r="T70" s="494" t="s">
        <v>39</v>
      </c>
      <c r="U70" s="494" t="s">
        <v>39</v>
      </c>
      <c r="V70" s="494" t="s">
        <v>39</v>
      </c>
      <c r="W70" s="808" t="s">
        <v>39</v>
      </c>
      <c r="X70" s="833" t="s">
        <v>39</v>
      </c>
      <c r="Y70" s="833" t="s">
        <v>39</v>
      </c>
      <c r="Z70" s="833" t="s">
        <v>39</v>
      </c>
      <c r="AA70" s="541" t="s">
        <v>39</v>
      </c>
      <c r="AB70" s="495"/>
      <c r="AC70" s="495"/>
      <c r="AD70" s="603" t="s">
        <v>54</v>
      </c>
    </row>
    <row r="71" spans="1:32" s="562" customFormat="1" x14ac:dyDescent="0.15">
      <c r="A71" s="557">
        <v>1</v>
      </c>
      <c r="B71" s="660" t="s">
        <v>463</v>
      </c>
      <c r="C71" s="555" t="s">
        <v>1620</v>
      </c>
      <c r="D71" s="557" t="s">
        <v>143</v>
      </c>
      <c r="E71" s="557">
        <v>1</v>
      </c>
      <c r="F71" s="764">
        <v>41451.534722222219</v>
      </c>
      <c r="G71" s="563">
        <f>15-H71</f>
        <v>14</v>
      </c>
      <c r="H71" s="557">
        <v>1</v>
      </c>
      <c r="I71" s="557">
        <v>0</v>
      </c>
      <c r="J71" s="557">
        <v>2</v>
      </c>
      <c r="K71" s="561" t="s">
        <v>39</v>
      </c>
      <c r="L71" s="560" t="s">
        <v>39</v>
      </c>
      <c r="M71" s="560" t="s">
        <v>39</v>
      </c>
      <c r="N71" s="560" t="s">
        <v>39</v>
      </c>
      <c r="O71" s="561">
        <v>7224</v>
      </c>
      <c r="P71" s="571" t="s">
        <v>39</v>
      </c>
      <c r="Q71" s="571" t="s">
        <v>39</v>
      </c>
      <c r="R71" s="571" t="s">
        <v>39</v>
      </c>
      <c r="S71" s="560">
        <v>319346</v>
      </c>
      <c r="T71" s="560">
        <v>1171</v>
      </c>
      <c r="U71" s="560">
        <v>217</v>
      </c>
      <c r="V71" s="560">
        <v>35951</v>
      </c>
      <c r="W71" s="834">
        <f t="shared" ref="W71:W78" si="14">($W$5-V71/O71)/$W$5</f>
        <v>-18.781748725595637</v>
      </c>
      <c r="X71" s="835">
        <f t="shared" ref="X71:X78" si="15">($X$5-S71/O71)/$X$5</f>
        <v>-23.627431955779794</v>
      </c>
      <c r="Y71" s="835">
        <f t="shared" ref="Y71:Y78" si="16">($Y$5-T71/O71)/$Y$5</f>
        <v>-24.975884713624684</v>
      </c>
      <c r="Z71" s="835">
        <f t="shared" si="9"/>
        <v>0.95939487309129234</v>
      </c>
      <c r="AA71" s="564">
        <v>100</v>
      </c>
      <c r="AB71" s="560"/>
      <c r="AC71" s="560"/>
      <c r="AD71" s="608"/>
    </row>
    <row r="72" spans="1:32" s="469" customFormat="1" x14ac:dyDescent="0.15">
      <c r="A72" s="474">
        <v>1</v>
      </c>
      <c r="B72" s="661"/>
      <c r="D72" s="474" t="s">
        <v>144</v>
      </c>
      <c r="E72" s="474">
        <v>1</v>
      </c>
      <c r="F72" s="592">
        <v>41451.534722222219</v>
      </c>
      <c r="G72" s="511">
        <f t="shared" ref="G72:G78" si="17">15-H72</f>
        <v>12</v>
      </c>
      <c r="H72" s="474">
        <v>3</v>
      </c>
      <c r="I72" s="474">
        <v>2</v>
      </c>
      <c r="J72" s="474">
        <v>4</v>
      </c>
      <c r="K72" s="541" t="s">
        <v>39</v>
      </c>
      <c r="L72" s="494" t="s">
        <v>39</v>
      </c>
      <c r="M72" s="494" t="s">
        <v>39</v>
      </c>
      <c r="N72" s="494" t="s">
        <v>39</v>
      </c>
      <c r="O72" s="542">
        <v>200922.61265913511</v>
      </c>
      <c r="P72" s="445">
        <v>5603.8280434272874</v>
      </c>
      <c r="Q72" s="445">
        <v>22039.003720649973</v>
      </c>
      <c r="R72" s="445">
        <v>4526.8290739772237</v>
      </c>
      <c r="S72" s="445">
        <v>389891.48025165568</v>
      </c>
      <c r="T72" s="446">
        <v>1747.7860492152413</v>
      </c>
      <c r="U72" s="445">
        <v>0</v>
      </c>
      <c r="V72" s="446">
        <v>30593.286039438295</v>
      </c>
      <c r="W72" s="808">
        <f t="shared" si="14"/>
        <v>0.39475842364059999</v>
      </c>
      <c r="X72" s="807">
        <f t="shared" si="15"/>
        <v>-8.1061280534692803E-2</v>
      </c>
      <c r="Y72" s="833">
        <f t="shared" si="16"/>
        <v>-0.39396106020550664</v>
      </c>
      <c r="Z72" s="833">
        <f t="shared" si="9"/>
        <v>7.4983057847192391E-2</v>
      </c>
      <c r="AA72" s="435">
        <v>1000</v>
      </c>
      <c r="AB72" s="1">
        <v>0</v>
      </c>
      <c r="AC72" s="404">
        <v>0</v>
      </c>
      <c r="AD72" s="603"/>
    </row>
    <row r="73" spans="1:32" s="469" customFormat="1" x14ac:dyDescent="0.15">
      <c r="A73" s="474">
        <v>1</v>
      </c>
      <c r="B73" s="661"/>
      <c r="D73" s="474" t="s">
        <v>145</v>
      </c>
      <c r="E73" s="474">
        <v>1</v>
      </c>
      <c r="F73" s="592">
        <v>41451.534722222219</v>
      </c>
      <c r="G73" s="511">
        <f t="shared" si="17"/>
        <v>10</v>
      </c>
      <c r="H73" s="474">
        <v>5</v>
      </c>
      <c r="I73" s="474">
        <v>4</v>
      </c>
      <c r="J73" s="474">
        <v>6</v>
      </c>
      <c r="K73" s="541" t="s">
        <v>39</v>
      </c>
      <c r="L73" s="494" t="s">
        <v>39</v>
      </c>
      <c r="M73" s="494" t="s">
        <v>39</v>
      </c>
      <c r="N73" s="494" t="s">
        <v>39</v>
      </c>
      <c r="O73" s="541">
        <v>267457</v>
      </c>
      <c r="P73" s="495" t="s">
        <v>39</v>
      </c>
      <c r="Q73" s="495" t="s">
        <v>39</v>
      </c>
      <c r="R73" s="495" t="s">
        <v>39</v>
      </c>
      <c r="S73" s="494">
        <v>515831</v>
      </c>
      <c r="T73" s="494">
        <v>1676</v>
      </c>
      <c r="U73" s="494">
        <v>117</v>
      </c>
      <c r="V73" s="494">
        <v>43890</v>
      </c>
      <c r="W73" s="808">
        <f t="shared" si="14"/>
        <v>0.34770649353923816</v>
      </c>
      <c r="X73" s="807">
        <f t="shared" si="15"/>
        <v>-7.4456540619350392E-2</v>
      </c>
      <c r="Y73" s="833">
        <f t="shared" si="16"/>
        <v>-4.1792331497143304E-3</v>
      </c>
      <c r="Z73" s="833">
        <f t="shared" si="9"/>
        <v>6.9296930871146481E-2</v>
      </c>
      <c r="AA73" s="534">
        <v>100</v>
      </c>
      <c r="AB73" s="494"/>
      <c r="AC73" s="494"/>
      <c r="AD73" s="603"/>
    </row>
    <row r="74" spans="1:32" s="469" customFormat="1" x14ac:dyDescent="0.15">
      <c r="A74" s="474">
        <v>1</v>
      </c>
      <c r="B74" s="661"/>
      <c r="D74" s="474" t="s">
        <v>146</v>
      </c>
      <c r="E74" s="474">
        <v>1</v>
      </c>
      <c r="F74" s="592">
        <v>41451.534722222219</v>
      </c>
      <c r="G74" s="511">
        <f t="shared" si="17"/>
        <v>8</v>
      </c>
      <c r="H74" s="474">
        <v>7</v>
      </c>
      <c r="I74" s="474">
        <v>6</v>
      </c>
      <c r="J74" s="474">
        <v>8</v>
      </c>
      <c r="K74" s="541" t="s">
        <v>39</v>
      </c>
      <c r="L74" s="494" t="s">
        <v>39</v>
      </c>
      <c r="M74" s="494" t="s">
        <v>39</v>
      </c>
      <c r="N74" s="494" t="s">
        <v>39</v>
      </c>
      <c r="O74" s="542">
        <v>480677.52201697743</v>
      </c>
      <c r="P74" s="445">
        <v>16269.625278531916</v>
      </c>
      <c r="Q74" s="445">
        <v>57974.177249716144</v>
      </c>
      <c r="R74" s="445">
        <v>16173.516190207292</v>
      </c>
      <c r="S74" s="445">
        <v>942717.70993957843</v>
      </c>
      <c r="T74" s="446">
        <v>5167.8800501892365</v>
      </c>
      <c r="U74" s="445">
        <v>1592.6528172257351</v>
      </c>
      <c r="V74" s="446">
        <v>68084.438304070121</v>
      </c>
      <c r="W74" s="808">
        <f t="shared" si="14"/>
        <v>0.4369778401199983</v>
      </c>
      <c r="X74" s="807">
        <f t="shared" si="15"/>
        <v>-9.2605133279915181E-2</v>
      </c>
      <c r="Y74" s="833">
        <f t="shared" si="16"/>
        <v>-0.72285926041843818</v>
      </c>
      <c r="Z74" s="833">
        <f t="shared" si="9"/>
        <v>8.4756267803649837E-2</v>
      </c>
      <c r="AA74" s="435">
        <v>1000</v>
      </c>
      <c r="AB74" s="1">
        <v>0</v>
      </c>
      <c r="AC74" s="404">
        <v>0</v>
      </c>
      <c r="AD74" s="603"/>
    </row>
    <row r="75" spans="1:32" s="469" customFormat="1" x14ac:dyDescent="0.15">
      <c r="A75" s="474">
        <v>1</v>
      </c>
      <c r="B75" s="661"/>
      <c r="D75" s="474" t="s">
        <v>147</v>
      </c>
      <c r="E75" s="474">
        <v>1</v>
      </c>
      <c r="F75" s="592">
        <v>41451.534722222219</v>
      </c>
      <c r="G75" s="511">
        <f t="shared" si="17"/>
        <v>6</v>
      </c>
      <c r="H75" s="474">
        <v>9</v>
      </c>
      <c r="I75" s="474">
        <v>8</v>
      </c>
      <c r="J75" s="474">
        <v>10</v>
      </c>
      <c r="K75" s="541" t="s">
        <v>39</v>
      </c>
      <c r="L75" s="494" t="s">
        <v>39</v>
      </c>
      <c r="M75" s="494" t="s">
        <v>39</v>
      </c>
      <c r="N75" s="494" t="s">
        <v>39</v>
      </c>
      <c r="O75" s="541">
        <v>311586</v>
      </c>
      <c r="P75" s="495" t="s">
        <v>39</v>
      </c>
      <c r="Q75" s="495" t="s">
        <v>39</v>
      </c>
      <c r="R75" s="495" t="s">
        <v>39</v>
      </c>
      <c r="S75" s="494">
        <v>632832</v>
      </c>
      <c r="T75" s="494">
        <v>15600</v>
      </c>
      <c r="U75" s="494">
        <v>7425</v>
      </c>
      <c r="V75" s="494">
        <v>74400</v>
      </c>
      <c r="W75" s="808">
        <f t="shared" si="14"/>
        <v>5.086837823256609E-2</v>
      </c>
      <c r="X75" s="807">
        <f t="shared" si="15"/>
        <v>-0.13147739039842263</v>
      </c>
      <c r="Y75" s="833">
        <f t="shared" si="16"/>
        <v>-7.0230195921502059</v>
      </c>
      <c r="Z75" s="833">
        <f t="shared" si="9"/>
        <v>0.11619975044496991</v>
      </c>
      <c r="AA75" s="534">
        <v>10000</v>
      </c>
      <c r="AB75" s="494"/>
      <c r="AC75" s="494"/>
      <c r="AD75" s="603"/>
    </row>
    <row r="76" spans="1:32" s="469" customFormat="1" x14ac:dyDescent="0.15">
      <c r="A76" s="474">
        <v>1</v>
      </c>
      <c r="B76" s="661"/>
      <c r="D76" s="474" t="s">
        <v>148</v>
      </c>
      <c r="E76" s="474">
        <v>1</v>
      </c>
      <c r="F76" s="592">
        <v>41451.534722222219</v>
      </c>
      <c r="G76" s="511">
        <f t="shared" si="17"/>
        <v>4</v>
      </c>
      <c r="H76" s="474">
        <v>11</v>
      </c>
      <c r="I76" s="474">
        <v>10</v>
      </c>
      <c r="J76" s="474">
        <v>12</v>
      </c>
      <c r="K76" s="541" t="s">
        <v>39</v>
      </c>
      <c r="L76" s="494" t="s">
        <v>39</v>
      </c>
      <c r="M76" s="494" t="s">
        <v>39</v>
      </c>
      <c r="N76" s="494" t="s">
        <v>39</v>
      </c>
      <c r="O76" s="541">
        <v>1410820</v>
      </c>
      <c r="P76" s="495" t="s">
        <v>39</v>
      </c>
      <c r="Q76" s="495" t="s">
        <v>39</v>
      </c>
      <c r="R76" s="495" t="s">
        <v>39</v>
      </c>
      <c r="S76" s="494">
        <v>2856077</v>
      </c>
      <c r="T76" s="494">
        <v>21900</v>
      </c>
      <c r="U76" s="494">
        <v>24642</v>
      </c>
      <c r="V76" s="494">
        <v>119200</v>
      </c>
      <c r="W76" s="808">
        <f t="shared" si="14"/>
        <v>0.66415716216966991</v>
      </c>
      <c r="X76" s="807">
        <f t="shared" si="15"/>
        <v>-0.1278041506604724</v>
      </c>
      <c r="Y76" s="833">
        <f t="shared" si="16"/>
        <v>-1.4875034831448151</v>
      </c>
      <c r="Z76" s="833">
        <f t="shared" si="9"/>
        <v>0.1133212274361881</v>
      </c>
      <c r="AA76" s="534">
        <v>10000</v>
      </c>
      <c r="AB76" s="494"/>
      <c r="AC76" s="494"/>
      <c r="AD76" s="603"/>
    </row>
    <row r="77" spans="1:32" s="469" customFormat="1" x14ac:dyDescent="0.15">
      <c r="A77" s="474">
        <v>1</v>
      </c>
      <c r="B77" s="661"/>
      <c r="D77" s="474" t="s">
        <v>149</v>
      </c>
      <c r="E77" s="474">
        <v>1</v>
      </c>
      <c r="F77" s="592">
        <v>41451.534722222219</v>
      </c>
      <c r="G77" s="511">
        <f t="shared" si="17"/>
        <v>0.5</v>
      </c>
      <c r="H77" s="474">
        <v>14.5</v>
      </c>
      <c r="I77" s="474">
        <v>12</v>
      </c>
      <c r="J77" s="474">
        <v>17</v>
      </c>
      <c r="K77" s="541" t="s">
        <v>39</v>
      </c>
      <c r="L77" s="494" t="s">
        <v>39</v>
      </c>
      <c r="M77" s="494" t="s">
        <v>39</v>
      </c>
      <c r="N77" s="494" t="s">
        <v>39</v>
      </c>
      <c r="O77" s="541">
        <v>351953</v>
      </c>
      <c r="P77" s="495" t="s">
        <v>39</v>
      </c>
      <c r="Q77" s="495" t="s">
        <v>39</v>
      </c>
      <c r="R77" s="495" t="s">
        <v>39</v>
      </c>
      <c r="S77" s="494">
        <v>818611</v>
      </c>
      <c r="T77" s="494">
        <v>16700</v>
      </c>
      <c r="U77" s="494">
        <v>6080</v>
      </c>
      <c r="V77" s="494">
        <v>136400</v>
      </c>
      <c r="W77" s="808">
        <f t="shared" si="14"/>
        <v>-0.54049801180853896</v>
      </c>
      <c r="X77" s="807">
        <f t="shared" si="15"/>
        <v>-0.29577109878605878</v>
      </c>
      <c r="Y77" s="833">
        <f t="shared" si="16"/>
        <v>-6.6036652712449193</v>
      </c>
      <c r="Z77" s="833">
        <f t="shared" si="9"/>
        <v>0.22825875578113397</v>
      </c>
      <c r="AA77" s="534">
        <v>10000</v>
      </c>
      <c r="AB77" s="494"/>
      <c r="AC77" s="494"/>
      <c r="AD77" s="603"/>
    </row>
    <row r="78" spans="1:32" s="469" customFormat="1" ht="16" x14ac:dyDescent="0.15">
      <c r="A78" s="474">
        <v>1</v>
      </c>
      <c r="B78" s="611"/>
      <c r="D78" s="516" t="s">
        <v>150</v>
      </c>
      <c r="E78" s="516">
        <v>3</v>
      </c>
      <c r="F78" s="593">
        <v>41451.534722222219</v>
      </c>
      <c r="G78" s="511">
        <f t="shared" si="17"/>
        <v>0</v>
      </c>
      <c r="H78" s="474">
        <v>15</v>
      </c>
      <c r="I78" s="474">
        <v>15</v>
      </c>
      <c r="J78" s="474">
        <v>15</v>
      </c>
      <c r="K78" s="541" t="s">
        <v>39</v>
      </c>
      <c r="L78" s="494" t="s">
        <v>39</v>
      </c>
      <c r="M78" s="494" t="s">
        <v>39</v>
      </c>
      <c r="N78" s="494" t="s">
        <v>39</v>
      </c>
      <c r="O78" s="542">
        <v>4694199.8352176594</v>
      </c>
      <c r="P78" s="445">
        <v>119393.22580056182</v>
      </c>
      <c r="Q78" s="445">
        <v>440644.19092463935</v>
      </c>
      <c r="R78" s="445">
        <v>120170.61559668517</v>
      </c>
      <c r="S78" s="445">
        <v>8820200.4145134669</v>
      </c>
      <c r="T78" s="446">
        <v>48283.777933433827</v>
      </c>
      <c r="U78" s="445" t="s">
        <v>39</v>
      </c>
      <c r="V78" s="446">
        <v>549421.93003500532</v>
      </c>
      <c r="W78" s="808">
        <f t="shared" si="14"/>
        <v>0.5347612720976298</v>
      </c>
      <c r="X78" s="807">
        <f t="shared" si="15"/>
        <v>-4.6772401747575403E-2</v>
      </c>
      <c r="Y78" s="833">
        <f t="shared" si="16"/>
        <v>-0.64827951178425336</v>
      </c>
      <c r="Z78" s="833">
        <f t="shared" si="9"/>
        <v>4.468249417876239E-2</v>
      </c>
      <c r="AA78" s="435">
        <v>10000</v>
      </c>
      <c r="AB78" s="1">
        <v>0</v>
      </c>
      <c r="AC78" s="439">
        <v>1</v>
      </c>
      <c r="AD78" s="605" t="s">
        <v>151</v>
      </c>
      <c r="AE78" s="477"/>
      <c r="AF78" s="477"/>
    </row>
    <row r="79" spans="1:32" s="562" customFormat="1" ht="16" x14ac:dyDescent="0.15">
      <c r="B79" s="660" t="s">
        <v>55</v>
      </c>
      <c r="C79" s="555" t="s">
        <v>1626</v>
      </c>
      <c r="D79" s="556" t="s">
        <v>40</v>
      </c>
      <c r="E79" s="557">
        <v>1</v>
      </c>
      <c r="F79" s="764">
        <v>41451.541666666664</v>
      </c>
      <c r="G79" s="563">
        <f>22-H79</f>
        <v>21</v>
      </c>
      <c r="H79" s="557">
        <v>1</v>
      </c>
      <c r="I79" s="557">
        <v>0</v>
      </c>
      <c r="J79" s="557">
        <v>2</v>
      </c>
      <c r="K79" s="559">
        <v>3.238</v>
      </c>
      <c r="L79" s="556">
        <v>1.6</v>
      </c>
      <c r="M79" s="551">
        <v>1.7372431191617199</v>
      </c>
      <c r="N79" s="551">
        <v>1.6895145089921799</v>
      </c>
      <c r="O79" s="561" t="s">
        <v>39</v>
      </c>
      <c r="P79" s="560" t="s">
        <v>39</v>
      </c>
      <c r="Q79" s="560" t="s">
        <v>39</v>
      </c>
      <c r="R79" s="560" t="s">
        <v>39</v>
      </c>
      <c r="S79" s="560" t="s">
        <v>39</v>
      </c>
      <c r="T79" s="560" t="s">
        <v>39</v>
      </c>
      <c r="U79" s="560" t="s">
        <v>39</v>
      </c>
      <c r="V79" s="560" t="s">
        <v>39</v>
      </c>
      <c r="W79" s="834" t="s">
        <v>39</v>
      </c>
      <c r="X79" s="835" t="s">
        <v>39</v>
      </c>
      <c r="Y79" s="835" t="s">
        <v>39</v>
      </c>
      <c r="Z79" s="835" t="s">
        <v>39</v>
      </c>
      <c r="AA79" s="561" t="s">
        <v>39</v>
      </c>
      <c r="AB79" s="560"/>
      <c r="AC79" s="560"/>
      <c r="AD79" s="606" t="s">
        <v>1584</v>
      </c>
      <c r="AE79" s="566" t="s">
        <v>153</v>
      </c>
    </row>
    <row r="80" spans="1:32" s="469" customFormat="1" x14ac:dyDescent="0.15">
      <c r="B80" s="536"/>
      <c r="C80" s="466"/>
      <c r="D80" s="476" t="s">
        <v>40</v>
      </c>
      <c r="E80" s="474">
        <v>1</v>
      </c>
      <c r="F80" s="592">
        <v>41451.541666666664</v>
      </c>
      <c r="G80" s="511">
        <f t="shared" ref="G80:G88" si="18">22-H80</f>
        <v>19</v>
      </c>
      <c r="H80" s="474">
        <v>3</v>
      </c>
      <c r="I80" s="474">
        <v>2</v>
      </c>
      <c r="J80" s="474">
        <v>4</v>
      </c>
      <c r="K80" s="532">
        <v>1.696</v>
      </c>
      <c r="L80" s="476">
        <v>0.9</v>
      </c>
      <c r="M80" s="549">
        <v>0.89956040356630296</v>
      </c>
      <c r="N80" s="549">
        <v>0.85495402742926996</v>
      </c>
      <c r="O80" s="541" t="s">
        <v>39</v>
      </c>
      <c r="P80" s="494" t="s">
        <v>39</v>
      </c>
      <c r="Q80" s="494" t="s">
        <v>39</v>
      </c>
      <c r="R80" s="494" t="s">
        <v>39</v>
      </c>
      <c r="S80" s="494" t="s">
        <v>39</v>
      </c>
      <c r="T80" s="494" t="s">
        <v>39</v>
      </c>
      <c r="U80" s="494" t="s">
        <v>39</v>
      </c>
      <c r="V80" s="494" t="s">
        <v>39</v>
      </c>
      <c r="W80" s="808" t="s">
        <v>39</v>
      </c>
      <c r="X80" s="833" t="s">
        <v>39</v>
      </c>
      <c r="Y80" s="833" t="s">
        <v>39</v>
      </c>
      <c r="Z80" s="833" t="s">
        <v>39</v>
      </c>
      <c r="AA80" s="541" t="s">
        <v>39</v>
      </c>
      <c r="AB80" s="494"/>
      <c r="AC80" s="494"/>
      <c r="AD80" s="605"/>
    </row>
    <row r="81" spans="1:31" s="469" customFormat="1" x14ac:dyDescent="0.15">
      <c r="B81" s="536"/>
      <c r="C81" s="466"/>
      <c r="D81" s="476" t="s">
        <v>40</v>
      </c>
      <c r="E81" s="474">
        <v>1</v>
      </c>
      <c r="F81" s="592">
        <v>41451.541666666664</v>
      </c>
      <c r="G81" s="511">
        <f t="shared" si="18"/>
        <v>17</v>
      </c>
      <c r="H81" s="474">
        <v>5</v>
      </c>
      <c r="I81" s="474">
        <v>4</v>
      </c>
      <c r="J81" s="474">
        <v>6</v>
      </c>
      <c r="K81" s="532">
        <v>1.718</v>
      </c>
      <c r="L81" s="476">
        <v>0.9</v>
      </c>
      <c r="M81" s="549">
        <v>0.91137970279580505</v>
      </c>
      <c r="N81" s="549">
        <v>0.86658658591462601</v>
      </c>
      <c r="O81" s="541" t="s">
        <v>39</v>
      </c>
      <c r="P81" s="494" t="s">
        <v>39</v>
      </c>
      <c r="Q81" s="494" t="s">
        <v>39</v>
      </c>
      <c r="R81" s="494" t="s">
        <v>39</v>
      </c>
      <c r="S81" s="494" t="s">
        <v>39</v>
      </c>
      <c r="T81" s="494" t="s">
        <v>39</v>
      </c>
      <c r="U81" s="494" t="s">
        <v>39</v>
      </c>
      <c r="V81" s="494" t="s">
        <v>39</v>
      </c>
      <c r="W81" s="808" t="s">
        <v>39</v>
      </c>
      <c r="X81" s="833" t="s">
        <v>39</v>
      </c>
      <c r="Y81" s="833" t="s">
        <v>39</v>
      </c>
      <c r="Z81" s="833" t="s">
        <v>39</v>
      </c>
      <c r="AA81" s="541" t="s">
        <v>39</v>
      </c>
      <c r="AB81" s="494"/>
      <c r="AC81" s="494"/>
      <c r="AD81" s="605"/>
    </row>
    <row r="82" spans="1:31" s="469" customFormat="1" ht="16" x14ac:dyDescent="0.15">
      <c r="B82" s="536"/>
      <c r="C82" s="466"/>
      <c r="D82" s="476" t="s">
        <v>40</v>
      </c>
      <c r="E82" s="474">
        <v>1</v>
      </c>
      <c r="F82" s="592">
        <v>41451.541666666664</v>
      </c>
      <c r="G82" s="511">
        <f t="shared" si="18"/>
        <v>15</v>
      </c>
      <c r="H82" s="474">
        <v>7</v>
      </c>
      <c r="I82" s="474">
        <v>6</v>
      </c>
      <c r="J82" s="474">
        <v>8</v>
      </c>
      <c r="K82" s="532">
        <v>1.591</v>
      </c>
      <c r="L82" s="476">
        <v>0.8</v>
      </c>
      <c r="M82" s="549">
        <v>0.84320301933250497</v>
      </c>
      <c r="N82" s="549">
        <v>0.79956703158590303</v>
      </c>
      <c r="O82" s="541" t="s">
        <v>39</v>
      </c>
      <c r="P82" s="494" t="s">
        <v>39</v>
      </c>
      <c r="Q82" s="494" t="s">
        <v>39</v>
      </c>
      <c r="R82" s="494" t="s">
        <v>39</v>
      </c>
      <c r="S82" s="494" t="s">
        <v>39</v>
      </c>
      <c r="T82" s="494" t="s">
        <v>39</v>
      </c>
      <c r="U82" s="494" t="s">
        <v>39</v>
      </c>
      <c r="V82" s="494" t="s">
        <v>39</v>
      </c>
      <c r="W82" s="808" t="s">
        <v>39</v>
      </c>
      <c r="X82" s="833" t="s">
        <v>39</v>
      </c>
      <c r="Y82" s="833" t="s">
        <v>39</v>
      </c>
      <c r="Z82" s="833" t="s">
        <v>39</v>
      </c>
      <c r="AA82" s="541" t="s">
        <v>39</v>
      </c>
      <c r="AB82" s="494"/>
      <c r="AC82" s="494"/>
      <c r="AD82" s="605" t="s">
        <v>154</v>
      </c>
    </row>
    <row r="83" spans="1:31" s="469" customFormat="1" x14ac:dyDescent="0.15">
      <c r="B83" s="536"/>
      <c r="C83" s="466"/>
      <c r="D83" s="476" t="s">
        <v>40</v>
      </c>
      <c r="E83" s="474">
        <v>1</v>
      </c>
      <c r="F83" s="592">
        <v>41451.541666666664</v>
      </c>
      <c r="G83" s="511">
        <f t="shared" si="18"/>
        <v>13</v>
      </c>
      <c r="H83" s="474">
        <v>9</v>
      </c>
      <c r="I83" s="474">
        <v>8</v>
      </c>
      <c r="J83" s="474">
        <v>10</v>
      </c>
      <c r="K83" s="532">
        <v>1.629</v>
      </c>
      <c r="L83" s="476">
        <v>0.8</v>
      </c>
      <c r="M83" s="549">
        <v>0.86358892141322097</v>
      </c>
      <c r="N83" s="549">
        <v>0.819586315803425</v>
      </c>
      <c r="O83" s="541" t="s">
        <v>39</v>
      </c>
      <c r="P83" s="494" t="s">
        <v>39</v>
      </c>
      <c r="Q83" s="494" t="s">
        <v>39</v>
      </c>
      <c r="R83" s="494" t="s">
        <v>39</v>
      </c>
      <c r="S83" s="494" t="s">
        <v>39</v>
      </c>
      <c r="T83" s="494" t="s">
        <v>39</v>
      </c>
      <c r="U83" s="494" t="s">
        <v>39</v>
      </c>
      <c r="V83" s="494" t="s">
        <v>39</v>
      </c>
      <c r="W83" s="808" t="s">
        <v>39</v>
      </c>
      <c r="X83" s="833" t="s">
        <v>39</v>
      </c>
      <c r="Y83" s="833" t="s">
        <v>39</v>
      </c>
      <c r="Z83" s="833" t="s">
        <v>39</v>
      </c>
      <c r="AA83" s="541" t="s">
        <v>39</v>
      </c>
      <c r="AB83" s="494"/>
      <c r="AC83" s="494"/>
      <c r="AD83" s="605"/>
    </row>
    <row r="84" spans="1:31" s="469" customFormat="1" x14ac:dyDescent="0.15">
      <c r="B84" s="536"/>
      <c r="C84" s="466"/>
      <c r="D84" s="476" t="s">
        <v>40</v>
      </c>
      <c r="E84" s="474">
        <v>1</v>
      </c>
      <c r="F84" s="592">
        <v>41451.541666666664</v>
      </c>
      <c r="G84" s="511">
        <f t="shared" si="18"/>
        <v>11</v>
      </c>
      <c r="H84" s="474">
        <v>11</v>
      </c>
      <c r="I84" s="474">
        <v>10</v>
      </c>
      <c r="J84" s="474">
        <v>12</v>
      </c>
      <c r="K84" s="532">
        <v>1.298</v>
      </c>
      <c r="L84" s="476">
        <v>0.6</v>
      </c>
      <c r="M84" s="549">
        <v>0.686402220484162</v>
      </c>
      <c r="N84" s="549">
        <v>0.64624256219166698</v>
      </c>
      <c r="O84" s="541" t="s">
        <v>39</v>
      </c>
      <c r="P84" s="494" t="s">
        <v>39</v>
      </c>
      <c r="Q84" s="494" t="s">
        <v>39</v>
      </c>
      <c r="R84" s="494" t="s">
        <v>39</v>
      </c>
      <c r="S84" s="494" t="s">
        <v>39</v>
      </c>
      <c r="T84" s="494" t="s">
        <v>39</v>
      </c>
      <c r="U84" s="494" t="s">
        <v>39</v>
      </c>
      <c r="V84" s="494" t="s">
        <v>39</v>
      </c>
      <c r="W84" s="808" t="s">
        <v>39</v>
      </c>
      <c r="X84" s="833" t="s">
        <v>39</v>
      </c>
      <c r="Y84" s="833" t="s">
        <v>39</v>
      </c>
      <c r="Z84" s="833" t="s">
        <v>39</v>
      </c>
      <c r="AA84" s="541" t="s">
        <v>39</v>
      </c>
      <c r="AB84" s="494"/>
      <c r="AC84" s="494"/>
      <c r="AD84" s="605"/>
    </row>
    <row r="85" spans="1:31" s="469" customFormat="1" x14ac:dyDescent="0.15">
      <c r="B85" s="536"/>
      <c r="C85" s="466"/>
      <c r="D85" s="476" t="s">
        <v>40</v>
      </c>
      <c r="E85" s="474">
        <v>1</v>
      </c>
      <c r="F85" s="592">
        <v>41451.541666666664</v>
      </c>
      <c r="G85" s="511">
        <f t="shared" si="18"/>
        <v>9</v>
      </c>
      <c r="H85" s="474">
        <v>13</v>
      </c>
      <c r="I85" s="474">
        <v>12</v>
      </c>
      <c r="J85" s="474">
        <v>14</v>
      </c>
      <c r="K85" s="532">
        <v>1.827</v>
      </c>
      <c r="L85" s="476">
        <v>0.9</v>
      </c>
      <c r="M85" s="549">
        <v>0.96999557766312805</v>
      </c>
      <c r="N85" s="549">
        <v>0.92435741138551197</v>
      </c>
      <c r="O85" s="541" t="s">
        <v>39</v>
      </c>
      <c r="P85" s="494" t="s">
        <v>39</v>
      </c>
      <c r="Q85" s="494" t="s">
        <v>39</v>
      </c>
      <c r="R85" s="494" t="s">
        <v>39</v>
      </c>
      <c r="S85" s="494" t="s">
        <v>39</v>
      </c>
      <c r="T85" s="494" t="s">
        <v>39</v>
      </c>
      <c r="U85" s="494" t="s">
        <v>39</v>
      </c>
      <c r="V85" s="494" t="s">
        <v>39</v>
      </c>
      <c r="W85" s="808" t="s">
        <v>39</v>
      </c>
      <c r="X85" s="833" t="s">
        <v>39</v>
      </c>
      <c r="Y85" s="833" t="s">
        <v>39</v>
      </c>
      <c r="Z85" s="833" t="s">
        <v>39</v>
      </c>
      <c r="AA85" s="541" t="s">
        <v>39</v>
      </c>
      <c r="AB85" s="494"/>
      <c r="AC85" s="494"/>
      <c r="AD85" s="605"/>
    </row>
    <row r="86" spans="1:31" s="469" customFormat="1" x14ac:dyDescent="0.15">
      <c r="B86" s="536"/>
      <c r="C86" s="466"/>
      <c r="D86" s="476" t="s">
        <v>40</v>
      </c>
      <c r="E86" s="474">
        <v>1</v>
      </c>
      <c r="F86" s="592">
        <v>41451.541666666664</v>
      </c>
      <c r="G86" s="511">
        <f t="shared" si="18"/>
        <v>7</v>
      </c>
      <c r="H86" s="474">
        <v>15</v>
      </c>
      <c r="I86" s="474">
        <v>14</v>
      </c>
      <c r="J86" s="474">
        <v>16</v>
      </c>
      <c r="K86" s="532">
        <v>9.94</v>
      </c>
      <c r="L86" s="476">
        <v>5.6</v>
      </c>
      <c r="M86" s="549">
        <v>5.58879235572822</v>
      </c>
      <c r="N86" s="549">
        <v>5.5897652743513202</v>
      </c>
      <c r="O86" s="541" t="s">
        <v>39</v>
      </c>
      <c r="P86" s="494" t="s">
        <v>39</v>
      </c>
      <c r="Q86" s="494" t="s">
        <v>39</v>
      </c>
      <c r="R86" s="494" t="s">
        <v>39</v>
      </c>
      <c r="S86" s="494" t="s">
        <v>39</v>
      </c>
      <c r="T86" s="494" t="s">
        <v>39</v>
      </c>
      <c r="U86" s="494" t="s">
        <v>39</v>
      </c>
      <c r="V86" s="494" t="s">
        <v>39</v>
      </c>
      <c r="W86" s="808" t="s">
        <v>39</v>
      </c>
      <c r="X86" s="833" t="s">
        <v>39</v>
      </c>
      <c r="Y86" s="833" t="s">
        <v>39</v>
      </c>
      <c r="Z86" s="833" t="s">
        <v>39</v>
      </c>
      <c r="AA86" s="541" t="s">
        <v>39</v>
      </c>
      <c r="AB86" s="494"/>
      <c r="AC86" s="494"/>
      <c r="AD86" s="605"/>
    </row>
    <row r="87" spans="1:31" s="469" customFormat="1" x14ac:dyDescent="0.15">
      <c r="B87" s="536"/>
      <c r="C87" s="466"/>
      <c r="D87" s="476" t="s">
        <v>40</v>
      </c>
      <c r="E87" s="474">
        <v>1</v>
      </c>
      <c r="F87" s="592">
        <v>41451.541666666664</v>
      </c>
      <c r="G87" s="511">
        <f t="shared" si="18"/>
        <v>3.5</v>
      </c>
      <c r="H87" s="474">
        <v>18.5</v>
      </c>
      <c r="I87" s="474">
        <v>16</v>
      </c>
      <c r="J87" s="474">
        <v>21</v>
      </c>
      <c r="K87" s="532">
        <v>22.1</v>
      </c>
      <c r="L87" s="476">
        <v>13.3</v>
      </c>
      <c r="M87" s="549">
        <v>13.320111784171401</v>
      </c>
      <c r="N87" s="549">
        <v>13.2843451307543</v>
      </c>
      <c r="O87" s="541" t="s">
        <v>39</v>
      </c>
      <c r="P87" s="494" t="s">
        <v>39</v>
      </c>
      <c r="Q87" s="494" t="s">
        <v>39</v>
      </c>
      <c r="R87" s="494" t="s">
        <v>39</v>
      </c>
      <c r="S87" s="494" t="s">
        <v>39</v>
      </c>
      <c r="T87" s="494" t="s">
        <v>39</v>
      </c>
      <c r="U87" s="494" t="s">
        <v>39</v>
      </c>
      <c r="V87" s="494" t="s">
        <v>39</v>
      </c>
      <c r="W87" s="808" t="s">
        <v>39</v>
      </c>
      <c r="X87" s="833" t="s">
        <v>39</v>
      </c>
      <c r="Y87" s="833" t="s">
        <v>39</v>
      </c>
      <c r="Z87" s="833" t="s">
        <v>39</v>
      </c>
      <c r="AA87" s="541" t="s">
        <v>39</v>
      </c>
      <c r="AB87" s="494"/>
      <c r="AC87" s="494"/>
      <c r="AD87" s="605"/>
    </row>
    <row r="88" spans="1:31" s="469" customFormat="1" ht="17" thickBot="1" x14ac:dyDescent="0.2">
      <c r="B88" s="536"/>
      <c r="C88" s="466"/>
      <c r="D88" s="517" t="s">
        <v>40</v>
      </c>
      <c r="E88" s="518">
        <v>3</v>
      </c>
      <c r="F88" s="592">
        <v>41451.541666666664</v>
      </c>
      <c r="G88" s="511">
        <f t="shared" si="18"/>
        <v>0</v>
      </c>
      <c r="H88" s="474">
        <v>22</v>
      </c>
      <c r="I88" s="474">
        <v>22</v>
      </c>
      <c r="J88" s="474">
        <v>22</v>
      </c>
      <c r="K88" s="532">
        <v>30.3</v>
      </c>
      <c r="L88" s="476">
        <v>18.8</v>
      </c>
      <c r="M88" s="549">
        <v>18.891913629754299</v>
      </c>
      <c r="N88" s="549">
        <v>18.7725479155485</v>
      </c>
      <c r="O88" s="541" t="s">
        <v>39</v>
      </c>
      <c r="P88" s="494" t="s">
        <v>39</v>
      </c>
      <c r="Q88" s="494" t="s">
        <v>39</v>
      </c>
      <c r="R88" s="494" t="s">
        <v>39</v>
      </c>
      <c r="S88" s="494" t="s">
        <v>39</v>
      </c>
      <c r="T88" s="494" t="s">
        <v>39</v>
      </c>
      <c r="U88" s="494" t="s">
        <v>39</v>
      </c>
      <c r="V88" s="494" t="s">
        <v>39</v>
      </c>
      <c r="W88" s="808" t="s">
        <v>39</v>
      </c>
      <c r="X88" s="833" t="s">
        <v>39</v>
      </c>
      <c r="Y88" s="833" t="s">
        <v>39</v>
      </c>
      <c r="Z88" s="833" t="s">
        <v>39</v>
      </c>
      <c r="AA88" s="757" t="s">
        <v>39</v>
      </c>
      <c r="AB88" s="494"/>
      <c r="AC88" s="494"/>
      <c r="AD88" s="605" t="s">
        <v>54</v>
      </c>
    </row>
    <row r="89" spans="1:31" s="465" customFormat="1" ht="16" thickTop="1" x14ac:dyDescent="0.15">
      <c r="B89" s="533" t="s">
        <v>1761</v>
      </c>
      <c r="C89" s="463" t="s">
        <v>156</v>
      </c>
      <c r="D89" s="463"/>
      <c r="E89" s="463"/>
      <c r="F89" s="762"/>
      <c r="G89" s="493"/>
      <c r="H89" s="463"/>
      <c r="I89" s="463"/>
      <c r="J89" s="503"/>
      <c r="K89" s="533"/>
      <c r="L89" s="493"/>
      <c r="M89" s="493"/>
      <c r="N89" s="493"/>
      <c r="O89" s="533"/>
      <c r="P89" s="463"/>
      <c r="Q89" s="463"/>
      <c r="R89" s="463"/>
      <c r="S89" s="463"/>
      <c r="T89" s="463"/>
      <c r="U89" s="463"/>
      <c r="V89" s="463"/>
      <c r="W89" s="831"/>
      <c r="X89" s="832"/>
      <c r="Y89" s="832"/>
      <c r="Z89" s="833"/>
      <c r="AA89" s="533"/>
      <c r="AB89" s="463"/>
      <c r="AC89" s="463"/>
      <c r="AD89" s="607"/>
    </row>
    <row r="90" spans="1:31" s="469" customFormat="1" ht="16" x14ac:dyDescent="0.15">
      <c r="A90" s="474">
        <v>1</v>
      </c>
      <c r="B90" s="659" t="s">
        <v>35</v>
      </c>
      <c r="C90" s="477" t="s">
        <v>1627</v>
      </c>
      <c r="D90" s="474" t="s">
        <v>159</v>
      </c>
      <c r="E90" s="474">
        <v>1</v>
      </c>
      <c r="F90" s="592">
        <v>41458.652777777781</v>
      </c>
      <c r="G90" s="520">
        <f>28-H90</f>
        <v>27</v>
      </c>
      <c r="H90" s="474">
        <v>1</v>
      </c>
      <c r="I90" s="474">
        <v>0</v>
      </c>
      <c r="J90" s="474">
        <v>2</v>
      </c>
      <c r="K90" s="532">
        <v>0.39500000000000002</v>
      </c>
      <c r="L90" s="476">
        <v>0.2</v>
      </c>
      <c r="M90" s="549">
        <v>0.20745732509819101</v>
      </c>
      <c r="N90" s="549">
        <v>0.18867124224181001</v>
      </c>
      <c r="O90" s="541">
        <v>405832</v>
      </c>
      <c r="P90" s="495" t="s">
        <v>39</v>
      </c>
      <c r="Q90" s="495" t="s">
        <v>39</v>
      </c>
      <c r="R90" s="495" t="s">
        <v>39</v>
      </c>
      <c r="S90" s="494">
        <v>751145</v>
      </c>
      <c r="T90" s="494">
        <v>2364</v>
      </c>
      <c r="U90" s="494">
        <v>245</v>
      </c>
      <c r="V90" s="494">
        <v>96590</v>
      </c>
      <c r="W90" s="808">
        <f>($W$5-V90/O90)/$W$5</f>
        <v>5.3942961816723277E-2</v>
      </c>
      <c r="X90" s="807">
        <f>($X$5-S90/O90)/$X$5</f>
        <v>-3.112870422039582E-2</v>
      </c>
      <c r="Y90" s="833">
        <f t="shared" ref="Y90:Y100" si="19">($Y$5-T90/O90)/$Y$5</f>
        <v>6.6547175299472711E-2</v>
      </c>
      <c r="Z90" s="833">
        <f t="shared" si="9"/>
        <v>3.0188960983227695E-2</v>
      </c>
      <c r="AA90" s="534">
        <v>100</v>
      </c>
      <c r="AB90" s="494"/>
      <c r="AC90" s="494"/>
      <c r="AD90" s="604" t="s">
        <v>1585</v>
      </c>
      <c r="AE90" s="472" t="s">
        <v>160</v>
      </c>
    </row>
    <row r="91" spans="1:31" s="469" customFormat="1" x14ac:dyDescent="0.15">
      <c r="A91" s="474">
        <v>1</v>
      </c>
      <c r="B91" s="536"/>
      <c r="C91" s="466"/>
      <c r="D91" s="474" t="s">
        <v>162</v>
      </c>
      <c r="E91" s="474">
        <v>1</v>
      </c>
      <c r="F91" s="592">
        <v>41458.652777777781</v>
      </c>
      <c r="G91" s="520">
        <f t="shared" ref="G91:G99" si="20">28-H91</f>
        <v>25</v>
      </c>
      <c r="H91" s="474">
        <v>3</v>
      </c>
      <c r="I91" s="474">
        <v>2</v>
      </c>
      <c r="J91" s="474">
        <v>4</v>
      </c>
      <c r="K91" s="532">
        <v>0.29599999999999999</v>
      </c>
      <c r="L91" s="476">
        <v>0.1</v>
      </c>
      <c r="M91" s="549">
        <v>0.15534445670334199</v>
      </c>
      <c r="N91" s="549">
        <v>0.14043195181812301</v>
      </c>
      <c r="O91" s="541">
        <v>15311</v>
      </c>
      <c r="P91" s="495" t="s">
        <v>39</v>
      </c>
      <c r="Q91" s="495" t="s">
        <v>39</v>
      </c>
      <c r="R91" s="495" t="s">
        <v>39</v>
      </c>
      <c r="S91" s="494">
        <v>27162</v>
      </c>
      <c r="T91" s="494">
        <v>60</v>
      </c>
      <c r="U91" s="494">
        <v>212</v>
      </c>
      <c r="V91" s="494">
        <v>1947</v>
      </c>
      <c r="W91" s="808">
        <f t="shared" ref="W91:W100" si="21">($W$5-V91/O91)/$W$5</f>
        <v>0.49453180021975041</v>
      </c>
      <c r="X91" s="807">
        <f>($X$5-S91/O91)/$X$5</f>
        <v>1.1689128250744744E-2</v>
      </c>
      <c r="Y91" s="833">
        <f t="shared" si="19"/>
        <v>0.37203001797608698</v>
      </c>
      <c r="Z91" s="833">
        <f t="shared" si="9"/>
        <v>-1.1827380012582243E-2</v>
      </c>
      <c r="AA91" s="534">
        <v>100</v>
      </c>
      <c r="AB91" s="494"/>
      <c r="AC91" s="494"/>
      <c r="AD91" s="603"/>
    </row>
    <row r="92" spans="1:31" s="469" customFormat="1" x14ac:dyDescent="0.15">
      <c r="A92" s="474">
        <v>1</v>
      </c>
      <c r="B92" s="536"/>
      <c r="C92" s="466"/>
      <c r="D92" s="474" t="s">
        <v>164</v>
      </c>
      <c r="E92" s="474">
        <v>1</v>
      </c>
      <c r="F92" s="592">
        <v>41458.652777777781</v>
      </c>
      <c r="G92" s="520">
        <f t="shared" si="20"/>
        <v>23</v>
      </c>
      <c r="H92" s="474">
        <v>5</v>
      </c>
      <c r="I92" s="474">
        <v>4</v>
      </c>
      <c r="J92" s="474">
        <v>6</v>
      </c>
      <c r="K92" s="532">
        <v>0.25900000000000001</v>
      </c>
      <c r="L92" s="476">
        <v>0.1</v>
      </c>
      <c r="M92" s="549">
        <v>0.135888054152807</v>
      </c>
      <c r="N92" s="549">
        <v>0.122530184320367</v>
      </c>
      <c r="O92" s="541">
        <v>16459</v>
      </c>
      <c r="P92" s="495" t="s">
        <v>39</v>
      </c>
      <c r="Q92" s="495" t="s">
        <v>39</v>
      </c>
      <c r="R92" s="495" t="s">
        <v>39</v>
      </c>
      <c r="S92" s="494">
        <v>30938</v>
      </c>
      <c r="T92" s="494">
        <v>85</v>
      </c>
      <c r="U92" s="494">
        <v>173</v>
      </c>
      <c r="V92" s="494">
        <v>3590</v>
      </c>
      <c r="W92" s="808">
        <f t="shared" si="21"/>
        <v>0.13299331399471342</v>
      </c>
      <c r="X92" s="807">
        <f>($X$5-S92/O92)/$X$5</f>
        <v>-4.7186836332777045E-2</v>
      </c>
      <c r="Y92" s="833">
        <f t="shared" si="19"/>
        <v>0.17242631837161917</v>
      </c>
      <c r="Z92" s="833">
        <f t="shared" si="9"/>
        <v>4.5060570564488901E-2</v>
      </c>
      <c r="AA92" s="534">
        <v>100</v>
      </c>
      <c r="AB92" s="494"/>
      <c r="AC92" s="494"/>
      <c r="AD92" s="603"/>
    </row>
    <row r="93" spans="1:31" s="469" customFormat="1" x14ac:dyDescent="0.15">
      <c r="A93" s="474">
        <v>1</v>
      </c>
      <c r="B93" s="536"/>
      <c r="C93" s="466"/>
      <c r="D93" s="474" t="s">
        <v>166</v>
      </c>
      <c r="E93" s="474">
        <v>1</v>
      </c>
      <c r="F93" s="592">
        <v>41458.652777777781</v>
      </c>
      <c r="G93" s="520">
        <f t="shared" si="20"/>
        <v>21</v>
      </c>
      <c r="H93" s="474">
        <v>7</v>
      </c>
      <c r="I93" s="474">
        <v>6</v>
      </c>
      <c r="J93" s="474">
        <v>8</v>
      </c>
      <c r="K93" s="532">
        <v>0.63100000000000001</v>
      </c>
      <c r="L93" s="476">
        <v>0.3</v>
      </c>
      <c r="M93" s="549">
        <v>0.33200198111417401</v>
      </c>
      <c r="N93" s="549">
        <v>0.30551377238918398</v>
      </c>
      <c r="O93" s="532" t="s">
        <v>39</v>
      </c>
      <c r="P93" s="495" t="s">
        <v>39</v>
      </c>
      <c r="Q93" s="495" t="s">
        <v>39</v>
      </c>
      <c r="R93" s="495" t="s">
        <v>39</v>
      </c>
      <c r="S93" s="494">
        <v>51454</v>
      </c>
      <c r="T93" s="494">
        <v>142</v>
      </c>
      <c r="U93" s="494">
        <v>250</v>
      </c>
      <c r="V93" s="494">
        <v>6903</v>
      </c>
      <c r="W93" s="808" t="s">
        <v>39</v>
      </c>
      <c r="X93" s="833" t="s">
        <v>39</v>
      </c>
      <c r="Y93" s="833" t="s">
        <v>39</v>
      </c>
      <c r="Z93" s="833" t="s">
        <v>39</v>
      </c>
      <c r="AA93" s="534">
        <v>100</v>
      </c>
      <c r="AB93" s="494"/>
      <c r="AC93" s="494"/>
      <c r="AD93" s="603"/>
    </row>
    <row r="94" spans="1:31" s="469" customFormat="1" x14ac:dyDescent="0.15">
      <c r="A94" s="474">
        <v>1</v>
      </c>
      <c r="B94" s="536"/>
      <c r="C94" s="466"/>
      <c r="D94" s="474" t="s">
        <v>169</v>
      </c>
      <c r="E94" s="474">
        <v>1</v>
      </c>
      <c r="F94" s="592">
        <v>41458.652777777781</v>
      </c>
      <c r="G94" s="520">
        <f t="shared" si="20"/>
        <v>19</v>
      </c>
      <c r="H94" s="474">
        <v>9</v>
      </c>
      <c r="I94" s="474">
        <v>8</v>
      </c>
      <c r="J94" s="474">
        <v>10</v>
      </c>
      <c r="K94" s="532">
        <v>0.19980000000000001</v>
      </c>
      <c r="L94" s="476">
        <v>0.1</v>
      </c>
      <c r="M94" s="549">
        <v>0.10478059207568099</v>
      </c>
      <c r="N94" s="549">
        <v>9.4023472952147996E-2</v>
      </c>
      <c r="O94" s="541">
        <v>20081</v>
      </c>
      <c r="P94" s="495" t="s">
        <v>39</v>
      </c>
      <c r="Q94" s="495" t="s">
        <v>39</v>
      </c>
      <c r="R94" s="495" t="s">
        <v>39</v>
      </c>
      <c r="S94" s="494">
        <v>37107</v>
      </c>
      <c r="T94" s="494">
        <v>113</v>
      </c>
      <c r="U94" s="494">
        <v>318</v>
      </c>
      <c r="V94" s="494">
        <v>4339</v>
      </c>
      <c r="W94" s="808">
        <f t="shared" si="21"/>
        <v>0.14111353819141348</v>
      </c>
      <c r="X94" s="807">
        <f t="shared" ref="X94:X100" si="22">($X$5-S94/O94)/$X$5</f>
        <v>-2.9451504104958642E-2</v>
      </c>
      <c r="Y94" s="833">
        <f t="shared" si="19"/>
        <v>9.8253848074632055E-2</v>
      </c>
      <c r="Z94" s="833">
        <f t="shared" si="9"/>
        <v>2.8608928140393258E-2</v>
      </c>
      <c r="AA94" s="534">
        <v>100</v>
      </c>
      <c r="AB94" s="494"/>
      <c r="AC94" s="494"/>
      <c r="AD94" s="603"/>
    </row>
    <row r="95" spans="1:31" s="469" customFormat="1" x14ac:dyDescent="0.15">
      <c r="A95" s="474">
        <v>1</v>
      </c>
      <c r="B95" s="536"/>
      <c r="C95" s="466"/>
      <c r="D95" s="474" t="s">
        <v>171</v>
      </c>
      <c r="E95" s="474">
        <v>1</v>
      </c>
      <c r="F95" s="592">
        <v>41458.652777777781</v>
      </c>
      <c r="G95" s="520">
        <f t="shared" si="20"/>
        <v>17</v>
      </c>
      <c r="H95" s="474">
        <v>11</v>
      </c>
      <c r="I95" s="474">
        <v>10</v>
      </c>
      <c r="J95" s="474">
        <v>12</v>
      </c>
      <c r="K95" s="532">
        <v>0.1827</v>
      </c>
      <c r="L95" s="476">
        <v>0.1</v>
      </c>
      <c r="M95" s="549">
        <v>9.5800379780283204E-2</v>
      </c>
      <c r="N95" s="549">
        <v>8.5816503969351504E-2</v>
      </c>
      <c r="O95" s="541">
        <v>12447</v>
      </c>
      <c r="P95" s="495" t="s">
        <v>39</v>
      </c>
      <c r="Q95" s="495" t="s">
        <v>39</v>
      </c>
      <c r="R95" s="495" t="s">
        <v>39</v>
      </c>
      <c r="S95" s="494">
        <v>24263</v>
      </c>
      <c r="T95" s="494">
        <v>85</v>
      </c>
      <c r="U95" s="494">
        <v>193</v>
      </c>
      <c r="V95" s="494">
        <v>2015</v>
      </c>
      <c r="W95" s="808">
        <f t="shared" si="21"/>
        <v>0.35650999713780435</v>
      </c>
      <c r="X95" s="807">
        <f t="shared" si="22"/>
        <v>-8.5963411236227208E-2</v>
      </c>
      <c r="Y95" s="833">
        <f t="shared" si="19"/>
        <v>-9.4322746518962081E-2</v>
      </c>
      <c r="Z95" s="833">
        <f t="shared" si="9"/>
        <v>7.9158662572589758E-2</v>
      </c>
      <c r="AA95" s="534">
        <v>100</v>
      </c>
      <c r="AB95" s="494"/>
      <c r="AC95" s="494"/>
      <c r="AD95" s="603"/>
    </row>
    <row r="96" spans="1:31" s="469" customFormat="1" x14ac:dyDescent="0.15">
      <c r="A96" s="474">
        <v>1</v>
      </c>
      <c r="B96" s="536"/>
      <c r="C96" s="466"/>
      <c r="D96" s="474" t="s">
        <v>173</v>
      </c>
      <c r="E96" s="474">
        <v>1</v>
      </c>
      <c r="F96" s="592">
        <v>41458.652777777781</v>
      </c>
      <c r="G96" s="520">
        <f t="shared" si="20"/>
        <v>15</v>
      </c>
      <c r="H96" s="474">
        <v>13</v>
      </c>
      <c r="I96" s="474">
        <v>12</v>
      </c>
      <c r="J96" s="474">
        <v>14</v>
      </c>
      <c r="K96" s="532">
        <v>0.1298</v>
      </c>
      <c r="L96" s="476">
        <v>0.1</v>
      </c>
      <c r="M96" s="549">
        <v>6.8034307233739003E-2</v>
      </c>
      <c r="N96" s="549">
        <v>6.0475909924271001E-2</v>
      </c>
      <c r="O96" s="541">
        <v>25078</v>
      </c>
      <c r="P96" s="495" t="s">
        <v>39</v>
      </c>
      <c r="Q96" s="495" t="s">
        <v>39</v>
      </c>
      <c r="R96" s="495" t="s">
        <v>39</v>
      </c>
      <c r="S96" s="494">
        <v>46162</v>
      </c>
      <c r="T96" s="494">
        <v>130</v>
      </c>
      <c r="U96" s="494">
        <v>2354</v>
      </c>
      <c r="V96" s="494">
        <v>11743</v>
      </c>
      <c r="W96" s="808">
        <f t="shared" si="21"/>
        <v>-0.86130526614319491</v>
      </c>
      <c r="X96" s="807">
        <f t="shared" si="22"/>
        <v>-2.5479783445170451E-2</v>
      </c>
      <c r="Y96" s="833">
        <f t="shared" si="19"/>
        <v>0.16930490780773513</v>
      </c>
      <c r="Z96" s="833">
        <f t="shared" ref="Z96:Z149" si="23">($Z$5-O96/S96)/$Z$5</f>
        <v>2.4846695036316827E-2</v>
      </c>
      <c r="AA96" s="534">
        <v>100</v>
      </c>
      <c r="AB96" s="494"/>
      <c r="AC96" s="494"/>
      <c r="AD96" s="603"/>
    </row>
    <row r="97" spans="1:32" s="469" customFormat="1" x14ac:dyDescent="0.15">
      <c r="A97" s="474">
        <v>1</v>
      </c>
      <c r="B97" s="536"/>
      <c r="C97" s="466"/>
      <c r="D97" s="474" t="s">
        <v>175</v>
      </c>
      <c r="E97" s="474">
        <v>1</v>
      </c>
      <c r="F97" s="592">
        <v>41458.652777777781</v>
      </c>
      <c r="G97" s="520">
        <f t="shared" si="20"/>
        <v>13</v>
      </c>
      <c r="H97" s="474">
        <v>15</v>
      </c>
      <c r="I97" s="474">
        <v>14</v>
      </c>
      <c r="J97" s="474">
        <v>16</v>
      </c>
      <c r="K97" s="532">
        <v>0.33300000000000002</v>
      </c>
      <c r="L97" s="476">
        <v>0.2</v>
      </c>
      <c r="M97" s="549">
        <v>0.17481181007518301</v>
      </c>
      <c r="N97" s="549">
        <v>0.158402940086948</v>
      </c>
      <c r="O97" s="541">
        <v>15288</v>
      </c>
      <c r="P97" s="495" t="s">
        <v>39</v>
      </c>
      <c r="Q97" s="495" t="s">
        <v>39</v>
      </c>
      <c r="R97" s="495" t="s">
        <v>39</v>
      </c>
      <c r="S97" s="494">
        <v>30127</v>
      </c>
      <c r="T97" s="494">
        <v>85</v>
      </c>
      <c r="U97" s="494">
        <v>275</v>
      </c>
      <c r="V97" s="494">
        <v>2406</v>
      </c>
      <c r="W97" s="808">
        <f t="shared" si="21"/>
        <v>0.37442931033030813</v>
      </c>
      <c r="X97" s="807">
        <f t="shared" si="22"/>
        <v>-9.7843911793713434E-2</v>
      </c>
      <c r="Y97" s="833">
        <f t="shared" si="19"/>
        <v>0.10903746559906335</v>
      </c>
      <c r="Z97" s="833">
        <f t="shared" si="23"/>
        <v>8.9123700320796098E-2</v>
      </c>
      <c r="AA97" s="534">
        <v>100</v>
      </c>
      <c r="AB97" s="494"/>
      <c r="AC97" s="494"/>
      <c r="AD97" s="603"/>
    </row>
    <row r="98" spans="1:32" s="469" customFormat="1" x14ac:dyDescent="0.15">
      <c r="A98" s="474">
        <v>1</v>
      </c>
      <c r="B98" s="536"/>
      <c r="C98" s="466"/>
      <c r="D98" s="474" t="s">
        <v>177</v>
      </c>
      <c r="E98" s="474">
        <v>1</v>
      </c>
      <c r="F98" s="592">
        <v>41458.652777777781</v>
      </c>
      <c r="G98" s="520">
        <f t="shared" si="20"/>
        <v>11</v>
      </c>
      <c r="H98" s="474">
        <v>17</v>
      </c>
      <c r="I98" s="474">
        <v>16</v>
      </c>
      <c r="J98" s="474">
        <v>18</v>
      </c>
      <c r="K98" s="532">
        <v>0.22500000000000001</v>
      </c>
      <c r="L98" s="476">
        <v>0.1</v>
      </c>
      <c r="M98" s="549">
        <v>0.118018854197027</v>
      </c>
      <c r="N98" s="549">
        <v>0.10613885108131001</v>
      </c>
      <c r="O98" s="541">
        <v>14445</v>
      </c>
      <c r="P98" s="495" t="s">
        <v>39</v>
      </c>
      <c r="Q98" s="495" t="s">
        <v>39</v>
      </c>
      <c r="R98" s="495" t="s">
        <v>39</v>
      </c>
      <c r="S98" s="494">
        <v>28376</v>
      </c>
      <c r="T98" s="494">
        <v>86</v>
      </c>
      <c r="U98" s="494">
        <v>180</v>
      </c>
      <c r="V98" s="494">
        <v>2192</v>
      </c>
      <c r="W98" s="808">
        <f t="shared" si="21"/>
        <v>0.3968095639968619</v>
      </c>
      <c r="X98" s="807">
        <f t="shared" si="22"/>
        <v>-9.4382182330409986E-2</v>
      </c>
      <c r="Y98" s="833">
        <f t="shared" si="19"/>
        <v>4.5947892061775353E-2</v>
      </c>
      <c r="Z98" s="833">
        <f t="shared" si="23"/>
        <v>8.6242433268997082E-2</v>
      </c>
      <c r="AA98" s="534">
        <v>100</v>
      </c>
      <c r="AB98" s="494"/>
      <c r="AC98" s="494"/>
      <c r="AD98" s="603"/>
    </row>
    <row r="99" spans="1:32" s="469" customFormat="1" x14ac:dyDescent="0.15">
      <c r="A99" s="474">
        <v>1</v>
      </c>
      <c r="B99" s="536"/>
      <c r="C99" s="466"/>
      <c r="D99" s="474" t="s">
        <v>179</v>
      </c>
      <c r="E99" s="474">
        <v>1</v>
      </c>
      <c r="F99" s="592">
        <v>41458.652777777781</v>
      </c>
      <c r="G99" s="520">
        <f t="shared" si="20"/>
        <v>9</v>
      </c>
      <c r="H99" s="474">
        <v>19</v>
      </c>
      <c r="I99" s="474">
        <v>18</v>
      </c>
      <c r="J99" s="474">
        <v>20</v>
      </c>
      <c r="K99" s="532">
        <v>0.33300000000000002</v>
      </c>
      <c r="L99" s="476">
        <v>0.2</v>
      </c>
      <c r="M99" s="549">
        <v>0.17481181007518301</v>
      </c>
      <c r="N99" s="549">
        <v>0.158402940086948</v>
      </c>
      <c r="O99" s="541">
        <v>33056</v>
      </c>
      <c r="P99" s="495" t="s">
        <v>39</v>
      </c>
      <c r="Q99" s="495" t="s">
        <v>39</v>
      </c>
      <c r="R99" s="495" t="s">
        <v>39</v>
      </c>
      <c r="S99" s="494">
        <v>61949</v>
      </c>
      <c r="T99" s="494">
        <v>187</v>
      </c>
      <c r="U99" s="494">
        <v>279</v>
      </c>
      <c r="V99" s="494">
        <v>6749</v>
      </c>
      <c r="W99" s="808">
        <f t="shared" si="21"/>
        <v>0.18844011571448382</v>
      </c>
      <c r="X99" s="807">
        <f t="shared" si="22"/>
        <v>-4.4045401344500593E-2</v>
      </c>
      <c r="Y99" s="833">
        <f t="shared" si="19"/>
        <v>9.3469339997962683E-2</v>
      </c>
      <c r="Z99" s="833">
        <f t="shared" si="23"/>
        <v>4.2187247113755516E-2</v>
      </c>
      <c r="AA99" s="534">
        <v>100</v>
      </c>
      <c r="AB99" s="494"/>
      <c r="AC99" s="494"/>
      <c r="AD99" s="603"/>
      <c r="AE99" s="478"/>
      <c r="AF99" s="478"/>
    </row>
    <row r="100" spans="1:32" s="469" customFormat="1" ht="17" thickBot="1" x14ac:dyDescent="0.2">
      <c r="A100" s="474">
        <v>1</v>
      </c>
      <c r="B100" s="536"/>
      <c r="C100" s="466"/>
      <c r="D100" s="516" t="s">
        <v>181</v>
      </c>
      <c r="E100" s="516">
        <v>3</v>
      </c>
      <c r="F100" s="592">
        <v>41458.652777777781</v>
      </c>
      <c r="G100" s="520">
        <v>0</v>
      </c>
      <c r="H100" s="474">
        <v>32.25</v>
      </c>
      <c r="I100" s="474">
        <v>28</v>
      </c>
      <c r="J100" s="474">
        <v>36.5</v>
      </c>
      <c r="K100" s="532">
        <v>61.7</v>
      </c>
      <c r="L100" s="476">
        <v>41.5</v>
      </c>
      <c r="M100" s="549">
        <v>39.784976853617898</v>
      </c>
      <c r="N100" s="549">
        <v>41.493070777260002</v>
      </c>
      <c r="O100" s="542">
        <v>10406520.942673253</v>
      </c>
      <c r="P100" s="445">
        <v>293200.83796528558</v>
      </c>
      <c r="Q100" s="445">
        <v>823139.92660439736</v>
      </c>
      <c r="R100" s="445">
        <v>191208.91125470586</v>
      </c>
      <c r="S100" s="445">
        <v>18462015.019018587</v>
      </c>
      <c r="T100" s="446">
        <v>93224.269286387484</v>
      </c>
      <c r="U100" s="445">
        <v>0</v>
      </c>
      <c r="V100" s="446">
        <v>2204121.6169196712</v>
      </c>
      <c r="W100" s="808">
        <f t="shared" si="21"/>
        <v>0.15809820665986576</v>
      </c>
      <c r="X100" s="807">
        <f t="shared" si="22"/>
        <v>1.165419841107625E-2</v>
      </c>
      <c r="Y100" s="833">
        <f t="shared" si="19"/>
        <v>-0.43553774413712526</v>
      </c>
      <c r="Z100" s="833">
        <f t="shared" si="23"/>
        <v>-1.1791620293565706E-2</v>
      </c>
      <c r="AA100" s="435">
        <v>10000</v>
      </c>
      <c r="AB100" s="1">
        <v>0</v>
      </c>
      <c r="AC100" s="439">
        <v>1</v>
      </c>
      <c r="AD100" s="605" t="s">
        <v>182</v>
      </c>
    </row>
    <row r="101" spans="1:32" s="465" customFormat="1" ht="16" thickTop="1" x14ac:dyDescent="0.15">
      <c r="B101" s="533" t="s">
        <v>1762</v>
      </c>
      <c r="C101" s="463" t="s">
        <v>185</v>
      </c>
      <c r="D101" s="463"/>
      <c r="E101" s="463"/>
      <c r="F101" s="762"/>
      <c r="G101" s="493"/>
      <c r="H101" s="463"/>
      <c r="I101" s="463"/>
      <c r="J101" s="503"/>
      <c r="K101" s="533"/>
      <c r="L101" s="493"/>
      <c r="M101" s="493"/>
      <c r="N101" s="493"/>
      <c r="O101" s="543"/>
      <c r="P101" s="496"/>
      <c r="Q101" s="496"/>
      <c r="R101" s="496"/>
      <c r="S101" s="496"/>
      <c r="T101" s="496"/>
      <c r="U101" s="496"/>
      <c r="V101" s="496"/>
      <c r="W101" s="831"/>
      <c r="X101" s="832"/>
      <c r="Y101" s="832"/>
      <c r="Z101" s="832"/>
      <c r="AA101" s="543"/>
      <c r="AB101" s="496"/>
      <c r="AC101" s="496"/>
      <c r="AD101" s="607"/>
    </row>
    <row r="102" spans="1:32" s="469" customFormat="1" ht="16" x14ac:dyDescent="0.15">
      <c r="A102" s="474">
        <v>1</v>
      </c>
      <c r="B102" s="659" t="s">
        <v>35</v>
      </c>
      <c r="C102" s="477" t="s">
        <v>1628</v>
      </c>
      <c r="D102" s="474" t="s">
        <v>187</v>
      </c>
      <c r="E102" s="474">
        <v>1</v>
      </c>
      <c r="F102" s="591">
        <v>41463.69027777778</v>
      </c>
      <c r="G102" s="524">
        <f>18-H102</f>
        <v>17</v>
      </c>
      <c r="H102" s="474">
        <v>1</v>
      </c>
      <c r="I102" s="474">
        <v>0</v>
      </c>
      <c r="J102" s="474">
        <v>2</v>
      </c>
      <c r="K102" s="532">
        <v>0.14849999999999999</v>
      </c>
      <c r="L102" s="476">
        <v>0.1</v>
      </c>
      <c r="M102" s="549">
        <v>7.7846975754706907E-2</v>
      </c>
      <c r="N102" s="549">
        <v>6.9428506492588193E-2</v>
      </c>
      <c r="O102" s="541">
        <v>243486</v>
      </c>
      <c r="P102" s="495" t="s">
        <v>39</v>
      </c>
      <c r="Q102" s="495" t="s">
        <v>39</v>
      </c>
      <c r="R102" s="495" t="s">
        <v>39</v>
      </c>
      <c r="S102" s="494">
        <v>453795</v>
      </c>
      <c r="T102" s="494">
        <v>1436</v>
      </c>
      <c r="U102" s="494">
        <v>224</v>
      </c>
      <c r="V102" s="494">
        <v>53311</v>
      </c>
      <c r="W102" s="808">
        <f t="shared" ref="W102:W110" si="24">($W$5-V102/O102)/$W$5</f>
        <v>0.12968939181838243</v>
      </c>
      <c r="X102" s="807">
        <f t="shared" ref="X102:X110" si="25">($X$5-S102/O102)/$X$5</f>
        <v>-3.8295796264135346E-2</v>
      </c>
      <c r="Y102" s="833">
        <f t="shared" ref="Y102:Y110" si="26">($Y$5-T102/O102)/$Y$5</f>
        <v>5.4913335545162326E-2</v>
      </c>
      <c r="Z102" s="833">
        <f t="shared" si="23"/>
        <v>3.6883320150121295E-2</v>
      </c>
      <c r="AA102" s="534">
        <v>100</v>
      </c>
      <c r="AB102" s="494"/>
      <c r="AC102" s="494"/>
      <c r="AD102" s="604" t="s">
        <v>1586</v>
      </c>
    </row>
    <row r="103" spans="1:32" s="469" customFormat="1" x14ac:dyDescent="0.15">
      <c r="A103" s="474">
        <v>1</v>
      </c>
      <c r="B103" s="536"/>
      <c r="D103" s="474" t="s">
        <v>189</v>
      </c>
      <c r="E103" s="474">
        <v>1</v>
      </c>
      <c r="F103" s="592">
        <v>41463.69027777778</v>
      </c>
      <c r="G103" s="524">
        <f t="shared" ref="G103:G109" si="27">18-H103</f>
        <v>15</v>
      </c>
      <c r="H103" s="474">
        <v>3</v>
      </c>
      <c r="I103" s="474">
        <v>2</v>
      </c>
      <c r="J103" s="474">
        <v>4</v>
      </c>
      <c r="K103" s="532">
        <v>0.28199999999999997</v>
      </c>
      <c r="L103" s="476">
        <v>0.1</v>
      </c>
      <c r="M103" s="549">
        <v>0.14798128670180599</v>
      </c>
      <c r="N103" s="549">
        <v>0.133650235736027</v>
      </c>
      <c r="O103" s="541">
        <v>24347</v>
      </c>
      <c r="P103" s="495" t="s">
        <v>39</v>
      </c>
      <c r="Q103" s="495" t="s">
        <v>39</v>
      </c>
      <c r="R103" s="495" t="s">
        <v>39</v>
      </c>
      <c r="S103" s="494">
        <v>45841</v>
      </c>
      <c r="T103" s="494">
        <v>145</v>
      </c>
      <c r="U103" s="494">
        <v>260</v>
      </c>
      <c r="V103" s="494">
        <v>4957</v>
      </c>
      <c r="W103" s="808">
        <f t="shared" si="24"/>
        <v>0.19070863530489671</v>
      </c>
      <c r="X103" s="807">
        <f t="shared" si="25"/>
        <v>-4.8923973905066906E-2</v>
      </c>
      <c r="Y103" s="833">
        <f t="shared" si="26"/>
        <v>4.5636685394929516E-2</v>
      </c>
      <c r="Z103" s="833">
        <f t="shared" si="23"/>
        <v>4.6642059026381522E-2</v>
      </c>
      <c r="AA103" s="534">
        <v>100</v>
      </c>
      <c r="AB103" s="494"/>
      <c r="AC103" s="494"/>
      <c r="AD103" s="605"/>
    </row>
    <row r="104" spans="1:32" s="469" customFormat="1" x14ac:dyDescent="0.15">
      <c r="A104" s="474">
        <v>1</v>
      </c>
      <c r="B104" s="536"/>
      <c r="D104" s="474" t="s">
        <v>191</v>
      </c>
      <c r="E104" s="474">
        <v>1</v>
      </c>
      <c r="F104" s="592">
        <v>41463.69027777778</v>
      </c>
      <c r="G104" s="524">
        <f t="shared" si="27"/>
        <v>13</v>
      </c>
      <c r="H104" s="474">
        <v>5</v>
      </c>
      <c r="I104" s="474">
        <v>4</v>
      </c>
      <c r="J104" s="474">
        <v>6</v>
      </c>
      <c r="K104" s="532">
        <v>0.1489</v>
      </c>
      <c r="L104" s="476">
        <v>0.1</v>
      </c>
      <c r="M104" s="549">
        <v>7.8056902983653906E-2</v>
      </c>
      <c r="N104" s="549">
        <v>6.9620038875506704E-2</v>
      </c>
      <c r="O104" s="541">
        <v>22870</v>
      </c>
      <c r="P104" s="495" t="s">
        <v>39</v>
      </c>
      <c r="Q104" s="495" t="s">
        <v>39</v>
      </c>
      <c r="R104" s="495" t="s">
        <v>39</v>
      </c>
      <c r="S104" s="494">
        <v>43583</v>
      </c>
      <c r="T104" s="494">
        <v>127</v>
      </c>
      <c r="U104" s="494">
        <v>195</v>
      </c>
      <c r="V104" s="494">
        <v>4474</v>
      </c>
      <c r="W104" s="808">
        <f t="shared" si="24"/>
        <v>0.22239103588825826</v>
      </c>
      <c r="X104" s="807">
        <f t="shared" si="25"/>
        <v>-6.1662166386463463E-2</v>
      </c>
      <c r="Y104" s="833">
        <f t="shared" si="26"/>
        <v>0.11012553116487921</v>
      </c>
      <c r="Z104" s="833">
        <f t="shared" si="23"/>
        <v>5.8080779685632307E-2</v>
      </c>
      <c r="AA104" s="534">
        <v>100</v>
      </c>
      <c r="AB104" s="494"/>
      <c r="AC104" s="494"/>
      <c r="AD104" s="605"/>
    </row>
    <row r="105" spans="1:32" s="469" customFormat="1" x14ac:dyDescent="0.15">
      <c r="A105" s="474">
        <v>1</v>
      </c>
      <c r="B105" s="536"/>
      <c r="D105" s="474" t="s">
        <v>193</v>
      </c>
      <c r="E105" s="474">
        <v>1</v>
      </c>
      <c r="F105" s="592">
        <v>41463.69027777778</v>
      </c>
      <c r="G105" s="524">
        <f t="shared" si="27"/>
        <v>11</v>
      </c>
      <c r="H105" s="474">
        <v>7</v>
      </c>
      <c r="I105" s="474">
        <v>6</v>
      </c>
      <c r="J105" s="474">
        <v>8</v>
      </c>
      <c r="K105" s="532">
        <v>9.1300000000000006E-2</v>
      </c>
      <c r="L105" s="476">
        <v>0</v>
      </c>
      <c r="M105" s="549">
        <v>4.7840568498619097E-2</v>
      </c>
      <c r="N105" s="549">
        <v>4.20341915728452E-2</v>
      </c>
      <c r="O105" s="541">
        <v>20261</v>
      </c>
      <c r="P105" s="495" t="s">
        <v>39</v>
      </c>
      <c r="Q105" s="495" t="s">
        <v>39</v>
      </c>
      <c r="R105" s="495" t="s">
        <v>39</v>
      </c>
      <c r="S105" s="494">
        <v>38723</v>
      </c>
      <c r="T105" s="494">
        <v>121</v>
      </c>
      <c r="U105" s="494">
        <v>206</v>
      </c>
      <c r="V105" s="494">
        <v>3708</v>
      </c>
      <c r="W105" s="808">
        <f t="shared" si="24"/>
        <v>0.27253803366463975</v>
      </c>
      <c r="X105" s="807">
        <f t="shared" si="25"/>
        <v>-6.4739838517213946E-2</v>
      </c>
      <c r="Y105" s="833">
        <f t="shared" si="26"/>
        <v>4.2991744593929224E-2</v>
      </c>
      <c r="Z105" s="833">
        <f t="shared" si="23"/>
        <v>6.0803434017620971E-2</v>
      </c>
      <c r="AA105" s="534">
        <v>100</v>
      </c>
      <c r="AB105" s="494"/>
      <c r="AC105" s="494"/>
      <c r="AD105" s="605"/>
    </row>
    <row r="106" spans="1:32" s="469" customFormat="1" x14ac:dyDescent="0.15">
      <c r="A106" s="474">
        <v>1</v>
      </c>
      <c r="B106" s="536"/>
      <c r="D106" s="474" t="s">
        <v>195</v>
      </c>
      <c r="E106" s="474">
        <v>1</v>
      </c>
      <c r="F106" s="592">
        <v>41463.69027777778</v>
      </c>
      <c r="G106" s="524">
        <f t="shared" si="27"/>
        <v>9</v>
      </c>
      <c r="H106" s="474">
        <v>9</v>
      </c>
      <c r="I106" s="474">
        <v>8</v>
      </c>
      <c r="J106" s="474">
        <v>10</v>
      </c>
      <c r="K106" s="532">
        <v>0.1532</v>
      </c>
      <c r="L106" s="476">
        <v>0.1</v>
      </c>
      <c r="M106" s="549">
        <v>8.0313701574905805E-2</v>
      </c>
      <c r="N106" s="549">
        <v>7.1679159239993198E-2</v>
      </c>
      <c r="O106" s="542">
        <v>13435.490199916898</v>
      </c>
      <c r="P106" s="445">
        <v>213.82988451121116</v>
      </c>
      <c r="Q106" s="445">
        <v>1453.2501425606929</v>
      </c>
      <c r="R106" s="445">
        <v>201.87987128572198</v>
      </c>
      <c r="S106" s="445">
        <v>26925.624170707404</v>
      </c>
      <c r="T106" s="446">
        <v>105.77618566242286</v>
      </c>
      <c r="U106" s="445" t="s">
        <v>39</v>
      </c>
      <c r="V106" s="446">
        <v>1368.5382769140808</v>
      </c>
      <c r="W106" s="808">
        <f t="shared" si="24"/>
        <v>0.59511202784923045</v>
      </c>
      <c r="X106" s="807">
        <f t="shared" si="25"/>
        <v>-0.11647151571798071</v>
      </c>
      <c r="Y106" s="833">
        <f t="shared" si="26"/>
        <v>-0.26161131672904747</v>
      </c>
      <c r="Z106" s="833">
        <f t="shared" si="23"/>
        <v>0.10432108126205077</v>
      </c>
      <c r="AA106" s="435">
        <v>100</v>
      </c>
      <c r="AB106" s="1">
        <v>0</v>
      </c>
      <c r="AC106" s="404">
        <v>0</v>
      </c>
      <c r="AD106" s="605"/>
    </row>
    <row r="107" spans="1:32" s="469" customFormat="1" x14ac:dyDescent="0.15">
      <c r="A107" s="474">
        <v>1</v>
      </c>
      <c r="B107" s="536"/>
      <c r="D107" s="474" t="s">
        <v>197</v>
      </c>
      <c r="E107" s="474">
        <v>1</v>
      </c>
      <c r="F107" s="592">
        <v>41463.69027777778</v>
      </c>
      <c r="G107" s="524">
        <f t="shared" si="27"/>
        <v>7</v>
      </c>
      <c r="H107" s="474">
        <v>11</v>
      </c>
      <c r="I107" s="474">
        <v>10</v>
      </c>
      <c r="J107" s="474">
        <v>12</v>
      </c>
      <c r="K107" s="532">
        <v>0.24399999999999999</v>
      </c>
      <c r="L107" s="476">
        <v>0.1</v>
      </c>
      <c r="M107" s="549">
        <v>0.12800344344869199</v>
      </c>
      <c r="N107" s="549">
        <v>0.115291978719224</v>
      </c>
      <c r="O107" s="541">
        <v>71471</v>
      </c>
      <c r="P107" s="495" t="s">
        <v>39</v>
      </c>
      <c r="Q107" s="495" t="s">
        <v>39</v>
      </c>
      <c r="R107" s="495" t="s">
        <v>39</v>
      </c>
      <c r="S107" s="494">
        <v>139183</v>
      </c>
      <c r="T107" s="494">
        <v>417</v>
      </c>
      <c r="U107" s="494">
        <v>184</v>
      </c>
      <c r="V107" s="494">
        <v>9615</v>
      </c>
      <c r="W107" s="808">
        <f t="shared" si="24"/>
        <v>0.46524990159126767</v>
      </c>
      <c r="X107" s="807">
        <f t="shared" si="25"/>
        <v>-8.4905020468463238E-2</v>
      </c>
      <c r="Y107" s="833">
        <f t="shared" si="26"/>
        <v>6.503062299899931E-2</v>
      </c>
      <c r="Z107" s="833">
        <f t="shared" si="23"/>
        <v>7.8260325896363725E-2</v>
      </c>
      <c r="AA107" s="534">
        <v>100</v>
      </c>
      <c r="AB107" s="494"/>
      <c r="AC107" s="494"/>
      <c r="AD107" s="605"/>
    </row>
    <row r="108" spans="1:32" s="469" customFormat="1" x14ac:dyDescent="0.15">
      <c r="A108" s="474">
        <v>1</v>
      </c>
      <c r="B108" s="536"/>
      <c r="D108" s="474" t="s">
        <v>199</v>
      </c>
      <c r="E108" s="474">
        <v>1</v>
      </c>
      <c r="F108" s="592">
        <v>41463.69027777778</v>
      </c>
      <c r="G108" s="524">
        <f t="shared" si="27"/>
        <v>3.5</v>
      </c>
      <c r="H108" s="474">
        <v>14.5</v>
      </c>
      <c r="I108" s="474">
        <v>12</v>
      </c>
      <c r="J108" s="474">
        <v>17</v>
      </c>
      <c r="K108" s="532">
        <v>23.4</v>
      </c>
      <c r="L108" s="476">
        <v>14.2</v>
      </c>
      <c r="M108" s="549">
        <v>14.1898672826118</v>
      </c>
      <c r="N108" s="549">
        <v>14.1402716129076</v>
      </c>
      <c r="O108" s="542">
        <v>5910797.8459708104</v>
      </c>
      <c r="P108" s="445">
        <v>221153.33754883287</v>
      </c>
      <c r="Q108" s="445">
        <v>595764.51889842027</v>
      </c>
      <c r="R108" s="445">
        <v>145368.67165822297</v>
      </c>
      <c r="S108" s="445">
        <v>11411060.095459249</v>
      </c>
      <c r="T108" s="446">
        <v>63626.295361670309</v>
      </c>
      <c r="U108" s="445" t="s">
        <v>39</v>
      </c>
      <c r="V108" s="446">
        <v>661989.25396457152</v>
      </c>
      <c r="W108" s="808">
        <f t="shared" si="24"/>
        <v>0.5548193528315285</v>
      </c>
      <c r="X108" s="807">
        <f t="shared" si="25"/>
        <v>-7.5512025204085231E-2</v>
      </c>
      <c r="Y108" s="833">
        <f t="shared" si="26"/>
        <v>-0.72497069421350868</v>
      </c>
      <c r="Z108" s="833">
        <f t="shared" si="23"/>
        <v>7.021030303194993E-2</v>
      </c>
      <c r="AA108" s="435">
        <v>10000</v>
      </c>
      <c r="AB108" s="1">
        <v>0</v>
      </c>
      <c r="AC108" s="404">
        <v>0</v>
      </c>
      <c r="AD108" s="605"/>
    </row>
    <row r="109" spans="1:32" s="469" customFormat="1" ht="16" x14ac:dyDescent="0.15">
      <c r="A109" s="474">
        <v>1</v>
      </c>
      <c r="B109" s="536"/>
      <c r="D109" s="516" t="s">
        <v>201</v>
      </c>
      <c r="E109" s="516">
        <v>3</v>
      </c>
      <c r="F109" s="592">
        <v>41463.69027777778</v>
      </c>
      <c r="G109" s="524">
        <f t="shared" si="27"/>
        <v>0</v>
      </c>
      <c r="H109" s="474">
        <v>18</v>
      </c>
      <c r="I109" s="474">
        <v>18</v>
      </c>
      <c r="J109" s="474">
        <v>18</v>
      </c>
      <c r="K109" s="532">
        <v>33.5</v>
      </c>
      <c r="L109" s="476">
        <v>20.9</v>
      </c>
      <c r="M109" s="549">
        <v>21.1026827043286</v>
      </c>
      <c r="N109" s="549">
        <v>20.968642093626698</v>
      </c>
      <c r="O109" s="542">
        <v>7077496.3905902887</v>
      </c>
      <c r="P109" s="445">
        <v>266336.25108278665</v>
      </c>
      <c r="Q109" s="445">
        <v>689422.4920874032</v>
      </c>
      <c r="R109" s="445">
        <v>165916.54759900313</v>
      </c>
      <c r="S109" s="445">
        <v>13392191.457837339</v>
      </c>
      <c r="T109" s="446">
        <v>75573.6068304113</v>
      </c>
      <c r="U109" s="445">
        <v>0</v>
      </c>
      <c r="V109" s="446">
        <v>1086623.034447263</v>
      </c>
      <c r="W109" s="808">
        <f t="shared" si="24"/>
        <v>0.38971781320528587</v>
      </c>
      <c r="X109" s="807">
        <f t="shared" si="25"/>
        <v>-5.4162049540591659E-2</v>
      </c>
      <c r="Y109" s="833">
        <f t="shared" si="26"/>
        <v>-0.71112479192098077</v>
      </c>
      <c r="Z109" s="833">
        <f t="shared" si="23"/>
        <v>5.1379244362093637E-2</v>
      </c>
      <c r="AA109" s="435">
        <v>10000</v>
      </c>
      <c r="AB109" s="1">
        <v>0</v>
      </c>
      <c r="AC109" s="439">
        <v>1</v>
      </c>
      <c r="AD109" s="605" t="s">
        <v>202</v>
      </c>
    </row>
    <row r="110" spans="1:32" s="562" customFormat="1" ht="17" thickBot="1" x14ac:dyDescent="0.2">
      <c r="B110" s="660" t="s">
        <v>1495</v>
      </c>
      <c r="D110" s="557" t="s">
        <v>205</v>
      </c>
      <c r="E110" s="557">
        <v>1</v>
      </c>
      <c r="F110" s="765">
        <v>41463.708333333336</v>
      </c>
      <c r="G110" s="563">
        <v>17</v>
      </c>
      <c r="H110" s="557">
        <v>1</v>
      </c>
      <c r="I110" s="557">
        <v>0</v>
      </c>
      <c r="J110" s="557">
        <v>2</v>
      </c>
      <c r="K110" s="559">
        <v>1.5779999999999999E-2</v>
      </c>
      <c r="L110" s="556">
        <v>0</v>
      </c>
      <c r="M110" s="551">
        <v>8.2638395738117692E-3</v>
      </c>
      <c r="N110" s="551">
        <v>5.8826662060382203E-3</v>
      </c>
      <c r="O110" s="561">
        <v>10610</v>
      </c>
      <c r="P110" s="571" t="s">
        <v>39</v>
      </c>
      <c r="Q110" s="571" t="s">
        <v>39</v>
      </c>
      <c r="R110" s="571" t="s">
        <v>39</v>
      </c>
      <c r="S110" s="560">
        <v>17678</v>
      </c>
      <c r="T110" s="560">
        <v>10</v>
      </c>
      <c r="U110" s="560">
        <v>349</v>
      </c>
      <c r="V110" s="560">
        <v>536</v>
      </c>
      <c r="W110" s="834">
        <f t="shared" si="24"/>
        <v>0.79919207474687248</v>
      </c>
      <c r="X110" s="835">
        <f t="shared" si="25"/>
        <v>7.1775280198296251E-2</v>
      </c>
      <c r="Y110" s="835">
        <f t="shared" si="26"/>
        <v>0.84896562370769513</v>
      </c>
      <c r="Z110" s="835">
        <f t="shared" si="23"/>
        <v>-7.7325327226395887E-2</v>
      </c>
      <c r="AA110" s="564">
        <v>100</v>
      </c>
      <c r="AB110" s="560"/>
      <c r="AC110" s="560"/>
      <c r="AD110" s="609" t="s">
        <v>1524</v>
      </c>
    </row>
    <row r="111" spans="1:32" s="465" customFormat="1" ht="16" thickTop="1" x14ac:dyDescent="0.15">
      <c r="B111" s="533" t="s">
        <v>1763</v>
      </c>
      <c r="C111" s="463" t="s">
        <v>209</v>
      </c>
      <c r="D111" s="463"/>
      <c r="E111" s="463"/>
      <c r="F111" s="762"/>
      <c r="G111" s="493"/>
      <c r="H111" s="463"/>
      <c r="I111" s="463"/>
      <c r="J111" s="503"/>
      <c r="K111" s="533"/>
      <c r="L111" s="493"/>
      <c r="M111" s="493"/>
      <c r="N111" s="493"/>
      <c r="O111" s="543"/>
      <c r="P111" s="496"/>
      <c r="Q111" s="496"/>
      <c r="R111" s="496"/>
      <c r="S111" s="496"/>
      <c r="T111" s="496"/>
      <c r="U111" s="496"/>
      <c r="V111" s="496"/>
      <c r="W111" s="831"/>
      <c r="X111" s="832"/>
      <c r="Y111" s="832"/>
      <c r="Z111" s="832"/>
      <c r="AA111" s="543"/>
      <c r="AB111" s="496"/>
      <c r="AC111" s="496"/>
      <c r="AD111" s="607"/>
    </row>
    <row r="112" spans="1:32" s="469" customFormat="1" ht="16" x14ac:dyDescent="0.15">
      <c r="A112" s="474">
        <v>1</v>
      </c>
      <c r="B112" s="659" t="s">
        <v>35</v>
      </c>
      <c r="C112" s="477" t="s">
        <v>1623</v>
      </c>
      <c r="D112" s="474" t="s">
        <v>211</v>
      </c>
      <c r="E112" s="519">
        <v>1</v>
      </c>
      <c r="F112" s="591">
        <v>41466.701388888891</v>
      </c>
      <c r="G112" s="524">
        <f>19-H112</f>
        <v>18</v>
      </c>
      <c r="H112" s="474">
        <v>1</v>
      </c>
      <c r="I112" s="474">
        <v>0</v>
      </c>
      <c r="J112" s="474">
        <v>2</v>
      </c>
      <c r="K112" s="532">
        <v>0.1124</v>
      </c>
      <c r="L112" s="476">
        <v>0.1</v>
      </c>
      <c r="M112" s="549">
        <v>5.8906316837922398E-2</v>
      </c>
      <c r="N112" s="549">
        <v>5.2145072373105998E-2</v>
      </c>
      <c r="O112" s="541">
        <v>50247</v>
      </c>
      <c r="P112" s="495" t="s">
        <v>39</v>
      </c>
      <c r="Q112" s="495" t="s">
        <v>39</v>
      </c>
      <c r="R112" s="495" t="s">
        <v>39</v>
      </c>
      <c r="S112" s="494">
        <v>92718</v>
      </c>
      <c r="T112" s="494">
        <v>270</v>
      </c>
      <c r="U112" s="494">
        <v>210</v>
      </c>
      <c r="V112" s="494">
        <v>12004</v>
      </c>
      <c r="W112" s="808">
        <f t="shared" ref="W112:W120" si="28">($W$5-V112/O112)/$W$5</f>
        <v>5.0385597700496179E-2</v>
      </c>
      <c r="X112" s="807">
        <f t="shared" ref="X112:X120" si="29">($X$5-S112/O112)/$X$5</f>
        <v>-2.7990975451046774E-2</v>
      </c>
      <c r="Y112" s="833">
        <f t="shared" ref="Y112:Y120" si="30">($Y$5-T112/O112)/$Y$5</f>
        <v>0.13891739255166297</v>
      </c>
      <c r="Z112" s="833">
        <f t="shared" si="23"/>
        <v>2.722881437627913E-2</v>
      </c>
      <c r="AA112" s="534">
        <v>100</v>
      </c>
      <c r="AB112" s="494"/>
      <c r="AC112" s="494"/>
      <c r="AD112" s="604" t="s">
        <v>1587</v>
      </c>
    </row>
    <row r="113" spans="1:30" s="469" customFormat="1" x14ac:dyDescent="0.15">
      <c r="A113" s="474">
        <v>1</v>
      </c>
      <c r="B113" s="536"/>
      <c r="D113" s="474" t="s">
        <v>213</v>
      </c>
      <c r="E113" s="519">
        <v>1</v>
      </c>
      <c r="F113" s="592">
        <v>41466.701388888891</v>
      </c>
      <c r="G113" s="524">
        <f t="shared" ref="G113:G120" si="31">19-H113</f>
        <v>16</v>
      </c>
      <c r="H113" s="474">
        <v>3</v>
      </c>
      <c r="I113" s="474">
        <v>2</v>
      </c>
      <c r="J113" s="474">
        <v>4</v>
      </c>
      <c r="K113" s="532">
        <v>6.4500000000000002E-2</v>
      </c>
      <c r="L113" s="476">
        <v>0</v>
      </c>
      <c r="M113" s="549">
        <v>3.3790633421463399E-2</v>
      </c>
      <c r="N113" s="549">
        <v>2.9165144314390198E-2</v>
      </c>
      <c r="O113" s="541">
        <v>29015</v>
      </c>
      <c r="P113" s="495" t="s">
        <v>39</v>
      </c>
      <c r="Q113" s="495" t="s">
        <v>39</v>
      </c>
      <c r="R113" s="495" t="s">
        <v>39</v>
      </c>
      <c r="S113" s="494">
        <v>53909</v>
      </c>
      <c r="T113" s="494">
        <v>167</v>
      </c>
      <c r="U113" s="494">
        <v>200</v>
      </c>
      <c r="V113" s="494">
        <v>6548</v>
      </c>
      <c r="W113" s="808">
        <f t="shared" si="28"/>
        <v>0.10294816466168724</v>
      </c>
      <c r="X113" s="807">
        <f t="shared" si="29"/>
        <v>-3.5080400817863504E-2</v>
      </c>
      <c r="Y113" s="833">
        <f t="shared" si="30"/>
        <v>7.7672650970028123E-2</v>
      </c>
      <c r="Z113" s="833">
        <f t="shared" si="23"/>
        <v>3.3891474314598845E-2</v>
      </c>
      <c r="AA113" s="534">
        <v>100</v>
      </c>
      <c r="AB113" s="494"/>
      <c r="AC113" s="494"/>
      <c r="AD113" s="605"/>
    </row>
    <row r="114" spans="1:30" s="469" customFormat="1" x14ac:dyDescent="0.15">
      <c r="A114" s="474">
        <v>1</v>
      </c>
      <c r="B114" s="536"/>
      <c r="D114" s="474" t="s">
        <v>215</v>
      </c>
      <c r="E114" s="519">
        <v>1</v>
      </c>
      <c r="F114" s="592">
        <v>41466.701388888891</v>
      </c>
      <c r="G114" s="524">
        <f t="shared" si="31"/>
        <v>14</v>
      </c>
      <c r="H114" s="474">
        <v>5</v>
      </c>
      <c r="I114" s="474">
        <v>4</v>
      </c>
      <c r="J114" s="474">
        <v>6</v>
      </c>
      <c r="K114" s="532">
        <v>0.14599999999999999</v>
      </c>
      <c r="L114" s="476">
        <v>0.1</v>
      </c>
      <c r="M114" s="549">
        <v>7.6534959588439297E-2</v>
      </c>
      <c r="N114" s="549">
        <v>6.8231475680374701E-2</v>
      </c>
      <c r="O114" s="541">
        <v>48400</v>
      </c>
      <c r="P114" s="495" t="s">
        <v>39</v>
      </c>
      <c r="Q114" s="495" t="s">
        <v>39</v>
      </c>
      <c r="R114" s="495" t="s">
        <v>39</v>
      </c>
      <c r="S114" s="494">
        <v>43198</v>
      </c>
      <c r="T114" s="494">
        <v>128</v>
      </c>
      <c r="U114" s="494">
        <v>192</v>
      </c>
      <c r="V114" s="494">
        <v>5613</v>
      </c>
      <c r="W114" s="808">
        <f t="shared" si="28"/>
        <v>0.53902101871954833</v>
      </c>
      <c r="X114" s="807">
        <f t="shared" si="29"/>
        <v>0.50277419119950617</v>
      </c>
      <c r="Y114" s="833">
        <f t="shared" si="30"/>
        <v>0.5762050294317077</v>
      </c>
      <c r="Z114" s="833">
        <f t="shared" si="23"/>
        <v>-1.011158677407348</v>
      </c>
      <c r="AA114" s="534">
        <v>100</v>
      </c>
      <c r="AB114" s="494"/>
      <c r="AC114" s="494"/>
      <c r="AD114" s="605"/>
    </row>
    <row r="115" spans="1:30" s="469" customFormat="1" x14ac:dyDescent="0.15">
      <c r="A115" s="474">
        <v>1</v>
      </c>
      <c r="B115" s="536"/>
      <c r="D115" s="474" t="s">
        <v>217</v>
      </c>
      <c r="E115" s="519">
        <v>1</v>
      </c>
      <c r="F115" s="592">
        <v>41466.701388888891</v>
      </c>
      <c r="G115" s="524">
        <f t="shared" si="31"/>
        <v>12</v>
      </c>
      <c r="H115" s="474">
        <v>7</v>
      </c>
      <c r="I115" s="474">
        <v>6</v>
      </c>
      <c r="J115" s="474">
        <v>8</v>
      </c>
      <c r="K115" s="532">
        <v>0.13059999999999999</v>
      </c>
      <c r="L115" s="476">
        <v>0.1</v>
      </c>
      <c r="M115" s="549">
        <v>6.8454043227907796E-2</v>
      </c>
      <c r="N115" s="549">
        <v>6.0858882779616999E-2</v>
      </c>
      <c r="O115" s="541">
        <v>48414</v>
      </c>
      <c r="P115" s="495" t="s">
        <v>39</v>
      </c>
      <c r="Q115" s="495" t="s">
        <v>39</v>
      </c>
      <c r="R115" s="495" t="s">
        <v>39</v>
      </c>
      <c r="S115" s="494">
        <v>89199</v>
      </c>
      <c r="T115" s="494">
        <v>272</v>
      </c>
      <c r="U115" s="494">
        <v>191</v>
      </c>
      <c r="V115" s="494">
        <v>11231</v>
      </c>
      <c r="W115" s="808">
        <f t="shared" si="28"/>
        <v>7.7898126005604626E-2</v>
      </c>
      <c r="X115" s="807">
        <f t="shared" si="29"/>
        <v>-2.6418341708360129E-2</v>
      </c>
      <c r="Y115" s="833">
        <f t="shared" si="30"/>
        <v>9.9696106024107375E-2</v>
      </c>
      <c r="Z115" s="833">
        <f t="shared" si="23"/>
        <v>2.573837648340311E-2</v>
      </c>
      <c r="AA115" s="534">
        <v>100</v>
      </c>
      <c r="AB115" s="494"/>
      <c r="AC115" s="494"/>
      <c r="AD115" s="605"/>
    </row>
    <row r="116" spans="1:30" s="469" customFormat="1" x14ac:dyDescent="0.15">
      <c r="A116" s="474">
        <v>1</v>
      </c>
      <c r="B116" s="536"/>
      <c r="D116" s="474" t="s">
        <v>166</v>
      </c>
      <c r="E116" s="519">
        <v>1</v>
      </c>
      <c r="F116" s="592">
        <v>41466.701388888891</v>
      </c>
      <c r="G116" s="524">
        <f t="shared" si="31"/>
        <v>10</v>
      </c>
      <c r="H116" s="474">
        <v>9</v>
      </c>
      <c r="I116" s="474">
        <v>8</v>
      </c>
      <c r="J116" s="474">
        <v>10</v>
      </c>
      <c r="K116" s="532">
        <v>0.35199999999999998</v>
      </c>
      <c r="L116" s="476">
        <v>0.2</v>
      </c>
      <c r="M116" s="549">
        <v>0.18481281407426001</v>
      </c>
      <c r="N116" s="549">
        <v>0.16765826931533201</v>
      </c>
      <c r="O116" s="542">
        <v>27283.046291005365</v>
      </c>
      <c r="P116" s="445">
        <v>584.32736446995773</v>
      </c>
      <c r="Q116" s="445">
        <v>3000.4759260739829</v>
      </c>
      <c r="R116" s="445">
        <v>569.38312676867235</v>
      </c>
      <c r="S116" s="445">
        <v>52368.292367489121</v>
      </c>
      <c r="T116" s="446">
        <v>240.61169567727097</v>
      </c>
      <c r="U116" s="445" t="s">
        <v>39</v>
      </c>
      <c r="V116" s="446">
        <v>5233.747835213042</v>
      </c>
      <c r="W116" s="808">
        <f t="shared" si="28"/>
        <v>0.23747975694443144</v>
      </c>
      <c r="X116" s="807">
        <f t="shared" si="29"/>
        <v>-6.932799575236985E-2</v>
      </c>
      <c r="Y116" s="833">
        <f t="shared" si="30"/>
        <v>-0.41323721165485616</v>
      </c>
      <c r="Z116" s="833">
        <f t="shared" si="23"/>
        <v>6.4833237348837031E-2</v>
      </c>
      <c r="AA116" s="435">
        <v>100</v>
      </c>
      <c r="AB116" s="1">
        <v>0</v>
      </c>
      <c r="AC116" s="404">
        <v>0</v>
      </c>
      <c r="AD116" s="605"/>
    </row>
    <row r="117" spans="1:30" s="469" customFormat="1" x14ac:dyDescent="0.15">
      <c r="A117" s="474">
        <v>1</v>
      </c>
      <c r="B117" s="536"/>
      <c r="D117" s="474" t="s">
        <v>220</v>
      </c>
      <c r="E117" s="519">
        <v>1</v>
      </c>
      <c r="F117" s="592">
        <v>41466.701388888891</v>
      </c>
      <c r="G117" s="524">
        <f t="shared" si="31"/>
        <v>8</v>
      </c>
      <c r="H117" s="474">
        <v>11</v>
      </c>
      <c r="I117" s="474">
        <v>10</v>
      </c>
      <c r="J117" s="474">
        <v>12</v>
      </c>
      <c r="K117" s="532" t="s">
        <v>39</v>
      </c>
      <c r="L117" s="476" t="s">
        <v>39</v>
      </c>
      <c r="M117" s="476" t="s">
        <v>39</v>
      </c>
      <c r="N117" s="476" t="s">
        <v>39</v>
      </c>
      <c r="O117" s="541">
        <v>136272</v>
      </c>
      <c r="P117" s="495" t="s">
        <v>39</v>
      </c>
      <c r="Q117" s="495" t="s">
        <v>39</v>
      </c>
      <c r="R117" s="495" t="s">
        <v>39</v>
      </c>
      <c r="S117" s="494">
        <v>252522</v>
      </c>
      <c r="T117" s="494">
        <v>806</v>
      </c>
      <c r="U117" s="494">
        <v>205</v>
      </c>
      <c r="V117" s="494">
        <v>31384</v>
      </c>
      <c r="W117" s="808">
        <f t="shared" si="28"/>
        <v>8.4553205151518207E-2</v>
      </c>
      <c r="X117" s="807">
        <f t="shared" si="29"/>
        <v>-3.2352407257674576E-2</v>
      </c>
      <c r="Y117" s="833">
        <f t="shared" si="30"/>
        <v>5.219367561652255E-2</v>
      </c>
      <c r="Z117" s="833">
        <f t="shared" si="23"/>
        <v>3.1338530360591463E-2</v>
      </c>
      <c r="AA117" s="534">
        <v>100</v>
      </c>
      <c r="AB117" s="494"/>
      <c r="AC117" s="494"/>
      <c r="AD117" s="605"/>
    </row>
    <row r="118" spans="1:30" s="469" customFormat="1" x14ac:dyDescent="0.15">
      <c r="A118" s="474">
        <v>1</v>
      </c>
      <c r="B118" s="536"/>
      <c r="D118" s="474" t="s">
        <v>222</v>
      </c>
      <c r="E118" s="519">
        <v>1</v>
      </c>
      <c r="F118" s="592">
        <v>41466.701388888891</v>
      </c>
      <c r="G118" s="524">
        <f t="shared" si="31"/>
        <v>6</v>
      </c>
      <c r="H118" s="474">
        <v>13</v>
      </c>
      <c r="I118" s="474">
        <v>12</v>
      </c>
      <c r="J118" s="474">
        <v>14</v>
      </c>
      <c r="K118" s="532">
        <v>3.14</v>
      </c>
      <c r="L118" s="476">
        <v>1.6</v>
      </c>
      <c r="M118" s="549">
        <v>1.68344867042388</v>
      </c>
      <c r="N118" s="549">
        <v>1.63546832424148</v>
      </c>
      <c r="O118" s="541">
        <v>2842172</v>
      </c>
      <c r="P118" s="495" t="s">
        <v>39</v>
      </c>
      <c r="Q118" s="495" t="s">
        <v>39</v>
      </c>
      <c r="R118" s="495" t="s">
        <v>39</v>
      </c>
      <c r="S118" s="494">
        <v>5623526</v>
      </c>
      <c r="T118" s="494">
        <v>31900</v>
      </c>
      <c r="U118" s="494">
        <v>13497</v>
      </c>
      <c r="V118" s="494">
        <v>367800</v>
      </c>
      <c r="W118" s="808">
        <f t="shared" si="28"/>
        <v>0.48560965127307187</v>
      </c>
      <c r="X118" s="807">
        <f t="shared" si="29"/>
        <v>-0.10228458791535454</v>
      </c>
      <c r="Y118" s="833">
        <f t="shared" si="30"/>
        <v>-0.79858727640400473</v>
      </c>
      <c r="Z118" s="833">
        <f t="shared" si="23"/>
        <v>9.2793266853885115E-2</v>
      </c>
      <c r="AA118" s="534">
        <v>10000</v>
      </c>
      <c r="AB118" s="494"/>
      <c r="AC118" s="494"/>
      <c r="AD118" s="605"/>
    </row>
    <row r="119" spans="1:30" s="469" customFormat="1" x14ac:dyDescent="0.15">
      <c r="A119" s="474">
        <v>1</v>
      </c>
      <c r="B119" s="536"/>
      <c r="D119" s="474" t="s">
        <v>224</v>
      </c>
      <c r="E119" s="519">
        <v>1</v>
      </c>
      <c r="F119" s="592">
        <v>41466.701388888891</v>
      </c>
      <c r="G119" s="524">
        <f t="shared" si="31"/>
        <v>2.5</v>
      </c>
      <c r="H119" s="474">
        <v>16.5</v>
      </c>
      <c r="I119" s="474">
        <v>14</v>
      </c>
      <c r="J119" s="474">
        <v>19</v>
      </c>
      <c r="K119" s="532">
        <v>33.6</v>
      </c>
      <c r="L119" s="476">
        <v>21.1</v>
      </c>
      <c r="M119" s="549">
        <v>21.1719025072235</v>
      </c>
      <c r="N119" s="549">
        <v>21.037735390945699</v>
      </c>
      <c r="O119" s="542">
        <v>3110132.1314212196</v>
      </c>
      <c r="P119" s="445">
        <v>276849.35434731952</v>
      </c>
      <c r="Q119" s="445">
        <v>373164.18455596216</v>
      </c>
      <c r="R119" s="445">
        <v>49837.159309469534</v>
      </c>
      <c r="S119" s="445">
        <v>6342245.7205393342</v>
      </c>
      <c r="T119" s="446">
        <v>34031.862903554065</v>
      </c>
      <c r="U119" s="445" t="s">
        <v>39</v>
      </c>
      <c r="V119" s="446">
        <v>357657.94527679845</v>
      </c>
      <c r="W119" s="808">
        <f t="shared" si="28"/>
        <v>0.54289025456568452</v>
      </c>
      <c r="X119" s="807">
        <f t="shared" si="29"/>
        <v>-0.13605565648675066</v>
      </c>
      <c r="Y119" s="833">
        <f t="shared" si="30"/>
        <v>-0.75346892341238514</v>
      </c>
      <c r="Z119" s="833">
        <f t="shared" si="23"/>
        <v>0.1197614357271037</v>
      </c>
      <c r="AA119" s="435">
        <v>10000</v>
      </c>
      <c r="AB119" s="1">
        <v>0</v>
      </c>
      <c r="AC119" s="439">
        <v>1</v>
      </c>
      <c r="AD119" s="605"/>
    </row>
    <row r="120" spans="1:30" s="469" customFormat="1" ht="16" x14ac:dyDescent="0.15">
      <c r="A120" s="474">
        <v>1</v>
      </c>
      <c r="B120" s="536"/>
      <c r="D120" s="516" t="s">
        <v>226</v>
      </c>
      <c r="E120" s="516">
        <v>3</v>
      </c>
      <c r="F120" s="592">
        <v>41466.701388888891</v>
      </c>
      <c r="G120" s="524">
        <f t="shared" si="31"/>
        <v>0</v>
      </c>
      <c r="H120" s="474">
        <v>19</v>
      </c>
      <c r="I120" s="474">
        <v>19</v>
      </c>
      <c r="J120" s="474">
        <v>19</v>
      </c>
      <c r="K120" s="532">
        <v>49.2</v>
      </c>
      <c r="L120" s="476">
        <v>32.200000000000003</v>
      </c>
      <c r="M120" s="549">
        <v>31.838510825222102</v>
      </c>
      <c r="N120" s="549">
        <v>32.1436389209724</v>
      </c>
      <c r="O120" s="542">
        <v>5179030.4184483215</v>
      </c>
      <c r="P120" s="445">
        <v>218827.7044542915</v>
      </c>
      <c r="Q120" s="445">
        <v>447542.86470421107</v>
      </c>
      <c r="R120" s="445">
        <v>146026.18397000036</v>
      </c>
      <c r="S120" s="445">
        <v>9710350.6221266687</v>
      </c>
      <c r="T120" s="446">
        <v>55794.889843968827</v>
      </c>
      <c r="U120" s="445" t="s">
        <v>39</v>
      </c>
      <c r="V120" s="446">
        <v>690089.28490935813</v>
      </c>
      <c r="W120" s="808">
        <f t="shared" si="28"/>
        <v>0.47035086717558972</v>
      </c>
      <c r="X120" s="807">
        <f t="shared" si="29"/>
        <v>-4.4532204114253127E-2</v>
      </c>
      <c r="Y120" s="833">
        <f t="shared" si="30"/>
        <v>-0.72638300900755581</v>
      </c>
      <c r="Z120" s="833">
        <f t="shared" si="23"/>
        <v>4.2633634404805686E-2</v>
      </c>
      <c r="AA120" s="435">
        <v>10000</v>
      </c>
      <c r="AB120" s="1">
        <v>0</v>
      </c>
      <c r="AC120" s="439">
        <v>1</v>
      </c>
      <c r="AD120" s="605" t="s">
        <v>227</v>
      </c>
    </row>
    <row r="121" spans="1:30" s="562" customFormat="1" ht="16" x14ac:dyDescent="0.15">
      <c r="B121" s="660" t="s">
        <v>1507</v>
      </c>
      <c r="C121" s="555" t="s">
        <v>1629</v>
      </c>
      <c r="D121" s="556" t="s">
        <v>40</v>
      </c>
      <c r="E121" s="572">
        <v>1</v>
      </c>
      <c r="F121" s="765">
        <v>41467.573611111111</v>
      </c>
      <c r="G121" s="565">
        <f>23-H121</f>
        <v>22</v>
      </c>
      <c r="H121" s="557">
        <v>1</v>
      </c>
      <c r="I121" s="557">
        <v>0</v>
      </c>
      <c r="J121" s="557">
        <v>2</v>
      </c>
      <c r="K121" s="559">
        <v>0.14879999999999999</v>
      </c>
      <c r="L121" s="556">
        <v>0.1</v>
      </c>
      <c r="M121" s="551">
        <v>7.8004421056356896E-2</v>
      </c>
      <c r="N121" s="551">
        <v>6.9572155576821296E-2</v>
      </c>
      <c r="O121" s="561" t="s">
        <v>39</v>
      </c>
      <c r="P121" s="560" t="s">
        <v>39</v>
      </c>
      <c r="Q121" s="560" t="s">
        <v>39</v>
      </c>
      <c r="R121" s="560" t="s">
        <v>39</v>
      </c>
      <c r="S121" s="560" t="s">
        <v>39</v>
      </c>
      <c r="T121" s="560" t="s">
        <v>39</v>
      </c>
      <c r="U121" s="560" t="s">
        <v>39</v>
      </c>
      <c r="V121" s="560" t="s">
        <v>39</v>
      </c>
      <c r="W121" s="834" t="s">
        <v>39</v>
      </c>
      <c r="X121" s="835" t="s">
        <v>39</v>
      </c>
      <c r="Y121" s="835" t="s">
        <v>39</v>
      </c>
      <c r="Z121" s="835" t="s">
        <v>39</v>
      </c>
      <c r="AA121" s="561" t="s">
        <v>39</v>
      </c>
      <c r="AB121" s="571"/>
      <c r="AC121" s="571"/>
      <c r="AD121" s="606" t="s">
        <v>1588</v>
      </c>
    </row>
    <row r="122" spans="1:30" s="469" customFormat="1" x14ac:dyDescent="0.15">
      <c r="B122" s="536"/>
      <c r="D122" s="476" t="s">
        <v>40</v>
      </c>
      <c r="E122" s="519">
        <v>1</v>
      </c>
      <c r="F122" s="592">
        <v>41467.573611111111</v>
      </c>
      <c r="G122" s="520">
        <f t="shared" ref="G122:G131" si="32">23-H122</f>
        <v>20</v>
      </c>
      <c r="H122" s="474">
        <v>3</v>
      </c>
      <c r="I122" s="474">
        <v>2</v>
      </c>
      <c r="J122" s="474">
        <v>4</v>
      </c>
      <c r="K122" s="532">
        <v>0.12559999999999999</v>
      </c>
      <c r="L122" s="476">
        <v>0.1</v>
      </c>
      <c r="M122" s="549">
        <v>6.5830777313129002E-2</v>
      </c>
      <c r="N122" s="549">
        <v>5.8465269500702598E-2</v>
      </c>
      <c r="O122" s="541" t="s">
        <v>39</v>
      </c>
      <c r="P122" s="494" t="s">
        <v>39</v>
      </c>
      <c r="Q122" s="494" t="s">
        <v>39</v>
      </c>
      <c r="R122" s="494" t="s">
        <v>39</v>
      </c>
      <c r="S122" s="494" t="s">
        <v>39</v>
      </c>
      <c r="T122" s="494" t="s">
        <v>39</v>
      </c>
      <c r="U122" s="494" t="s">
        <v>39</v>
      </c>
      <c r="V122" s="494" t="s">
        <v>39</v>
      </c>
      <c r="W122" s="808" t="s">
        <v>39</v>
      </c>
      <c r="X122" s="833" t="s">
        <v>39</v>
      </c>
      <c r="Y122" s="833" t="s">
        <v>39</v>
      </c>
      <c r="Z122" s="833" t="s">
        <v>39</v>
      </c>
      <c r="AA122" s="541" t="s">
        <v>39</v>
      </c>
      <c r="AB122" s="495"/>
      <c r="AC122" s="495"/>
      <c r="AD122" s="610"/>
    </row>
    <row r="123" spans="1:30" s="469" customFormat="1" x14ac:dyDescent="0.15">
      <c r="B123" s="536"/>
      <c r="D123" s="476" t="s">
        <v>40</v>
      </c>
      <c r="E123" s="519">
        <v>1</v>
      </c>
      <c r="F123" s="592">
        <v>41467.573611111111</v>
      </c>
      <c r="G123" s="520">
        <f t="shared" si="32"/>
        <v>18</v>
      </c>
      <c r="H123" s="474">
        <v>5</v>
      </c>
      <c r="I123" s="474">
        <v>4</v>
      </c>
      <c r="J123" s="474">
        <v>6</v>
      </c>
      <c r="K123" s="532">
        <v>0.124</v>
      </c>
      <c r="L123" s="476">
        <v>0.1</v>
      </c>
      <c r="M123" s="549">
        <v>6.4991374485247402E-2</v>
      </c>
      <c r="N123" s="549">
        <v>5.7699286991358602E-2</v>
      </c>
      <c r="O123" s="541" t="s">
        <v>39</v>
      </c>
      <c r="P123" s="494" t="s">
        <v>39</v>
      </c>
      <c r="Q123" s="494" t="s">
        <v>39</v>
      </c>
      <c r="R123" s="494" t="s">
        <v>39</v>
      </c>
      <c r="S123" s="494" t="s">
        <v>39</v>
      </c>
      <c r="T123" s="494" t="s">
        <v>39</v>
      </c>
      <c r="U123" s="494" t="s">
        <v>39</v>
      </c>
      <c r="V123" s="494" t="s">
        <v>39</v>
      </c>
      <c r="W123" s="808" t="s">
        <v>39</v>
      </c>
      <c r="X123" s="833" t="s">
        <v>39</v>
      </c>
      <c r="Y123" s="833" t="s">
        <v>39</v>
      </c>
      <c r="Z123" s="833" t="s">
        <v>39</v>
      </c>
      <c r="AA123" s="541" t="s">
        <v>39</v>
      </c>
      <c r="AB123" s="495"/>
      <c r="AC123" s="495"/>
      <c r="AD123" s="610"/>
    </row>
    <row r="124" spans="1:30" s="469" customFormat="1" x14ac:dyDescent="0.15">
      <c r="B124" s="536"/>
      <c r="D124" s="476" t="s">
        <v>40</v>
      </c>
      <c r="E124" s="519">
        <v>1</v>
      </c>
      <c r="F124" s="592">
        <v>41467.573611111111</v>
      </c>
      <c r="G124" s="520">
        <f t="shared" si="32"/>
        <v>16</v>
      </c>
      <c r="H124" s="474">
        <v>7</v>
      </c>
      <c r="I124" s="474">
        <v>6</v>
      </c>
      <c r="J124" s="474">
        <v>8</v>
      </c>
      <c r="K124" s="532">
        <v>0.1125</v>
      </c>
      <c r="L124" s="476">
        <v>0</v>
      </c>
      <c r="M124" s="549">
        <v>5.8958769628540401E-2</v>
      </c>
      <c r="N124" s="549">
        <v>5.2192962441403298E-2</v>
      </c>
      <c r="O124" s="541" t="s">
        <v>39</v>
      </c>
      <c r="P124" s="494" t="s">
        <v>39</v>
      </c>
      <c r="Q124" s="494" t="s">
        <v>39</v>
      </c>
      <c r="R124" s="494" t="s">
        <v>39</v>
      </c>
      <c r="S124" s="494" t="s">
        <v>39</v>
      </c>
      <c r="T124" s="494" t="s">
        <v>39</v>
      </c>
      <c r="U124" s="494" t="s">
        <v>39</v>
      </c>
      <c r="V124" s="494" t="s">
        <v>39</v>
      </c>
      <c r="W124" s="808" t="s">
        <v>39</v>
      </c>
      <c r="X124" s="833" t="s">
        <v>39</v>
      </c>
      <c r="Y124" s="833" t="s">
        <v>39</v>
      </c>
      <c r="Z124" s="833" t="s">
        <v>39</v>
      </c>
      <c r="AA124" s="541" t="s">
        <v>39</v>
      </c>
      <c r="AB124" s="495"/>
      <c r="AC124" s="495"/>
      <c r="AD124" s="610"/>
    </row>
    <row r="125" spans="1:30" s="469" customFormat="1" x14ac:dyDescent="0.15">
      <c r="B125" s="661"/>
      <c r="D125" s="476" t="s">
        <v>40</v>
      </c>
      <c r="E125" s="519">
        <v>1</v>
      </c>
      <c r="F125" s="592">
        <v>41467.573611111111</v>
      </c>
      <c r="G125" s="520">
        <f t="shared" si="32"/>
        <v>14</v>
      </c>
      <c r="H125" s="474">
        <v>9</v>
      </c>
      <c r="I125" s="474">
        <v>8</v>
      </c>
      <c r="J125" s="474">
        <v>10</v>
      </c>
      <c r="K125" s="532">
        <v>0.35399999999999998</v>
      </c>
      <c r="L125" s="476">
        <v>0.2</v>
      </c>
      <c r="M125" s="549">
        <v>0.18586571928242701</v>
      </c>
      <c r="N125" s="549">
        <v>0.168633573445027</v>
      </c>
      <c r="O125" s="541" t="s">
        <v>39</v>
      </c>
      <c r="P125" s="494" t="s">
        <v>39</v>
      </c>
      <c r="Q125" s="494" t="s">
        <v>39</v>
      </c>
      <c r="R125" s="494" t="s">
        <v>39</v>
      </c>
      <c r="S125" s="494" t="s">
        <v>39</v>
      </c>
      <c r="T125" s="494" t="s">
        <v>39</v>
      </c>
      <c r="U125" s="494" t="s">
        <v>39</v>
      </c>
      <c r="V125" s="494" t="s">
        <v>39</v>
      </c>
      <c r="W125" s="808" t="s">
        <v>39</v>
      </c>
      <c r="X125" s="833" t="s">
        <v>39</v>
      </c>
      <c r="Y125" s="833" t="s">
        <v>39</v>
      </c>
      <c r="Z125" s="833" t="s">
        <v>39</v>
      </c>
      <c r="AA125" s="541" t="s">
        <v>39</v>
      </c>
      <c r="AB125" s="495"/>
      <c r="AC125" s="495"/>
      <c r="AD125" s="610"/>
    </row>
    <row r="126" spans="1:30" s="469" customFormat="1" x14ac:dyDescent="0.15">
      <c r="B126" s="661"/>
      <c r="D126" s="476" t="s">
        <v>40</v>
      </c>
      <c r="E126" s="519">
        <v>1</v>
      </c>
      <c r="F126" s="592">
        <v>41467.573611111111</v>
      </c>
      <c r="G126" s="520">
        <f t="shared" si="32"/>
        <v>12</v>
      </c>
      <c r="H126" s="474">
        <v>11</v>
      </c>
      <c r="I126" s="474">
        <v>10</v>
      </c>
      <c r="J126" s="474">
        <v>12</v>
      </c>
      <c r="K126" s="532">
        <v>0.25900000000000001</v>
      </c>
      <c r="L126" s="476">
        <v>0.1</v>
      </c>
      <c r="M126" s="549">
        <v>0.135888054152807</v>
      </c>
      <c r="N126" s="549">
        <v>0.122530184320367</v>
      </c>
      <c r="O126" s="541" t="s">
        <v>39</v>
      </c>
      <c r="P126" s="494" t="s">
        <v>39</v>
      </c>
      <c r="Q126" s="494" t="s">
        <v>39</v>
      </c>
      <c r="R126" s="494" t="s">
        <v>39</v>
      </c>
      <c r="S126" s="494" t="s">
        <v>39</v>
      </c>
      <c r="T126" s="494" t="s">
        <v>39</v>
      </c>
      <c r="U126" s="494" t="s">
        <v>39</v>
      </c>
      <c r="V126" s="494" t="s">
        <v>39</v>
      </c>
      <c r="W126" s="808" t="s">
        <v>39</v>
      </c>
      <c r="X126" s="833" t="s">
        <v>39</v>
      </c>
      <c r="Y126" s="833" t="s">
        <v>39</v>
      </c>
      <c r="Z126" s="833" t="s">
        <v>39</v>
      </c>
      <c r="AA126" s="541" t="s">
        <v>39</v>
      </c>
      <c r="AB126" s="495"/>
      <c r="AC126" s="495"/>
      <c r="AD126" s="610"/>
    </row>
    <row r="127" spans="1:30" s="469" customFormat="1" x14ac:dyDescent="0.15">
      <c r="B127" s="661"/>
      <c r="D127" s="476" t="s">
        <v>40</v>
      </c>
      <c r="E127" s="519">
        <v>1</v>
      </c>
      <c r="F127" s="592">
        <v>41467.573611111111</v>
      </c>
      <c r="G127" s="520">
        <f t="shared" si="32"/>
        <v>10</v>
      </c>
      <c r="H127" s="474">
        <v>13</v>
      </c>
      <c r="I127" s="474">
        <v>12</v>
      </c>
      <c r="J127" s="474">
        <v>14</v>
      </c>
      <c r="K127" s="532">
        <v>0.17599999999999999</v>
      </c>
      <c r="L127" s="476">
        <v>0.1</v>
      </c>
      <c r="M127" s="549">
        <v>9.22824551321723E-2</v>
      </c>
      <c r="N127" s="549">
        <v>8.2603604552231105E-2</v>
      </c>
      <c r="O127" s="541" t="s">
        <v>39</v>
      </c>
      <c r="P127" s="494" t="s">
        <v>39</v>
      </c>
      <c r="Q127" s="494" t="s">
        <v>39</v>
      </c>
      <c r="R127" s="494" t="s">
        <v>39</v>
      </c>
      <c r="S127" s="494" t="s">
        <v>39</v>
      </c>
      <c r="T127" s="494" t="s">
        <v>39</v>
      </c>
      <c r="U127" s="494" t="s">
        <v>39</v>
      </c>
      <c r="V127" s="494" t="s">
        <v>39</v>
      </c>
      <c r="W127" s="808" t="s">
        <v>39</v>
      </c>
      <c r="X127" s="833" t="s">
        <v>39</v>
      </c>
      <c r="Y127" s="833" t="s">
        <v>39</v>
      </c>
      <c r="Z127" s="833" t="s">
        <v>39</v>
      </c>
      <c r="AA127" s="541" t="s">
        <v>39</v>
      </c>
      <c r="AB127" s="495"/>
      <c r="AC127" s="495"/>
      <c r="AD127" s="610"/>
    </row>
    <row r="128" spans="1:30" s="469" customFormat="1" x14ac:dyDescent="0.15">
      <c r="B128" s="661"/>
      <c r="D128" s="476" t="s">
        <v>40</v>
      </c>
      <c r="E128" s="519">
        <v>1</v>
      </c>
      <c r="F128" s="592">
        <v>41467.573611111111</v>
      </c>
      <c r="G128" s="520">
        <f t="shared" si="32"/>
        <v>8</v>
      </c>
      <c r="H128" s="474">
        <v>15</v>
      </c>
      <c r="I128" s="474">
        <v>14</v>
      </c>
      <c r="J128" s="474">
        <v>16</v>
      </c>
      <c r="K128" s="532">
        <v>0.57099999999999995</v>
      </c>
      <c r="L128" s="476">
        <v>0.3</v>
      </c>
      <c r="M128" s="549">
        <v>0.300295895768248</v>
      </c>
      <c r="N128" s="549">
        <v>0.27558182679630999</v>
      </c>
      <c r="O128" s="541" t="s">
        <v>39</v>
      </c>
      <c r="P128" s="494" t="s">
        <v>39</v>
      </c>
      <c r="Q128" s="494" t="s">
        <v>39</v>
      </c>
      <c r="R128" s="494" t="s">
        <v>39</v>
      </c>
      <c r="S128" s="494" t="s">
        <v>39</v>
      </c>
      <c r="T128" s="494" t="s">
        <v>39</v>
      </c>
      <c r="U128" s="494" t="s">
        <v>39</v>
      </c>
      <c r="V128" s="494" t="s">
        <v>39</v>
      </c>
      <c r="W128" s="808" t="s">
        <v>39</v>
      </c>
      <c r="X128" s="833" t="s">
        <v>39</v>
      </c>
      <c r="Y128" s="833" t="s">
        <v>39</v>
      </c>
      <c r="Z128" s="833" t="s">
        <v>39</v>
      </c>
      <c r="AA128" s="541" t="s">
        <v>39</v>
      </c>
      <c r="AB128" s="495"/>
      <c r="AC128" s="495"/>
      <c r="AD128" s="610"/>
    </row>
    <row r="129" spans="1:30" s="469" customFormat="1" x14ac:dyDescent="0.15">
      <c r="B129" s="661"/>
      <c r="D129" s="476" t="s">
        <v>40</v>
      </c>
      <c r="E129" s="519">
        <v>1</v>
      </c>
      <c r="F129" s="592">
        <v>41467.573611111111</v>
      </c>
      <c r="G129" s="520">
        <f t="shared" si="32"/>
        <v>6</v>
      </c>
      <c r="H129" s="474">
        <v>17</v>
      </c>
      <c r="I129" s="474">
        <v>16</v>
      </c>
      <c r="J129" s="474">
        <v>18</v>
      </c>
      <c r="K129" s="532">
        <v>9.5</v>
      </c>
      <c r="L129" s="476">
        <v>5.3</v>
      </c>
      <c r="M129" s="549">
        <v>5.3258823974846798</v>
      </c>
      <c r="N129" s="549">
        <v>5.3240913308696998</v>
      </c>
      <c r="O129" s="541" t="s">
        <v>39</v>
      </c>
      <c r="P129" s="494" t="s">
        <v>39</v>
      </c>
      <c r="Q129" s="494" t="s">
        <v>39</v>
      </c>
      <c r="R129" s="494" t="s">
        <v>39</v>
      </c>
      <c r="S129" s="494" t="s">
        <v>39</v>
      </c>
      <c r="T129" s="494" t="s">
        <v>39</v>
      </c>
      <c r="U129" s="494" t="s">
        <v>39</v>
      </c>
      <c r="V129" s="494" t="s">
        <v>39</v>
      </c>
      <c r="W129" s="808" t="s">
        <v>39</v>
      </c>
      <c r="X129" s="833" t="s">
        <v>39</v>
      </c>
      <c r="Y129" s="833" t="s">
        <v>39</v>
      </c>
      <c r="Z129" s="833" t="s">
        <v>39</v>
      </c>
      <c r="AA129" s="541" t="s">
        <v>39</v>
      </c>
      <c r="AB129" s="495"/>
      <c r="AC129" s="495"/>
      <c r="AD129" s="610"/>
    </row>
    <row r="130" spans="1:30" s="469" customFormat="1" x14ac:dyDescent="0.15">
      <c r="B130" s="661"/>
      <c r="D130" s="476" t="s">
        <v>40</v>
      </c>
      <c r="E130" s="519">
        <v>1</v>
      </c>
      <c r="F130" s="592">
        <v>41467.573611111111</v>
      </c>
      <c r="G130" s="520">
        <f t="shared" si="32"/>
        <v>2.5</v>
      </c>
      <c r="H130" s="474">
        <v>20.5</v>
      </c>
      <c r="I130" s="474">
        <v>18</v>
      </c>
      <c r="J130" s="474">
        <v>23</v>
      </c>
      <c r="K130" s="532">
        <v>30.3</v>
      </c>
      <c r="L130" s="476">
        <v>18.8</v>
      </c>
      <c r="M130" s="549">
        <v>18.891913629754299</v>
      </c>
      <c r="N130" s="549">
        <v>18.7725479155485</v>
      </c>
      <c r="O130" s="541" t="s">
        <v>39</v>
      </c>
      <c r="P130" s="494" t="s">
        <v>39</v>
      </c>
      <c r="Q130" s="494" t="s">
        <v>39</v>
      </c>
      <c r="R130" s="494" t="s">
        <v>39</v>
      </c>
      <c r="S130" s="494" t="s">
        <v>39</v>
      </c>
      <c r="T130" s="494" t="s">
        <v>39</v>
      </c>
      <c r="U130" s="494" t="s">
        <v>39</v>
      </c>
      <c r="V130" s="494" t="s">
        <v>39</v>
      </c>
      <c r="W130" s="808" t="s">
        <v>39</v>
      </c>
      <c r="X130" s="833" t="s">
        <v>39</v>
      </c>
      <c r="Y130" s="833" t="s">
        <v>39</v>
      </c>
      <c r="Z130" s="833" t="s">
        <v>39</v>
      </c>
      <c r="AA130" s="541" t="s">
        <v>39</v>
      </c>
      <c r="AB130" s="495"/>
      <c r="AC130" s="495"/>
      <c r="AD130" s="610"/>
    </row>
    <row r="131" spans="1:30" s="469" customFormat="1" ht="16" x14ac:dyDescent="0.15">
      <c r="B131" s="611"/>
      <c r="D131" s="517" t="s">
        <v>40</v>
      </c>
      <c r="E131" s="518">
        <v>3</v>
      </c>
      <c r="F131" s="593">
        <v>41467.573611111111</v>
      </c>
      <c r="G131" s="520">
        <f t="shared" si="32"/>
        <v>0</v>
      </c>
      <c r="H131" s="474">
        <v>23</v>
      </c>
      <c r="I131" s="474">
        <v>23</v>
      </c>
      <c r="J131" s="474">
        <v>23</v>
      </c>
      <c r="K131" s="532">
        <v>44.2</v>
      </c>
      <c r="L131" s="476">
        <v>28.6</v>
      </c>
      <c r="M131" s="549">
        <v>28.4750766018634</v>
      </c>
      <c r="N131" s="549">
        <v>28.514813388377199</v>
      </c>
      <c r="O131" s="541" t="s">
        <v>39</v>
      </c>
      <c r="P131" s="494" t="s">
        <v>39</v>
      </c>
      <c r="Q131" s="494" t="s">
        <v>39</v>
      </c>
      <c r="R131" s="494" t="s">
        <v>39</v>
      </c>
      <c r="S131" s="494" t="s">
        <v>39</v>
      </c>
      <c r="T131" s="494" t="s">
        <v>39</v>
      </c>
      <c r="U131" s="494" t="s">
        <v>39</v>
      </c>
      <c r="V131" s="494" t="s">
        <v>39</v>
      </c>
      <c r="W131" s="808" t="s">
        <v>39</v>
      </c>
      <c r="X131" s="833" t="s">
        <v>39</v>
      </c>
      <c r="Y131" s="833" t="s">
        <v>39</v>
      </c>
      <c r="Z131" s="833" t="s">
        <v>39</v>
      </c>
      <c r="AA131" s="541" t="s">
        <v>39</v>
      </c>
      <c r="AB131" s="495"/>
      <c r="AC131" s="495"/>
      <c r="AD131" s="605" t="s">
        <v>54</v>
      </c>
    </row>
    <row r="132" spans="1:30" s="562" customFormat="1" x14ac:dyDescent="0.15">
      <c r="A132" s="557">
        <v>1</v>
      </c>
      <c r="B132" s="660" t="s">
        <v>1509</v>
      </c>
      <c r="C132" s="555" t="s">
        <v>1629</v>
      </c>
      <c r="D132" s="557" t="s">
        <v>233</v>
      </c>
      <c r="E132" s="572">
        <v>1</v>
      </c>
      <c r="F132" s="765">
        <v>41467.583333333336</v>
      </c>
      <c r="G132" s="565">
        <f>23-H132</f>
        <v>22</v>
      </c>
      <c r="H132" s="557">
        <v>1</v>
      </c>
      <c r="I132" s="557">
        <v>0</v>
      </c>
      <c r="J132" s="557">
        <v>2</v>
      </c>
      <c r="K132" s="561" t="s">
        <v>39</v>
      </c>
      <c r="L132" s="560" t="s">
        <v>39</v>
      </c>
      <c r="M132" s="560" t="s">
        <v>39</v>
      </c>
      <c r="N132" s="560" t="s">
        <v>39</v>
      </c>
      <c r="O132" s="561">
        <v>84857</v>
      </c>
      <c r="P132" s="571" t="s">
        <v>39</v>
      </c>
      <c r="Q132" s="571" t="s">
        <v>39</v>
      </c>
      <c r="R132" s="571" t="s">
        <v>39</v>
      </c>
      <c r="S132" s="560">
        <v>154177</v>
      </c>
      <c r="T132" s="560">
        <v>482</v>
      </c>
      <c r="U132" s="560">
        <v>418</v>
      </c>
      <c r="V132" s="560">
        <v>21289</v>
      </c>
      <c r="W132" s="834">
        <f t="shared" ref="W132:W149" si="33">($W$5-V132/O132)/$W$5</f>
        <v>2.7615124150534129E-3</v>
      </c>
      <c r="X132" s="835">
        <f t="shared" ref="X132:X149" si="34">($X$5-S132/O132)/$X$5</f>
        <v>-1.2202257105542142E-2</v>
      </c>
      <c r="Y132" s="835">
        <f t="shared" ref="Y132:Y149" si="35">($Y$5-T132/O132)/$Y$5</f>
        <v>8.9771237439017049E-2</v>
      </c>
      <c r="Z132" s="835">
        <f t="shared" si="23"/>
        <v>1.2055156980616892E-2</v>
      </c>
      <c r="AA132" s="564">
        <v>100</v>
      </c>
      <c r="AB132" s="560"/>
      <c r="AC132" s="560"/>
      <c r="AD132" s="609"/>
    </row>
    <row r="133" spans="1:30" s="469" customFormat="1" x14ac:dyDescent="0.15">
      <c r="A133" s="474">
        <v>1</v>
      </c>
      <c r="B133" s="661"/>
      <c r="D133" s="474" t="s">
        <v>235</v>
      </c>
      <c r="E133" s="519">
        <v>1</v>
      </c>
      <c r="F133" s="592">
        <v>41467.583333333336</v>
      </c>
      <c r="G133" s="520">
        <f t="shared" ref="G133:G143" si="36">23-H133</f>
        <v>20</v>
      </c>
      <c r="H133" s="474">
        <v>3</v>
      </c>
      <c r="I133" s="474">
        <v>2</v>
      </c>
      <c r="J133" s="474">
        <v>4</v>
      </c>
      <c r="K133" s="541" t="s">
        <v>39</v>
      </c>
      <c r="L133" s="494" t="s">
        <v>39</v>
      </c>
      <c r="M133" s="494" t="s">
        <v>39</v>
      </c>
      <c r="N133" s="494" t="s">
        <v>39</v>
      </c>
      <c r="O133" s="541">
        <v>38532</v>
      </c>
      <c r="P133" s="495" t="s">
        <v>39</v>
      </c>
      <c r="Q133" s="495" t="s">
        <v>39</v>
      </c>
      <c r="R133" s="495" t="s">
        <v>39</v>
      </c>
      <c r="S133" s="494">
        <v>70289</v>
      </c>
      <c r="T133" s="494">
        <v>209</v>
      </c>
      <c r="U133" s="494">
        <v>876</v>
      </c>
      <c r="V133" s="494">
        <v>9254</v>
      </c>
      <c r="W133" s="808">
        <f t="shared" si="33"/>
        <v>4.5360529351509547E-2</v>
      </c>
      <c r="X133" s="807">
        <f t="shared" si="34"/>
        <v>-1.6251494876103622E-2</v>
      </c>
      <c r="Y133" s="833">
        <f t="shared" si="35"/>
        <v>0.13080759087401833</v>
      </c>
      <c r="Z133" s="833">
        <f t="shared" si="23"/>
        <v>1.5991607351175129E-2</v>
      </c>
      <c r="AA133" s="534">
        <v>100</v>
      </c>
      <c r="AB133" s="494"/>
      <c r="AC133" s="494"/>
      <c r="AD133" s="605"/>
    </row>
    <row r="134" spans="1:30" s="469" customFormat="1" x14ac:dyDescent="0.15">
      <c r="A134" s="474">
        <v>1</v>
      </c>
      <c r="B134" s="661"/>
      <c r="D134" s="474" t="s">
        <v>237</v>
      </c>
      <c r="E134" s="519">
        <v>1</v>
      </c>
      <c r="F134" s="592">
        <v>41467.583333333336</v>
      </c>
      <c r="G134" s="520">
        <f t="shared" si="36"/>
        <v>18</v>
      </c>
      <c r="H134" s="474">
        <v>5</v>
      </c>
      <c r="I134" s="474">
        <v>4</v>
      </c>
      <c r="J134" s="474">
        <v>6</v>
      </c>
      <c r="K134" s="541" t="s">
        <v>39</v>
      </c>
      <c r="L134" s="494" t="s">
        <v>39</v>
      </c>
      <c r="M134" s="494" t="s">
        <v>39</v>
      </c>
      <c r="N134" s="494" t="s">
        <v>39</v>
      </c>
      <c r="O134" s="541">
        <v>20300</v>
      </c>
      <c r="P134" s="495" t="s">
        <v>39</v>
      </c>
      <c r="Q134" s="495" t="s">
        <v>39</v>
      </c>
      <c r="R134" s="495" t="s">
        <v>39</v>
      </c>
      <c r="S134" s="494">
        <v>37526</v>
      </c>
      <c r="T134" s="494">
        <v>113</v>
      </c>
      <c r="U134" s="494">
        <v>324</v>
      </c>
      <c r="V134" s="494">
        <v>4619</v>
      </c>
      <c r="W134" s="808">
        <f t="shared" si="33"/>
        <v>9.5552489747452327E-2</v>
      </c>
      <c r="X134" s="807">
        <f t="shared" si="34"/>
        <v>-2.9844421198448705E-2</v>
      </c>
      <c r="Y134" s="833">
        <f t="shared" si="35"/>
        <v>0.10798204547717662</v>
      </c>
      <c r="Z134" s="833">
        <f t="shared" si="23"/>
        <v>2.8979543496209018E-2</v>
      </c>
      <c r="AA134" s="534">
        <v>100</v>
      </c>
      <c r="AB134" s="494"/>
      <c r="AC134" s="494"/>
      <c r="AD134" s="605"/>
    </row>
    <row r="135" spans="1:30" s="469" customFormat="1" x14ac:dyDescent="0.15">
      <c r="A135" s="474">
        <v>1</v>
      </c>
      <c r="B135" s="661"/>
      <c r="D135" s="474" t="s">
        <v>239</v>
      </c>
      <c r="E135" s="519">
        <v>1</v>
      </c>
      <c r="F135" s="592">
        <v>41467.583333333336</v>
      </c>
      <c r="G135" s="520">
        <f t="shared" si="36"/>
        <v>16</v>
      </c>
      <c r="H135" s="474">
        <v>7</v>
      </c>
      <c r="I135" s="474">
        <v>6</v>
      </c>
      <c r="J135" s="474">
        <v>8</v>
      </c>
      <c r="K135" s="541" t="s">
        <v>39</v>
      </c>
      <c r="L135" s="494" t="s">
        <v>39</v>
      </c>
      <c r="M135" s="494" t="s">
        <v>39</v>
      </c>
      <c r="N135" s="494" t="s">
        <v>39</v>
      </c>
      <c r="O135" s="541">
        <v>22071</v>
      </c>
      <c r="P135" s="495" t="s">
        <v>39</v>
      </c>
      <c r="Q135" s="495" t="s">
        <v>39</v>
      </c>
      <c r="R135" s="495" t="s">
        <v>39</v>
      </c>
      <c r="S135" s="494">
        <v>40006</v>
      </c>
      <c r="T135" s="494">
        <v>121</v>
      </c>
      <c r="U135" s="494">
        <v>356</v>
      </c>
      <c r="V135" s="494">
        <v>6237</v>
      </c>
      <c r="W135" s="808">
        <f t="shared" si="33"/>
        <v>-0.12327262915897051</v>
      </c>
      <c r="X135" s="807">
        <f t="shared" si="34"/>
        <v>-9.8072960730007461E-3</v>
      </c>
      <c r="Y135" s="833">
        <f t="shared" si="35"/>
        <v>0.12147413969541943</v>
      </c>
      <c r="Z135" s="833">
        <f t="shared" si="23"/>
        <v>9.7120471511147125E-3</v>
      </c>
      <c r="AA135" s="534">
        <v>100</v>
      </c>
      <c r="AB135" s="494"/>
      <c r="AC135" s="494"/>
      <c r="AD135" s="605"/>
    </row>
    <row r="136" spans="1:30" s="469" customFormat="1" x14ac:dyDescent="0.15">
      <c r="A136" s="474">
        <v>1</v>
      </c>
      <c r="B136" s="661"/>
      <c r="D136" s="474" t="s">
        <v>241</v>
      </c>
      <c r="E136" s="519">
        <v>1</v>
      </c>
      <c r="F136" s="592">
        <v>41467.583333333336</v>
      </c>
      <c r="G136" s="520">
        <f t="shared" si="36"/>
        <v>14</v>
      </c>
      <c r="H136" s="474">
        <v>9</v>
      </c>
      <c r="I136" s="474">
        <v>8</v>
      </c>
      <c r="J136" s="474">
        <v>10</v>
      </c>
      <c r="K136" s="541" t="s">
        <v>39</v>
      </c>
      <c r="L136" s="494" t="s">
        <v>39</v>
      </c>
      <c r="M136" s="494" t="s">
        <v>39</v>
      </c>
      <c r="N136" s="494" t="s">
        <v>39</v>
      </c>
      <c r="O136" s="541">
        <v>34074</v>
      </c>
      <c r="P136" s="495" t="s">
        <v>39</v>
      </c>
      <c r="Q136" s="495" t="s">
        <v>39</v>
      </c>
      <c r="R136" s="495" t="s">
        <v>39</v>
      </c>
      <c r="S136" s="494">
        <v>62605</v>
      </c>
      <c r="T136" s="494">
        <v>192</v>
      </c>
      <c r="U136" s="494">
        <v>201</v>
      </c>
      <c r="V136" s="494">
        <v>8499</v>
      </c>
      <c r="W136" s="808">
        <f t="shared" si="33"/>
        <v>8.5378176653725969E-3</v>
      </c>
      <c r="X136" s="807">
        <f t="shared" si="34"/>
        <v>-2.3578806713668177E-2</v>
      </c>
      <c r="Y136" s="833">
        <f t="shared" si="35"/>
        <v>9.7038361705170412E-2</v>
      </c>
      <c r="Z136" s="833">
        <f t="shared" si="23"/>
        <v>2.3035653492446576E-2</v>
      </c>
      <c r="AA136" s="534">
        <v>100</v>
      </c>
      <c r="AB136" s="494"/>
      <c r="AC136" s="494"/>
      <c r="AD136" s="605"/>
    </row>
    <row r="137" spans="1:30" s="469" customFormat="1" x14ac:dyDescent="0.15">
      <c r="A137" s="474">
        <v>1</v>
      </c>
      <c r="B137" s="661"/>
      <c r="D137" s="474" t="s">
        <v>243</v>
      </c>
      <c r="E137" s="519">
        <v>1</v>
      </c>
      <c r="F137" s="592">
        <v>41467.583333333336</v>
      </c>
      <c r="G137" s="520">
        <f t="shared" si="36"/>
        <v>12</v>
      </c>
      <c r="H137" s="474">
        <v>11</v>
      </c>
      <c r="I137" s="474">
        <v>10</v>
      </c>
      <c r="J137" s="474">
        <v>12</v>
      </c>
      <c r="K137" s="541" t="s">
        <v>39</v>
      </c>
      <c r="L137" s="494" t="s">
        <v>39</v>
      </c>
      <c r="M137" s="494" t="s">
        <v>39</v>
      </c>
      <c r="N137" s="494" t="s">
        <v>39</v>
      </c>
      <c r="O137" s="541">
        <v>25176</v>
      </c>
      <c r="P137" s="495" t="s">
        <v>39</v>
      </c>
      <c r="Q137" s="495" t="s">
        <v>39</v>
      </c>
      <c r="R137" s="495" t="s">
        <v>39</v>
      </c>
      <c r="S137" s="494">
        <v>46467</v>
      </c>
      <c r="T137" s="494">
        <v>146</v>
      </c>
      <c r="U137" s="494">
        <v>192</v>
      </c>
      <c r="V137" s="494">
        <v>5974</v>
      </c>
      <c r="W137" s="808">
        <f t="shared" si="33"/>
        <v>5.6786666098000649E-2</v>
      </c>
      <c r="X137" s="807">
        <f t="shared" si="34"/>
        <v>-2.8237145699217935E-2</v>
      </c>
      <c r="Y137" s="833">
        <f t="shared" si="35"/>
        <v>7.0697049017485428E-2</v>
      </c>
      <c r="Z137" s="833">
        <f t="shared" si="23"/>
        <v>2.7461705519319691E-2</v>
      </c>
      <c r="AA137" s="534">
        <v>100</v>
      </c>
      <c r="AB137" s="494"/>
      <c r="AC137" s="494"/>
      <c r="AD137" s="605"/>
    </row>
    <row r="138" spans="1:30" s="469" customFormat="1" x14ac:dyDescent="0.15">
      <c r="A138" s="474">
        <v>1</v>
      </c>
      <c r="B138" s="661"/>
      <c r="D138" s="474" t="s">
        <v>245</v>
      </c>
      <c r="E138" s="519">
        <v>1</v>
      </c>
      <c r="F138" s="592">
        <v>41467.583333333336</v>
      </c>
      <c r="G138" s="520">
        <f t="shared" si="36"/>
        <v>10</v>
      </c>
      <c r="H138" s="474">
        <v>13</v>
      </c>
      <c r="I138" s="474">
        <v>12</v>
      </c>
      <c r="J138" s="474">
        <v>14</v>
      </c>
      <c r="K138" s="541" t="s">
        <v>39</v>
      </c>
      <c r="L138" s="494" t="s">
        <v>39</v>
      </c>
      <c r="M138" s="494" t="s">
        <v>39</v>
      </c>
      <c r="N138" s="494" t="s">
        <v>39</v>
      </c>
      <c r="O138" s="541">
        <v>72736</v>
      </c>
      <c r="P138" s="495" t="s">
        <v>39</v>
      </c>
      <c r="Q138" s="495" t="s">
        <v>39</v>
      </c>
      <c r="R138" s="495" t="s">
        <v>39</v>
      </c>
      <c r="S138" s="494">
        <v>134590</v>
      </c>
      <c r="T138" s="494">
        <v>426</v>
      </c>
      <c r="U138" s="494">
        <v>243</v>
      </c>
      <c r="V138" s="494">
        <v>17023</v>
      </c>
      <c r="W138" s="808">
        <f t="shared" si="33"/>
        <v>6.9710480369763628E-2</v>
      </c>
      <c r="X138" s="807">
        <f t="shared" si="34"/>
        <v>-3.085780498270653E-2</v>
      </c>
      <c r="Y138" s="833">
        <f t="shared" si="35"/>
        <v>6.1463049894773733E-2</v>
      </c>
      <c r="Z138" s="833">
        <f t="shared" si="23"/>
        <v>2.9934104231983758E-2</v>
      </c>
      <c r="AA138" s="534">
        <v>100</v>
      </c>
      <c r="AB138" s="494"/>
      <c r="AC138" s="494"/>
      <c r="AD138" s="605"/>
    </row>
    <row r="139" spans="1:30" s="469" customFormat="1" x14ac:dyDescent="0.15">
      <c r="A139" s="474">
        <v>1</v>
      </c>
      <c r="B139" s="661"/>
      <c r="D139" s="474" t="s">
        <v>247</v>
      </c>
      <c r="E139" s="519">
        <v>1</v>
      </c>
      <c r="F139" s="592">
        <v>41467.583333333336</v>
      </c>
      <c r="G139" s="520">
        <f t="shared" si="36"/>
        <v>8</v>
      </c>
      <c r="H139" s="474">
        <v>15</v>
      </c>
      <c r="I139" s="474">
        <v>14</v>
      </c>
      <c r="J139" s="474">
        <v>16</v>
      </c>
      <c r="K139" s="541" t="s">
        <v>39</v>
      </c>
      <c r="L139" s="494" t="s">
        <v>39</v>
      </c>
      <c r="M139" s="494" t="s">
        <v>39</v>
      </c>
      <c r="N139" s="494" t="s">
        <v>39</v>
      </c>
      <c r="O139" s="541">
        <v>65404</v>
      </c>
      <c r="P139" s="495" t="s">
        <v>39</v>
      </c>
      <c r="Q139" s="495" t="s">
        <v>39</v>
      </c>
      <c r="R139" s="495" t="s">
        <v>39</v>
      </c>
      <c r="S139" s="494">
        <v>119238</v>
      </c>
      <c r="T139" s="494">
        <v>382</v>
      </c>
      <c r="U139" s="494">
        <v>536</v>
      </c>
      <c r="V139" s="494">
        <v>15289</v>
      </c>
      <c r="W139" s="808">
        <f t="shared" si="33"/>
        <v>7.0806391036159808E-2</v>
      </c>
      <c r="X139" s="807">
        <f t="shared" si="34"/>
        <v>-1.5653939632116486E-2</v>
      </c>
      <c r="Y139" s="833">
        <f t="shared" si="35"/>
        <v>6.4055183474653374E-2</v>
      </c>
      <c r="Z139" s="833">
        <f t="shared" si="23"/>
        <v>1.5412670616712658E-2</v>
      </c>
      <c r="AA139" s="534">
        <v>100</v>
      </c>
      <c r="AB139" s="494"/>
      <c r="AC139" s="494"/>
      <c r="AD139" s="605"/>
    </row>
    <row r="140" spans="1:30" s="469" customFormat="1" ht="16" x14ac:dyDescent="0.15">
      <c r="A140" s="474">
        <v>1</v>
      </c>
      <c r="B140" s="661"/>
      <c r="D140" s="474" t="s">
        <v>249</v>
      </c>
      <c r="E140" s="519">
        <v>1</v>
      </c>
      <c r="F140" s="592">
        <v>41467.583333333336</v>
      </c>
      <c r="G140" s="520">
        <f t="shared" si="36"/>
        <v>6</v>
      </c>
      <c r="H140" s="474">
        <v>17</v>
      </c>
      <c r="I140" s="474">
        <v>16</v>
      </c>
      <c r="J140" s="474">
        <v>18</v>
      </c>
      <c r="K140" s="541" t="s">
        <v>39</v>
      </c>
      <c r="L140" s="494" t="s">
        <v>39</v>
      </c>
      <c r="M140" s="494" t="s">
        <v>39</v>
      </c>
      <c r="N140" s="494" t="s">
        <v>39</v>
      </c>
      <c r="O140" s="541">
        <v>81515</v>
      </c>
      <c r="P140" s="495" t="s">
        <v>39</v>
      </c>
      <c r="Q140" s="495" t="s">
        <v>39</v>
      </c>
      <c r="R140" s="495" t="s">
        <v>39</v>
      </c>
      <c r="S140" s="494">
        <v>152886</v>
      </c>
      <c r="T140" s="494">
        <v>485</v>
      </c>
      <c r="U140" s="494">
        <v>102</v>
      </c>
      <c r="V140" s="494">
        <v>21050</v>
      </c>
      <c r="W140" s="808">
        <f t="shared" si="33"/>
        <v>-2.6469407928678378E-2</v>
      </c>
      <c r="X140" s="807">
        <f t="shared" si="34"/>
        <v>-4.4877962889433416E-2</v>
      </c>
      <c r="Y140" s="833">
        <f t="shared" si="35"/>
        <v>4.6555547759605867E-2</v>
      </c>
      <c r="Z140" s="833">
        <f t="shared" si="23"/>
        <v>4.2950434867370477E-2</v>
      </c>
      <c r="AA140" s="534">
        <v>100</v>
      </c>
      <c r="AB140" s="494"/>
      <c r="AC140" s="494"/>
      <c r="AD140" s="605" t="s">
        <v>250</v>
      </c>
    </row>
    <row r="141" spans="1:30" s="469" customFormat="1" x14ac:dyDescent="0.15">
      <c r="A141" s="474">
        <v>1</v>
      </c>
      <c r="B141" s="661"/>
      <c r="D141" s="474" t="s">
        <v>252</v>
      </c>
      <c r="E141" s="519">
        <v>1</v>
      </c>
      <c r="F141" s="592">
        <v>41467.583333333336</v>
      </c>
      <c r="G141" s="520">
        <f t="shared" si="36"/>
        <v>4</v>
      </c>
      <c r="H141" s="474">
        <v>19</v>
      </c>
      <c r="I141" s="474">
        <v>18</v>
      </c>
      <c r="J141" s="474">
        <v>20</v>
      </c>
      <c r="K141" s="541" t="s">
        <v>39</v>
      </c>
      <c r="L141" s="494" t="s">
        <v>39</v>
      </c>
      <c r="M141" s="494" t="s">
        <v>39</v>
      </c>
      <c r="N141" s="494" t="s">
        <v>39</v>
      </c>
      <c r="O141" s="542">
        <v>438787.21192828025</v>
      </c>
      <c r="P141" s="445">
        <v>7219.2720222222251</v>
      </c>
      <c r="Q141" s="445">
        <v>25742.328110396455</v>
      </c>
      <c r="R141" s="445">
        <v>6668.3743729924627</v>
      </c>
      <c r="S141" s="445">
        <v>781202.85752317868</v>
      </c>
      <c r="T141" s="446" t="s">
        <v>39</v>
      </c>
      <c r="U141" s="445" t="s">
        <v>39</v>
      </c>
      <c r="V141" s="446">
        <v>48866.617151919541</v>
      </c>
      <c r="W141" s="808">
        <f t="shared" si="33"/>
        <v>0.5573201472363285</v>
      </c>
      <c r="X141" s="807">
        <f t="shared" si="34"/>
        <v>8.1517174786189962E-3</v>
      </c>
      <c r="Y141" s="833" t="s">
        <v>39</v>
      </c>
      <c r="Z141" s="833">
        <f t="shared" si="23"/>
        <v>-8.2187141141149885E-3</v>
      </c>
      <c r="AA141" s="435">
        <v>10000</v>
      </c>
      <c r="AB141" s="1">
        <v>0</v>
      </c>
      <c r="AC141" s="404">
        <v>0</v>
      </c>
      <c r="AD141" s="605"/>
    </row>
    <row r="142" spans="1:30" s="469" customFormat="1" x14ac:dyDescent="0.15">
      <c r="A142" s="474">
        <v>1</v>
      </c>
      <c r="B142" s="661"/>
      <c r="D142" s="474" t="s">
        <v>254</v>
      </c>
      <c r="E142" s="519">
        <v>1</v>
      </c>
      <c r="F142" s="592">
        <v>41467.583333333336</v>
      </c>
      <c r="G142" s="520">
        <f t="shared" si="36"/>
        <v>0.5</v>
      </c>
      <c r="H142" s="474">
        <v>22.5</v>
      </c>
      <c r="I142" s="474">
        <v>20</v>
      </c>
      <c r="J142" s="474">
        <v>25</v>
      </c>
      <c r="K142" s="541" t="s">
        <v>39</v>
      </c>
      <c r="L142" s="494" t="s">
        <v>39</v>
      </c>
      <c r="M142" s="494" t="s">
        <v>39</v>
      </c>
      <c r="N142" s="494" t="s">
        <v>39</v>
      </c>
      <c r="O142" s="542">
        <v>3947730.6653813417</v>
      </c>
      <c r="P142" s="445">
        <v>162222.08174434499</v>
      </c>
      <c r="Q142" s="445">
        <v>423670.99280153075</v>
      </c>
      <c r="R142" s="445">
        <v>131679.85100827072</v>
      </c>
      <c r="S142" s="445">
        <v>6843518.7519994313</v>
      </c>
      <c r="T142" s="446">
        <v>50336.093106992346</v>
      </c>
      <c r="U142" s="445">
        <v>1090.0708920530774</v>
      </c>
      <c r="V142" s="446">
        <v>858812.49639981939</v>
      </c>
      <c r="W142" s="808">
        <f t="shared" si="33"/>
        <v>0.13526650156770234</v>
      </c>
      <c r="X142" s="807">
        <f t="shared" si="34"/>
        <v>3.424418719898617E-2</v>
      </c>
      <c r="Y142" s="833">
        <f t="shared" si="35"/>
        <v>-1.0432578656423015</v>
      </c>
      <c r="Z142" s="833">
        <f t="shared" si="23"/>
        <v>-3.5458432395728254E-2</v>
      </c>
      <c r="AA142" s="435">
        <v>1000</v>
      </c>
      <c r="AB142" s="1">
        <v>0</v>
      </c>
      <c r="AC142" s="439">
        <v>1</v>
      </c>
      <c r="AD142" s="605"/>
    </row>
    <row r="143" spans="1:30" s="469" customFormat="1" ht="16" x14ac:dyDescent="0.15">
      <c r="A143" s="474">
        <v>1</v>
      </c>
      <c r="B143" s="661"/>
      <c r="D143" s="516" t="s">
        <v>256</v>
      </c>
      <c r="E143" s="516">
        <v>3</v>
      </c>
      <c r="F143" s="592">
        <v>41467.583333333336</v>
      </c>
      <c r="G143" s="520">
        <f t="shared" si="36"/>
        <v>0</v>
      </c>
      <c r="H143" s="474">
        <v>23</v>
      </c>
      <c r="I143" s="474">
        <v>23</v>
      </c>
      <c r="J143" s="474">
        <v>23</v>
      </c>
      <c r="K143" s="541" t="s">
        <v>39</v>
      </c>
      <c r="L143" s="494" t="s">
        <v>39</v>
      </c>
      <c r="M143" s="494" t="s">
        <v>39</v>
      </c>
      <c r="N143" s="494" t="s">
        <v>39</v>
      </c>
      <c r="O143" s="542">
        <v>5750952.6334518557</v>
      </c>
      <c r="P143" s="445">
        <v>226969.33416361845</v>
      </c>
      <c r="Q143" s="445">
        <v>504742.07451708062</v>
      </c>
      <c r="R143" s="445">
        <v>115353.035094872</v>
      </c>
      <c r="S143" s="445">
        <v>10769079.150238678</v>
      </c>
      <c r="T143" s="446">
        <v>61464.23742521894</v>
      </c>
      <c r="U143" s="445" t="s">
        <v>39</v>
      </c>
      <c r="V143" s="446">
        <v>825592.70390489174</v>
      </c>
      <c r="W143" s="808">
        <f t="shared" si="33"/>
        <v>0.42936619146159632</v>
      </c>
      <c r="X143" s="807">
        <f t="shared" si="34"/>
        <v>-4.3215815989143924E-2</v>
      </c>
      <c r="Y143" s="833">
        <f t="shared" si="35"/>
        <v>-0.71267081650088315</v>
      </c>
      <c r="Z143" s="833">
        <f t="shared" si="23"/>
        <v>4.1425575922818814E-2</v>
      </c>
      <c r="AA143" s="435">
        <v>10000</v>
      </c>
      <c r="AB143" s="1">
        <v>0</v>
      </c>
      <c r="AC143" s="439">
        <v>1</v>
      </c>
      <c r="AD143" s="605" t="s">
        <v>54</v>
      </c>
    </row>
    <row r="144" spans="1:30" s="562" customFormat="1" ht="16" x14ac:dyDescent="0.15">
      <c r="A144" s="557">
        <v>1</v>
      </c>
      <c r="B144" s="662" t="s">
        <v>1469</v>
      </c>
      <c r="C144" s="555" t="s">
        <v>1630</v>
      </c>
      <c r="D144" s="557" t="s">
        <v>259</v>
      </c>
      <c r="E144" s="572">
        <v>1</v>
      </c>
      <c r="F144" s="765">
        <v>41467.583333333336</v>
      </c>
      <c r="G144" s="565">
        <f t="shared" ref="G144:G149" si="37">16.5-H144</f>
        <v>15.5</v>
      </c>
      <c r="H144" s="557">
        <v>1</v>
      </c>
      <c r="I144" s="557">
        <v>0</v>
      </c>
      <c r="J144" s="557">
        <v>2</v>
      </c>
      <c r="K144" s="559">
        <v>0.1072</v>
      </c>
      <c r="L144" s="556">
        <v>0.1</v>
      </c>
      <c r="M144" s="551">
        <v>5.61788820375239E-2</v>
      </c>
      <c r="N144" s="551">
        <v>4.9654493369363999E-2</v>
      </c>
      <c r="O144" s="561">
        <v>40495</v>
      </c>
      <c r="P144" s="571" t="s">
        <v>39</v>
      </c>
      <c r="Q144" s="571" t="s">
        <v>39</v>
      </c>
      <c r="R144" s="571" t="s">
        <v>39</v>
      </c>
      <c r="S144" s="560">
        <v>19085</v>
      </c>
      <c r="T144" s="560">
        <v>61</v>
      </c>
      <c r="U144" s="560">
        <v>51</v>
      </c>
      <c r="V144" s="560">
        <v>1904</v>
      </c>
      <c r="W144" s="834">
        <f t="shared" si="33"/>
        <v>0.81310530074997556</v>
      </c>
      <c r="X144" s="835">
        <f t="shared" si="34"/>
        <v>0.7374414620424512</v>
      </c>
      <c r="Y144" s="835">
        <f t="shared" si="35"/>
        <v>0.758609806938776</v>
      </c>
      <c r="Z144" s="835">
        <f t="shared" si="23"/>
        <v>-2.8086744684786553</v>
      </c>
      <c r="AA144" s="564">
        <v>25</v>
      </c>
      <c r="AB144" s="560"/>
      <c r="AC144" s="560"/>
      <c r="AD144" s="606" t="s">
        <v>1589</v>
      </c>
    </row>
    <row r="145" spans="1:38" s="469" customFormat="1" x14ac:dyDescent="0.15">
      <c r="A145" s="474">
        <v>1</v>
      </c>
      <c r="B145" s="661"/>
      <c r="C145" s="471"/>
      <c r="D145" s="474" t="s">
        <v>261</v>
      </c>
      <c r="E145" s="519">
        <v>1</v>
      </c>
      <c r="F145" s="592">
        <v>41467.583333333336</v>
      </c>
      <c r="G145" s="520">
        <f t="shared" si="37"/>
        <v>13.5</v>
      </c>
      <c r="H145" s="474">
        <v>3</v>
      </c>
      <c r="I145" s="474">
        <v>2</v>
      </c>
      <c r="J145" s="474">
        <v>4</v>
      </c>
      <c r="K145" s="532">
        <v>0.12740000000000001</v>
      </c>
      <c r="L145" s="476">
        <v>0.1</v>
      </c>
      <c r="M145" s="549">
        <v>6.67751299889984E-2</v>
      </c>
      <c r="N145" s="549">
        <v>5.9326981483440101E-2</v>
      </c>
      <c r="O145" s="541">
        <v>19669</v>
      </c>
      <c r="P145" s="495" t="s">
        <v>39</v>
      </c>
      <c r="Q145" s="495" t="s">
        <v>39</v>
      </c>
      <c r="R145" s="495" t="s">
        <v>39</v>
      </c>
      <c r="S145" s="494">
        <v>37439</v>
      </c>
      <c r="T145" s="494">
        <v>119</v>
      </c>
      <c r="U145" s="494">
        <v>29</v>
      </c>
      <c r="V145" s="494">
        <v>3760</v>
      </c>
      <c r="W145" s="808">
        <f t="shared" si="33"/>
        <v>0.24013400823952</v>
      </c>
      <c r="X145" s="807">
        <f t="shared" si="34"/>
        <v>-6.0418618227260232E-2</v>
      </c>
      <c r="Y145" s="833">
        <f t="shared" si="35"/>
        <v>3.0482011475411654E-2</v>
      </c>
      <c r="Z145" s="833">
        <f t="shared" si="23"/>
        <v>5.6976195239068939E-2</v>
      </c>
      <c r="AA145" s="534">
        <v>50</v>
      </c>
      <c r="AB145" s="494"/>
      <c r="AC145" s="494"/>
      <c r="AD145" s="610"/>
    </row>
    <row r="146" spans="1:38" s="469" customFormat="1" x14ac:dyDescent="0.15">
      <c r="A146" s="474">
        <v>1</v>
      </c>
      <c r="B146" s="661"/>
      <c r="C146" s="471"/>
      <c r="D146" s="474" t="s">
        <v>264</v>
      </c>
      <c r="E146" s="519">
        <v>1</v>
      </c>
      <c r="F146" s="592">
        <v>41467.583333333336</v>
      </c>
      <c r="G146" s="520">
        <f t="shared" si="37"/>
        <v>11.5</v>
      </c>
      <c r="H146" s="474">
        <v>5</v>
      </c>
      <c r="I146" s="474">
        <v>4</v>
      </c>
      <c r="J146" s="474">
        <v>6</v>
      </c>
      <c r="K146" s="532">
        <v>0.15079999999999999</v>
      </c>
      <c r="L146" s="476">
        <v>0.1</v>
      </c>
      <c r="M146" s="549">
        <v>7.9054074809872393E-2</v>
      </c>
      <c r="N146" s="549">
        <v>7.0529848301755696E-2</v>
      </c>
      <c r="O146" s="542">
        <v>18211.644128667325</v>
      </c>
      <c r="P146" s="445">
        <v>506.58007793298589</v>
      </c>
      <c r="Q146" s="445">
        <v>2003.6556582891837</v>
      </c>
      <c r="R146" s="445">
        <v>344.90141647932921</v>
      </c>
      <c r="S146" s="445">
        <v>35684.906789470908</v>
      </c>
      <c r="T146" s="446">
        <v>166.81914327238286</v>
      </c>
      <c r="U146" s="445" t="s">
        <v>39</v>
      </c>
      <c r="V146" s="446">
        <v>2527.5151043270066</v>
      </c>
      <c r="W146" s="808">
        <f t="shared" si="33"/>
        <v>0.44833421714735172</v>
      </c>
      <c r="X146" s="807">
        <f t="shared" si="34"/>
        <v>-9.1618270448228969E-2</v>
      </c>
      <c r="Y146" s="833">
        <f t="shared" si="35"/>
        <v>-0.46787110541021854</v>
      </c>
      <c r="Z146" s="833">
        <f t="shared" si="23"/>
        <v>8.3928854003707129E-2</v>
      </c>
      <c r="AA146" s="435">
        <v>100</v>
      </c>
      <c r="AB146" s="1">
        <v>0</v>
      </c>
      <c r="AC146" s="404">
        <v>0</v>
      </c>
      <c r="AD146" s="610"/>
    </row>
    <row r="147" spans="1:38" s="469" customFormat="1" x14ac:dyDescent="0.15">
      <c r="A147" s="474">
        <v>1</v>
      </c>
      <c r="B147" s="661"/>
      <c r="C147" s="471"/>
      <c r="D147" s="474" t="s">
        <v>266</v>
      </c>
      <c r="E147" s="519">
        <v>1</v>
      </c>
      <c r="F147" s="592">
        <v>41467.583333333336</v>
      </c>
      <c r="G147" s="520">
        <f t="shared" si="37"/>
        <v>9.5</v>
      </c>
      <c r="H147" s="474">
        <v>7</v>
      </c>
      <c r="I147" s="474">
        <v>6</v>
      </c>
      <c r="J147" s="474">
        <v>8</v>
      </c>
      <c r="K147" s="532">
        <v>0.251</v>
      </c>
      <c r="L147" s="476">
        <v>0.1</v>
      </c>
      <c r="M147" s="549">
        <v>0.13168270442546801</v>
      </c>
      <c r="N147" s="549">
        <v>0.11866845600982499</v>
      </c>
      <c r="O147" s="541">
        <v>19844</v>
      </c>
      <c r="P147" s="495" t="s">
        <v>39</v>
      </c>
      <c r="Q147" s="495" t="s">
        <v>39</v>
      </c>
      <c r="R147" s="495" t="s">
        <v>39</v>
      </c>
      <c r="S147" s="494">
        <v>37316</v>
      </c>
      <c r="T147" s="494">
        <v>123</v>
      </c>
      <c r="U147" s="494">
        <v>1</v>
      </c>
      <c r="V147" s="494">
        <v>4364</v>
      </c>
      <c r="W147" s="808">
        <f t="shared" si="33"/>
        <v>0.12584797734010719</v>
      </c>
      <c r="X147" s="807">
        <f t="shared" si="34"/>
        <v>-4.7613895923322394E-2</v>
      </c>
      <c r="Y147" s="833">
        <f t="shared" si="35"/>
        <v>6.7305377305648586E-3</v>
      </c>
      <c r="Z147" s="833">
        <f t="shared" si="23"/>
        <v>4.5449851427712622E-2</v>
      </c>
      <c r="AA147" s="534">
        <v>100</v>
      </c>
      <c r="AB147" s="494"/>
      <c r="AC147" s="494"/>
      <c r="AD147" s="610"/>
      <c r="AE147" s="477"/>
    </row>
    <row r="148" spans="1:38" s="469" customFormat="1" x14ac:dyDescent="0.15">
      <c r="A148" s="474">
        <v>1</v>
      </c>
      <c r="B148" s="661"/>
      <c r="C148" s="471"/>
      <c r="D148" s="474" t="s">
        <v>268</v>
      </c>
      <c r="E148" s="519">
        <v>1</v>
      </c>
      <c r="F148" s="592">
        <v>41467.583333333336</v>
      </c>
      <c r="G148" s="520">
        <f t="shared" si="37"/>
        <v>6</v>
      </c>
      <c r="H148" s="474">
        <v>10.5</v>
      </c>
      <c r="I148" s="474">
        <v>8</v>
      </c>
      <c r="J148" s="474">
        <v>13</v>
      </c>
      <c r="K148" s="532">
        <v>0.47899999999999998</v>
      </c>
      <c r="L148" s="476">
        <v>0.2</v>
      </c>
      <c r="M148" s="549">
        <v>0.25173576016975502</v>
      </c>
      <c r="N148" s="549">
        <v>0.22997718365504999</v>
      </c>
      <c r="O148" s="541">
        <v>219061</v>
      </c>
      <c r="P148" s="495" t="s">
        <v>39</v>
      </c>
      <c r="Q148" s="495" t="s">
        <v>39</v>
      </c>
      <c r="R148" s="495" t="s">
        <v>39</v>
      </c>
      <c r="S148" s="494">
        <v>433290</v>
      </c>
      <c r="T148" s="494">
        <v>1275</v>
      </c>
      <c r="U148" s="494">
        <v>106</v>
      </c>
      <c r="V148" s="494">
        <v>23688</v>
      </c>
      <c r="W148" s="808">
        <f t="shared" si="33"/>
        <v>0.57017193197692728</v>
      </c>
      <c r="X148" s="807">
        <f t="shared" si="34"/>
        <v>-0.10191725683697125</v>
      </c>
      <c r="Y148" s="833">
        <f t="shared" si="35"/>
        <v>6.7312171546634006E-2</v>
      </c>
      <c r="Z148" s="833">
        <f t="shared" si="23"/>
        <v>9.2490843758561606E-2</v>
      </c>
      <c r="AA148" s="534">
        <v>250</v>
      </c>
      <c r="AB148" s="494"/>
      <c r="AC148" s="494"/>
      <c r="AD148" s="610"/>
    </row>
    <row r="149" spans="1:38" s="469" customFormat="1" ht="16" x14ac:dyDescent="0.15">
      <c r="A149" s="474">
        <v>1</v>
      </c>
      <c r="B149" s="661"/>
      <c r="C149" s="471"/>
      <c r="D149" s="516" t="s">
        <v>270</v>
      </c>
      <c r="E149" s="516">
        <v>3</v>
      </c>
      <c r="F149" s="592">
        <v>41467.583333333336</v>
      </c>
      <c r="G149" s="520">
        <f t="shared" si="37"/>
        <v>3.5</v>
      </c>
      <c r="H149" s="474">
        <v>13</v>
      </c>
      <c r="I149" s="474">
        <v>13</v>
      </c>
      <c r="J149" s="474">
        <v>13</v>
      </c>
      <c r="K149" s="532">
        <v>6.3</v>
      </c>
      <c r="L149" s="476">
        <v>3.4</v>
      </c>
      <c r="M149" s="549">
        <v>3.4554233469384799</v>
      </c>
      <c r="N149" s="549">
        <v>3.4282357639437699</v>
      </c>
      <c r="O149" s="541">
        <v>72113</v>
      </c>
      <c r="P149" s="495" t="s">
        <v>39</v>
      </c>
      <c r="Q149" s="495" t="s">
        <v>39</v>
      </c>
      <c r="R149" s="495" t="s">
        <v>39</v>
      </c>
      <c r="S149" s="494">
        <v>2419708</v>
      </c>
      <c r="T149" s="494">
        <v>21100</v>
      </c>
      <c r="U149" s="494">
        <v>22220</v>
      </c>
      <c r="V149" s="494">
        <v>239800</v>
      </c>
      <c r="W149" s="808">
        <f t="shared" si="33"/>
        <v>-12.218039909978991</v>
      </c>
      <c r="X149" s="807">
        <f t="shared" si="34"/>
        <v>-17.693248595165688</v>
      </c>
      <c r="Y149" s="833">
        <f t="shared" si="35"/>
        <v>-45.887824462904888</v>
      </c>
      <c r="Z149" s="833">
        <f t="shared" si="23"/>
        <v>0.94650475036968096</v>
      </c>
      <c r="AA149" s="541">
        <v>10000</v>
      </c>
      <c r="AB149" s="494"/>
      <c r="AC149" s="494"/>
      <c r="AD149" s="610"/>
    </row>
    <row r="150" spans="1:38" s="562" customFormat="1" ht="16" x14ac:dyDescent="0.15">
      <c r="B150" s="660" t="s">
        <v>1496</v>
      </c>
      <c r="C150" s="555" t="s">
        <v>1631</v>
      </c>
      <c r="D150" s="556" t="s">
        <v>40</v>
      </c>
      <c r="E150" s="572">
        <v>1</v>
      </c>
      <c r="F150" s="765">
        <v>41467.695138888892</v>
      </c>
      <c r="G150" s="565">
        <f>20-H150</f>
        <v>19.5</v>
      </c>
      <c r="H150" s="557">
        <v>0.5</v>
      </c>
      <c r="I150" s="557">
        <v>0</v>
      </c>
      <c r="J150" s="557">
        <v>1</v>
      </c>
      <c r="K150" s="559">
        <v>2.1340000000000001E-2</v>
      </c>
      <c r="L150" s="556">
        <v>0</v>
      </c>
      <c r="M150" s="551">
        <v>1.11760350676547E-2</v>
      </c>
      <c r="N150" s="551">
        <v>8.4787151149386206E-3</v>
      </c>
      <c r="O150" s="561" t="s">
        <v>39</v>
      </c>
      <c r="P150" s="560" t="s">
        <v>39</v>
      </c>
      <c r="Q150" s="560" t="s">
        <v>39</v>
      </c>
      <c r="R150" s="560" t="s">
        <v>39</v>
      </c>
      <c r="S150" s="560" t="s">
        <v>39</v>
      </c>
      <c r="T150" s="560" t="s">
        <v>39</v>
      </c>
      <c r="U150" s="560" t="s">
        <v>39</v>
      </c>
      <c r="V150" s="560" t="s">
        <v>39</v>
      </c>
      <c r="W150" s="834" t="s">
        <v>39</v>
      </c>
      <c r="X150" s="835" t="s">
        <v>39</v>
      </c>
      <c r="Y150" s="835" t="s">
        <v>39</v>
      </c>
      <c r="Z150" s="835" t="s">
        <v>39</v>
      </c>
      <c r="AA150" s="561" t="s">
        <v>39</v>
      </c>
      <c r="AB150" s="571"/>
      <c r="AC150" s="571"/>
      <c r="AD150" s="606" t="s">
        <v>1590</v>
      </c>
      <c r="AE150" s="555"/>
      <c r="AF150" s="555"/>
    </row>
    <row r="151" spans="1:38" s="469" customFormat="1" x14ac:dyDescent="0.15">
      <c r="B151" s="661"/>
      <c r="D151" s="476" t="s">
        <v>40</v>
      </c>
      <c r="E151" s="519">
        <v>1</v>
      </c>
      <c r="F151" s="592">
        <v>41467.695138888892</v>
      </c>
      <c r="G151" s="520">
        <f>20-H151</f>
        <v>7.5</v>
      </c>
      <c r="H151" s="474">
        <v>12.5</v>
      </c>
      <c r="I151" s="474">
        <v>12</v>
      </c>
      <c r="J151" s="474">
        <v>13</v>
      </c>
      <c r="K151" s="532">
        <v>1.12E-2</v>
      </c>
      <c r="L151" s="476">
        <v>0</v>
      </c>
      <c r="M151" s="549">
        <v>5.8651306765643502E-3</v>
      </c>
      <c r="N151" s="549">
        <v>3.7960430938815599E-3</v>
      </c>
      <c r="O151" s="541" t="s">
        <v>39</v>
      </c>
      <c r="P151" s="494" t="s">
        <v>39</v>
      </c>
      <c r="Q151" s="494" t="s">
        <v>39</v>
      </c>
      <c r="R151" s="494" t="s">
        <v>39</v>
      </c>
      <c r="S151" s="494" t="s">
        <v>39</v>
      </c>
      <c r="T151" s="494" t="s">
        <v>39</v>
      </c>
      <c r="U151" s="494" t="s">
        <v>39</v>
      </c>
      <c r="V151" s="494" t="s">
        <v>39</v>
      </c>
      <c r="W151" s="808" t="s">
        <v>39</v>
      </c>
      <c r="X151" s="833" t="s">
        <v>39</v>
      </c>
      <c r="Y151" s="833" t="s">
        <v>39</v>
      </c>
      <c r="Z151" s="833" t="s">
        <v>39</v>
      </c>
      <c r="AA151" s="541" t="s">
        <v>39</v>
      </c>
      <c r="AB151" s="495"/>
      <c r="AC151" s="495"/>
      <c r="AD151" s="610"/>
    </row>
    <row r="152" spans="1:38" s="469" customFormat="1" x14ac:dyDescent="0.15">
      <c r="B152" s="661"/>
      <c r="D152" s="476" t="s">
        <v>40</v>
      </c>
      <c r="E152" s="519">
        <v>1</v>
      </c>
      <c r="F152" s="592">
        <v>41467.695138888892</v>
      </c>
      <c r="G152" s="520">
        <f>20-H152</f>
        <v>2.5</v>
      </c>
      <c r="H152" s="474">
        <v>17.5</v>
      </c>
      <c r="I152" s="474">
        <v>17</v>
      </c>
      <c r="J152" s="474">
        <v>18</v>
      </c>
      <c r="K152" s="532">
        <v>0.1042</v>
      </c>
      <c r="L152" s="476">
        <v>0</v>
      </c>
      <c r="M152" s="549">
        <v>5.4605460425462098E-2</v>
      </c>
      <c r="N152" s="549">
        <v>4.8217320244205698E-2</v>
      </c>
      <c r="O152" s="541" t="s">
        <v>39</v>
      </c>
      <c r="P152" s="494" t="s">
        <v>39</v>
      </c>
      <c r="Q152" s="494" t="s">
        <v>39</v>
      </c>
      <c r="R152" s="494" t="s">
        <v>39</v>
      </c>
      <c r="S152" s="494" t="s">
        <v>39</v>
      </c>
      <c r="T152" s="494" t="s">
        <v>39</v>
      </c>
      <c r="U152" s="494" t="s">
        <v>39</v>
      </c>
      <c r="V152" s="494" t="s">
        <v>39</v>
      </c>
      <c r="W152" s="808" t="s">
        <v>39</v>
      </c>
      <c r="X152" s="833" t="s">
        <v>39</v>
      </c>
      <c r="Y152" s="833" t="s">
        <v>39</v>
      </c>
      <c r="Z152" s="833" t="s">
        <v>39</v>
      </c>
      <c r="AA152" s="541" t="s">
        <v>39</v>
      </c>
      <c r="AB152" s="495"/>
      <c r="AC152" s="495"/>
      <c r="AD152" s="610"/>
    </row>
    <row r="153" spans="1:38" s="469" customFormat="1" x14ac:dyDescent="0.15">
      <c r="B153" s="661"/>
      <c r="D153" s="476" t="s">
        <v>40</v>
      </c>
      <c r="E153" s="519">
        <v>1</v>
      </c>
      <c r="F153" s="592">
        <v>41467.695138888892</v>
      </c>
      <c r="G153" s="520">
        <f>20-H153</f>
        <v>0.5</v>
      </c>
      <c r="H153" s="474">
        <v>19.5</v>
      </c>
      <c r="I153" s="474">
        <v>19</v>
      </c>
      <c r="J153" s="474">
        <v>20</v>
      </c>
      <c r="K153" s="532">
        <v>2.78</v>
      </c>
      <c r="L153" s="476">
        <v>1.4</v>
      </c>
      <c r="M153" s="549">
        <v>1.4864825380864199</v>
      </c>
      <c r="N153" s="549">
        <v>1.43799178293074</v>
      </c>
      <c r="O153" s="541" t="s">
        <v>39</v>
      </c>
      <c r="P153" s="494" t="s">
        <v>39</v>
      </c>
      <c r="Q153" s="494" t="s">
        <v>39</v>
      </c>
      <c r="R153" s="494" t="s">
        <v>39</v>
      </c>
      <c r="S153" s="494" t="s">
        <v>39</v>
      </c>
      <c r="T153" s="494" t="s">
        <v>39</v>
      </c>
      <c r="U153" s="494" t="s">
        <v>39</v>
      </c>
      <c r="V153" s="494" t="s">
        <v>39</v>
      </c>
      <c r="W153" s="808" t="s">
        <v>39</v>
      </c>
      <c r="X153" s="833" t="s">
        <v>39</v>
      </c>
      <c r="Y153" s="833" t="s">
        <v>39</v>
      </c>
      <c r="Z153" s="833" t="s">
        <v>39</v>
      </c>
      <c r="AA153" s="541" t="s">
        <v>39</v>
      </c>
      <c r="AB153" s="495"/>
      <c r="AC153" s="495"/>
      <c r="AD153" s="610"/>
    </row>
    <row r="154" spans="1:38" s="562" customFormat="1" ht="16" x14ac:dyDescent="0.15">
      <c r="B154" s="660" t="s">
        <v>1497</v>
      </c>
      <c r="C154" s="555" t="s">
        <v>1632</v>
      </c>
      <c r="D154" s="556" t="s">
        <v>40</v>
      </c>
      <c r="E154" s="572">
        <v>1</v>
      </c>
      <c r="F154" s="765">
        <v>41468.632638888892</v>
      </c>
      <c r="G154" s="565">
        <f>12-H154</f>
        <v>11.5</v>
      </c>
      <c r="H154" s="557">
        <v>0.5</v>
      </c>
      <c r="I154" s="557">
        <v>0</v>
      </c>
      <c r="J154" s="557">
        <v>1</v>
      </c>
      <c r="K154" s="559">
        <v>4.2999999999999997E-2</v>
      </c>
      <c r="L154" s="556">
        <v>0</v>
      </c>
      <c r="M154" s="551">
        <v>2.2523387490917299E-2</v>
      </c>
      <c r="N154" s="551">
        <v>1.8823346092012201E-2</v>
      </c>
      <c r="O154" s="561" t="s">
        <v>39</v>
      </c>
      <c r="P154" s="560" t="s">
        <v>39</v>
      </c>
      <c r="Q154" s="560" t="s">
        <v>39</v>
      </c>
      <c r="R154" s="560" t="s">
        <v>39</v>
      </c>
      <c r="S154" s="560" t="s">
        <v>39</v>
      </c>
      <c r="T154" s="560" t="s">
        <v>39</v>
      </c>
      <c r="U154" s="560" t="s">
        <v>39</v>
      </c>
      <c r="V154" s="560" t="s">
        <v>39</v>
      </c>
      <c r="W154" s="834" t="s">
        <v>39</v>
      </c>
      <c r="X154" s="835" t="s">
        <v>39</v>
      </c>
      <c r="Y154" s="835" t="s">
        <v>39</v>
      </c>
      <c r="Z154" s="835" t="s">
        <v>39</v>
      </c>
      <c r="AA154" s="561" t="s">
        <v>39</v>
      </c>
      <c r="AB154" s="571"/>
      <c r="AC154" s="571"/>
      <c r="AD154" s="606" t="s">
        <v>1591</v>
      </c>
      <c r="AE154" s="566" t="s">
        <v>275</v>
      </c>
    </row>
    <row r="155" spans="1:38" s="469" customFormat="1" ht="16" x14ac:dyDescent="0.15">
      <c r="B155" s="536"/>
      <c r="D155" s="476" t="s">
        <v>40</v>
      </c>
      <c r="E155" s="519">
        <v>1</v>
      </c>
      <c r="F155" s="592">
        <v>41468.632638888892</v>
      </c>
      <c r="G155" s="520">
        <f>12-H155</f>
        <v>7.5</v>
      </c>
      <c r="H155" s="474">
        <v>4.5</v>
      </c>
      <c r="I155" s="474">
        <v>4</v>
      </c>
      <c r="J155" s="474">
        <v>5</v>
      </c>
      <c r="K155" s="532">
        <v>0.153</v>
      </c>
      <c r="L155" s="476">
        <v>0.1</v>
      </c>
      <c r="M155" s="549">
        <v>8.0208730916962206E-2</v>
      </c>
      <c r="N155" s="549">
        <v>7.1583379795411003E-2</v>
      </c>
      <c r="O155" s="541" t="s">
        <v>39</v>
      </c>
      <c r="P155" s="494" t="s">
        <v>39</v>
      </c>
      <c r="Q155" s="494" t="s">
        <v>39</v>
      </c>
      <c r="R155" s="494" t="s">
        <v>39</v>
      </c>
      <c r="S155" s="494" t="s">
        <v>39</v>
      </c>
      <c r="T155" s="494" t="s">
        <v>39</v>
      </c>
      <c r="U155" s="494" t="s">
        <v>39</v>
      </c>
      <c r="V155" s="494" t="s">
        <v>39</v>
      </c>
      <c r="W155" s="808" t="s">
        <v>39</v>
      </c>
      <c r="X155" s="833" t="s">
        <v>39</v>
      </c>
      <c r="Y155" s="833" t="s">
        <v>39</v>
      </c>
      <c r="Z155" s="833" t="s">
        <v>39</v>
      </c>
      <c r="AA155" s="541" t="s">
        <v>39</v>
      </c>
      <c r="AB155" s="495"/>
      <c r="AC155" s="495"/>
      <c r="AD155" s="605" t="s">
        <v>276</v>
      </c>
    </row>
    <row r="156" spans="1:38" s="469" customFormat="1" ht="16" x14ac:dyDescent="0.15">
      <c r="B156" s="536"/>
      <c r="D156" s="476" t="s">
        <v>40</v>
      </c>
      <c r="E156" s="519">
        <v>1</v>
      </c>
      <c r="F156" s="592">
        <v>41468.632638888892</v>
      </c>
      <c r="G156" s="520">
        <f>12-H156</f>
        <v>1.5</v>
      </c>
      <c r="H156" s="474">
        <v>10.5</v>
      </c>
      <c r="I156" s="474">
        <v>10</v>
      </c>
      <c r="J156" s="474">
        <v>11</v>
      </c>
      <c r="K156" s="532">
        <v>1.0649999999999999</v>
      </c>
      <c r="L156" s="476">
        <v>0.5</v>
      </c>
      <c r="M156" s="549">
        <v>0.56219824616993697</v>
      </c>
      <c r="N156" s="549">
        <v>0.52575774607528603</v>
      </c>
      <c r="O156" s="541" t="s">
        <v>39</v>
      </c>
      <c r="P156" s="494" t="s">
        <v>39</v>
      </c>
      <c r="Q156" s="494" t="s">
        <v>39</v>
      </c>
      <c r="R156" s="494" t="s">
        <v>39</v>
      </c>
      <c r="S156" s="494" t="s">
        <v>39</v>
      </c>
      <c r="T156" s="494" t="s">
        <v>39</v>
      </c>
      <c r="U156" s="494" t="s">
        <v>39</v>
      </c>
      <c r="V156" s="494" t="s">
        <v>39</v>
      </c>
      <c r="W156" s="808" t="s">
        <v>39</v>
      </c>
      <c r="X156" s="833" t="s">
        <v>39</v>
      </c>
      <c r="Y156" s="833" t="s">
        <v>39</v>
      </c>
      <c r="Z156" s="833" t="s">
        <v>39</v>
      </c>
      <c r="AA156" s="541" t="s">
        <v>39</v>
      </c>
      <c r="AB156" s="495"/>
      <c r="AC156" s="495"/>
      <c r="AD156" s="605" t="s">
        <v>277</v>
      </c>
    </row>
    <row r="157" spans="1:38" s="562" customFormat="1" ht="16" x14ac:dyDescent="0.15">
      <c r="B157" s="660" t="s">
        <v>1498</v>
      </c>
      <c r="C157" s="555" t="s">
        <v>1629</v>
      </c>
      <c r="D157" s="556" t="s">
        <v>40</v>
      </c>
      <c r="E157" s="572">
        <v>1</v>
      </c>
      <c r="F157" s="765">
        <v>41468.654861111114</v>
      </c>
      <c r="G157" s="565">
        <f>23-H157</f>
        <v>22.5</v>
      </c>
      <c r="H157" s="557">
        <v>0.5</v>
      </c>
      <c r="I157" s="557">
        <v>0</v>
      </c>
      <c r="J157" s="557">
        <v>1</v>
      </c>
      <c r="K157" s="559">
        <v>1.15E-2</v>
      </c>
      <c r="L157" s="556">
        <v>0</v>
      </c>
      <c r="M157" s="551">
        <v>6.0222462054524096E-3</v>
      </c>
      <c r="N157" s="551">
        <v>3.9305599093407704E-3</v>
      </c>
      <c r="O157" s="561" t="s">
        <v>39</v>
      </c>
      <c r="P157" s="560" t="s">
        <v>39</v>
      </c>
      <c r="Q157" s="560" t="s">
        <v>39</v>
      </c>
      <c r="R157" s="560" t="s">
        <v>39</v>
      </c>
      <c r="S157" s="560" t="s">
        <v>39</v>
      </c>
      <c r="T157" s="560" t="s">
        <v>39</v>
      </c>
      <c r="U157" s="560" t="s">
        <v>39</v>
      </c>
      <c r="V157" s="560" t="s">
        <v>39</v>
      </c>
      <c r="W157" s="834" t="s">
        <v>39</v>
      </c>
      <c r="X157" s="835" t="s">
        <v>39</v>
      </c>
      <c r="Y157" s="835" t="s">
        <v>39</v>
      </c>
      <c r="Z157" s="835" t="s">
        <v>39</v>
      </c>
      <c r="AA157" s="561" t="s">
        <v>39</v>
      </c>
      <c r="AB157" s="571"/>
      <c r="AC157" s="571"/>
      <c r="AD157" s="606" t="s">
        <v>1592</v>
      </c>
      <c r="AE157" s="566" t="s">
        <v>280</v>
      </c>
    </row>
    <row r="158" spans="1:38" s="469" customFormat="1" x14ac:dyDescent="0.15">
      <c r="B158" s="536"/>
      <c r="D158" s="476" t="s">
        <v>40</v>
      </c>
      <c r="E158" s="519">
        <v>1</v>
      </c>
      <c r="F158" s="592">
        <v>41468.654861111114</v>
      </c>
      <c r="G158" s="520">
        <f>23-H158</f>
        <v>7.5</v>
      </c>
      <c r="H158" s="474">
        <v>15.5</v>
      </c>
      <c r="I158" s="474">
        <v>15</v>
      </c>
      <c r="J158" s="474">
        <v>16</v>
      </c>
      <c r="K158" s="532">
        <v>4.5499999999999999E-2</v>
      </c>
      <c r="L158" s="476">
        <v>0</v>
      </c>
      <c r="M158" s="549">
        <v>2.3833342199667502E-2</v>
      </c>
      <c r="N158" s="549">
        <v>2.00254037272222E-2</v>
      </c>
      <c r="O158" s="541" t="s">
        <v>39</v>
      </c>
      <c r="P158" s="494" t="s">
        <v>39</v>
      </c>
      <c r="Q158" s="494" t="s">
        <v>39</v>
      </c>
      <c r="R158" s="494" t="s">
        <v>39</v>
      </c>
      <c r="S158" s="494" t="s">
        <v>39</v>
      </c>
      <c r="T158" s="494" t="s">
        <v>39</v>
      </c>
      <c r="U158" s="494" t="s">
        <v>39</v>
      </c>
      <c r="V158" s="494" t="s">
        <v>39</v>
      </c>
      <c r="W158" s="808" t="s">
        <v>39</v>
      </c>
      <c r="X158" s="833" t="s">
        <v>39</v>
      </c>
      <c r="Y158" s="833" t="s">
        <v>39</v>
      </c>
      <c r="Z158" s="833" t="s">
        <v>39</v>
      </c>
      <c r="AA158" s="541" t="s">
        <v>39</v>
      </c>
      <c r="AB158" s="495"/>
      <c r="AC158" s="495"/>
      <c r="AD158" s="610"/>
    </row>
    <row r="159" spans="1:38" s="469" customFormat="1" x14ac:dyDescent="0.15">
      <c r="B159" s="536"/>
      <c r="D159" s="476" t="s">
        <v>40</v>
      </c>
      <c r="E159" s="519">
        <v>1</v>
      </c>
      <c r="F159" s="592">
        <v>41468.654861111114</v>
      </c>
      <c r="G159" s="520">
        <f>23-H159</f>
        <v>0.5</v>
      </c>
      <c r="H159" s="474">
        <v>22.5</v>
      </c>
      <c r="I159" s="474">
        <v>22</v>
      </c>
      <c r="J159" s="474">
        <v>23</v>
      </c>
      <c r="K159" s="532">
        <v>3.27E-2</v>
      </c>
      <c r="L159" s="476">
        <v>0</v>
      </c>
      <c r="M159" s="549">
        <v>1.7126901934973401E-2</v>
      </c>
      <c r="N159" s="549">
        <v>1.38806525702116E-2</v>
      </c>
      <c r="O159" s="541" t="s">
        <v>39</v>
      </c>
      <c r="P159" s="494" t="s">
        <v>39</v>
      </c>
      <c r="Q159" s="494" t="s">
        <v>39</v>
      </c>
      <c r="R159" s="494" t="s">
        <v>39</v>
      </c>
      <c r="S159" s="494" t="s">
        <v>39</v>
      </c>
      <c r="T159" s="494" t="s">
        <v>39</v>
      </c>
      <c r="U159" s="494" t="s">
        <v>39</v>
      </c>
      <c r="V159" s="494" t="s">
        <v>39</v>
      </c>
      <c r="W159" s="808" t="s">
        <v>39</v>
      </c>
      <c r="X159" s="833" t="s">
        <v>39</v>
      </c>
      <c r="Y159" s="833" t="s">
        <v>39</v>
      </c>
      <c r="Z159" s="833" t="s">
        <v>39</v>
      </c>
      <c r="AA159" s="541" t="s">
        <v>39</v>
      </c>
      <c r="AB159" s="495"/>
      <c r="AC159" s="495"/>
      <c r="AD159" s="610"/>
      <c r="AE159" s="477"/>
      <c r="AF159" s="477"/>
      <c r="AG159" s="477"/>
      <c r="AH159" s="477"/>
      <c r="AI159" s="477"/>
      <c r="AJ159" s="477"/>
      <c r="AK159" s="477"/>
      <c r="AL159" s="477"/>
    </row>
    <row r="160" spans="1:38" s="562" customFormat="1" ht="16" x14ac:dyDescent="0.15">
      <c r="A160" s="557">
        <v>1</v>
      </c>
      <c r="B160" s="660" t="s">
        <v>1499</v>
      </c>
      <c r="C160" s="555" t="s">
        <v>1633</v>
      </c>
      <c r="D160" s="557" t="s">
        <v>283</v>
      </c>
      <c r="E160" s="572">
        <v>1</v>
      </c>
      <c r="F160" s="765">
        <v>41469.658333333333</v>
      </c>
      <c r="G160" s="565">
        <f>9.5-H160</f>
        <v>9</v>
      </c>
      <c r="H160" s="557">
        <v>0.5</v>
      </c>
      <c r="I160" s="557">
        <v>0</v>
      </c>
      <c r="J160" s="557">
        <v>1</v>
      </c>
      <c r="K160" s="559">
        <v>1.545E-2</v>
      </c>
      <c r="L160" s="556">
        <v>0</v>
      </c>
      <c r="M160" s="551">
        <v>8.0910012209802293E-3</v>
      </c>
      <c r="N160" s="551">
        <v>5.7303579219999297E-3</v>
      </c>
      <c r="O160" s="561">
        <v>682</v>
      </c>
      <c r="P160" s="571" t="s">
        <v>39</v>
      </c>
      <c r="Q160" s="571" t="s">
        <v>39</v>
      </c>
      <c r="R160" s="571" t="s">
        <v>39</v>
      </c>
      <c r="S160" s="560">
        <v>1262</v>
      </c>
      <c r="T160" s="560">
        <v>4</v>
      </c>
      <c r="U160" s="560">
        <v>40</v>
      </c>
      <c r="V160" s="560">
        <v>168</v>
      </c>
      <c r="W160" s="834">
        <f t="shared" ref="W160:W176" si="38">($W$5-V160/O160)/$W$5</f>
        <v>2.0833942625960847E-2</v>
      </c>
      <c r="X160" s="835">
        <f t="shared" ref="X160:X176" si="39">($X$5-S160/O160)/$X$5</f>
        <v>-3.0885342327445827E-2</v>
      </c>
      <c r="Y160" s="835">
        <f t="shared" ref="Y160:Y176" si="40">($Y$5-T160/O160)/$Y$5</f>
        <v>6.0132121723545269E-2</v>
      </c>
      <c r="Z160" s="835">
        <f t="shared" ref="Z160:Z220" si="41">($Z$5-O160/S160)/$Z$5</f>
        <v>2.9960016947874611E-2</v>
      </c>
      <c r="AA160" s="564">
        <v>1</v>
      </c>
      <c r="AB160" s="560"/>
      <c r="AC160" s="560"/>
      <c r="AD160" s="606" t="s">
        <v>1593</v>
      </c>
    </row>
    <row r="161" spans="1:38" s="469" customFormat="1" x14ac:dyDescent="0.15">
      <c r="A161" s="474">
        <v>1</v>
      </c>
      <c r="B161" s="536"/>
      <c r="D161" s="474" t="s">
        <v>285</v>
      </c>
      <c r="E161" s="519">
        <v>1</v>
      </c>
      <c r="F161" s="592">
        <v>41469.658333333333</v>
      </c>
      <c r="G161" s="520">
        <f>9.5-H161</f>
        <v>3.5</v>
      </c>
      <c r="H161" s="474">
        <v>6</v>
      </c>
      <c r="I161" s="474">
        <v>5.5</v>
      </c>
      <c r="J161" s="474">
        <v>6.5</v>
      </c>
      <c r="K161" s="532">
        <v>9.5299999999999996E-2</v>
      </c>
      <c r="L161" s="476">
        <v>0</v>
      </c>
      <c r="M161" s="549">
        <v>4.9938066905921001E-2</v>
      </c>
      <c r="N161" s="549">
        <v>4.3952085324776902E-2</v>
      </c>
      <c r="O161" s="541">
        <v>17361</v>
      </c>
      <c r="P161" s="495" t="s">
        <v>39</v>
      </c>
      <c r="Q161" s="495" t="s">
        <v>39</v>
      </c>
      <c r="R161" s="495" t="s">
        <v>39</v>
      </c>
      <c r="S161" s="494">
        <v>32786</v>
      </c>
      <c r="T161" s="494">
        <v>108</v>
      </c>
      <c r="U161" s="494">
        <v>61</v>
      </c>
      <c r="V161" s="494">
        <v>3223</v>
      </c>
      <c r="W161" s="808">
        <f t="shared" si="38"/>
        <v>0.26206686498025394</v>
      </c>
      <c r="X161" s="807">
        <f t="shared" si="39"/>
        <v>-5.2080768153381023E-2</v>
      </c>
      <c r="Y161" s="833">
        <f t="shared" si="40"/>
        <v>3.1261384377260881E-3</v>
      </c>
      <c r="Z161" s="833">
        <f t="shared" si="41"/>
        <v>4.9502633001070204E-2</v>
      </c>
      <c r="AA161" s="534">
        <v>100</v>
      </c>
      <c r="AB161" s="494"/>
      <c r="AC161" s="494"/>
      <c r="AD161" s="610"/>
      <c r="AE161" s="477"/>
      <c r="AF161" s="477"/>
      <c r="AG161" s="477"/>
      <c r="AH161" s="477"/>
      <c r="AI161" s="477"/>
      <c r="AJ161" s="477"/>
      <c r="AK161" s="477"/>
      <c r="AL161" s="477"/>
    </row>
    <row r="162" spans="1:38" s="469" customFormat="1" ht="16" x14ac:dyDescent="0.15">
      <c r="A162" s="474">
        <v>1</v>
      </c>
      <c r="B162" s="536"/>
      <c r="D162" s="474" t="s">
        <v>287</v>
      </c>
      <c r="E162" s="519">
        <v>1</v>
      </c>
      <c r="F162" s="592">
        <v>41469.658333333333</v>
      </c>
      <c r="G162" s="520">
        <f>9.5-H162</f>
        <v>0.25</v>
      </c>
      <c r="H162" s="474">
        <v>9.25</v>
      </c>
      <c r="I162" s="474">
        <v>9</v>
      </c>
      <c r="J162" s="474">
        <v>9.5</v>
      </c>
      <c r="K162" s="532">
        <v>11.27</v>
      </c>
      <c r="L162" s="476">
        <v>6.4</v>
      </c>
      <c r="M162" s="549">
        <v>6.3915712617125999</v>
      </c>
      <c r="N162" s="549">
        <v>6.3992900151429</v>
      </c>
      <c r="O162" s="541">
        <v>1598082</v>
      </c>
      <c r="P162" s="495" t="s">
        <v>39</v>
      </c>
      <c r="Q162" s="495" t="s">
        <v>39</v>
      </c>
      <c r="R162" s="495" t="s">
        <v>39</v>
      </c>
      <c r="S162" s="494">
        <v>2932409</v>
      </c>
      <c r="T162" s="494">
        <v>21600</v>
      </c>
      <c r="U162" s="494">
        <v>15158</v>
      </c>
      <c r="V162" s="494">
        <v>497800</v>
      </c>
      <c r="W162" s="808">
        <f t="shared" si="38"/>
        <v>-0.23818995286992894</v>
      </c>
      <c r="X162" s="807">
        <f t="shared" si="39"/>
        <v>-2.2258824634986608E-2</v>
      </c>
      <c r="Y162" s="833">
        <f t="shared" si="40"/>
        <v>-1.1659373061685994</v>
      </c>
      <c r="Z162" s="833">
        <f t="shared" si="41"/>
        <v>2.1774157482019517E-2</v>
      </c>
      <c r="AA162" s="534">
        <v>10000</v>
      </c>
      <c r="AB162" s="494"/>
      <c r="AC162" s="494"/>
      <c r="AD162" s="605" t="s">
        <v>288</v>
      </c>
    </row>
    <row r="163" spans="1:38" s="562" customFormat="1" ht="16" x14ac:dyDescent="0.15">
      <c r="A163" s="557">
        <v>1</v>
      </c>
      <c r="B163" s="660" t="s">
        <v>1594</v>
      </c>
      <c r="C163" s="555" t="s">
        <v>1634</v>
      </c>
      <c r="D163" s="557" t="s">
        <v>292</v>
      </c>
      <c r="E163" s="572">
        <v>1</v>
      </c>
      <c r="F163" s="765">
        <v>41469.717361111114</v>
      </c>
      <c r="G163" s="565">
        <f>17-H163</f>
        <v>16.5</v>
      </c>
      <c r="H163" s="557">
        <v>0.5</v>
      </c>
      <c r="I163" s="557">
        <v>0</v>
      </c>
      <c r="J163" s="557">
        <v>1</v>
      </c>
      <c r="K163" s="559">
        <v>1.1639999999999999E-2</v>
      </c>
      <c r="L163" s="556">
        <v>0</v>
      </c>
      <c r="M163" s="551">
        <v>6.0955670322526802E-3</v>
      </c>
      <c r="N163" s="551">
        <v>3.9934601655390901E-3</v>
      </c>
      <c r="O163" s="561">
        <v>673</v>
      </c>
      <c r="P163" s="571" t="s">
        <v>39</v>
      </c>
      <c r="Q163" s="571" t="s">
        <v>39</v>
      </c>
      <c r="R163" s="571" t="s">
        <v>39</v>
      </c>
      <c r="S163" s="560">
        <v>1282</v>
      </c>
      <c r="T163" s="560">
        <v>5</v>
      </c>
      <c r="U163" s="560">
        <v>45</v>
      </c>
      <c r="V163" s="560">
        <v>201</v>
      </c>
      <c r="W163" s="834">
        <f t="shared" si="38"/>
        <v>-0.18716869628659902</v>
      </c>
      <c r="X163" s="835">
        <f t="shared" si="39"/>
        <v>-6.1227133097422823E-2</v>
      </c>
      <c r="Y163" s="835">
        <f t="shared" si="40"/>
        <v>-0.1905458636414229</v>
      </c>
      <c r="Z163" s="835">
        <f t="shared" si="41"/>
        <v>5.7694654789609452E-2</v>
      </c>
      <c r="AA163" s="564">
        <v>1</v>
      </c>
      <c r="AB163" s="560"/>
      <c r="AC163" s="560"/>
      <c r="AD163" s="606" t="s">
        <v>1595</v>
      </c>
      <c r="AE163" s="555"/>
      <c r="AF163" s="555"/>
      <c r="AG163" s="555"/>
      <c r="AH163" s="555"/>
      <c r="AI163" s="555"/>
      <c r="AJ163" s="555"/>
      <c r="AK163" s="555"/>
      <c r="AL163" s="555"/>
    </row>
    <row r="164" spans="1:38" s="481" customFormat="1" x14ac:dyDescent="0.15">
      <c r="A164" s="474">
        <v>1</v>
      </c>
      <c r="B164" s="536"/>
      <c r="D164" s="486" t="s">
        <v>294</v>
      </c>
      <c r="E164" s="583">
        <v>1</v>
      </c>
      <c r="F164" s="592">
        <v>41469.717361111114</v>
      </c>
      <c r="G164" s="574">
        <f>17-H164</f>
        <v>6.5</v>
      </c>
      <c r="H164" s="486">
        <v>10.5</v>
      </c>
      <c r="I164" s="486">
        <v>10</v>
      </c>
      <c r="J164" s="486">
        <v>11</v>
      </c>
      <c r="K164" s="532">
        <v>3.6499999999999998E-2</v>
      </c>
      <c r="L164" s="525">
        <v>0</v>
      </c>
      <c r="M164" s="575">
        <v>1.9117739461872198E-2</v>
      </c>
      <c r="N164" s="575">
        <v>1.5701565905990599E-2</v>
      </c>
      <c r="O164" s="541">
        <v>4677</v>
      </c>
      <c r="P164" s="509" t="s">
        <v>39</v>
      </c>
      <c r="Q164" s="509" t="s">
        <v>39</v>
      </c>
      <c r="R164" s="509" t="s">
        <v>39</v>
      </c>
      <c r="S164" s="576">
        <v>8685</v>
      </c>
      <c r="T164" s="576">
        <v>22</v>
      </c>
      <c r="U164" s="576">
        <v>106</v>
      </c>
      <c r="V164" s="576">
        <v>1148</v>
      </c>
      <c r="W164" s="808">
        <f t="shared" si="38"/>
        <v>2.432323796262266E-2</v>
      </c>
      <c r="X164" s="807">
        <f t="shared" si="39"/>
        <v>-3.4517489592095975E-2</v>
      </c>
      <c r="Y164" s="807">
        <f t="shared" si="40"/>
        <v>0.24621671767907169</v>
      </c>
      <c r="Z164" s="833">
        <f t="shared" si="41"/>
        <v>3.3365786407058035E-2</v>
      </c>
      <c r="AA164" s="534">
        <v>100</v>
      </c>
      <c r="AB164" s="576"/>
      <c r="AC164" s="576"/>
      <c r="AD164" s="610"/>
    </row>
    <row r="165" spans="1:38" s="481" customFormat="1" ht="16" x14ac:dyDescent="0.15">
      <c r="A165" s="474">
        <v>1</v>
      </c>
      <c r="B165" s="536"/>
      <c r="D165" s="486" t="s">
        <v>296</v>
      </c>
      <c r="E165" s="583">
        <v>1</v>
      </c>
      <c r="F165" s="592">
        <v>41469.717361111114</v>
      </c>
      <c r="G165" s="574">
        <f>17-H165</f>
        <v>0.25</v>
      </c>
      <c r="H165" s="486">
        <v>16.75</v>
      </c>
      <c r="I165" s="486">
        <v>16.5</v>
      </c>
      <c r="J165" s="486">
        <v>17</v>
      </c>
      <c r="K165" s="532">
        <v>3.34</v>
      </c>
      <c r="L165" s="525">
        <v>1.7</v>
      </c>
      <c r="M165" s="575">
        <v>1.7933130443819201</v>
      </c>
      <c r="N165" s="575">
        <v>1.7458923722157</v>
      </c>
      <c r="O165" s="542">
        <v>283079.70067441248</v>
      </c>
      <c r="P165" s="444">
        <v>10004.704192407471</v>
      </c>
      <c r="Q165" s="444">
        <v>35786.709450080503</v>
      </c>
      <c r="R165" s="444">
        <v>11010.922476042582</v>
      </c>
      <c r="S165" s="444">
        <v>501937.3836693003</v>
      </c>
      <c r="T165" s="454">
        <v>3452.5985941703702</v>
      </c>
      <c r="U165" s="444">
        <v>430.78574606601654</v>
      </c>
      <c r="V165" s="454">
        <v>75283.358199622075</v>
      </c>
      <c r="W165" s="808">
        <f t="shared" si="38"/>
        <v>-5.7113694935709045E-2</v>
      </c>
      <c r="X165" s="807">
        <f t="shared" si="39"/>
        <v>1.2183674812811355E-2</v>
      </c>
      <c r="Y165" s="807">
        <f t="shared" si="40"/>
        <v>-0.95446794500221666</v>
      </c>
      <c r="Z165" s="833">
        <f t="shared" si="41"/>
        <v>-1.2333947619769083E-2</v>
      </c>
      <c r="AA165" s="435">
        <v>100</v>
      </c>
      <c r="AB165" s="439">
        <v>1</v>
      </c>
      <c r="AC165" s="439">
        <v>1</v>
      </c>
      <c r="AD165" s="605" t="s">
        <v>288</v>
      </c>
      <c r="AE165" s="582"/>
      <c r="AF165" s="582"/>
      <c r="AG165" s="582"/>
      <c r="AH165" s="582"/>
      <c r="AI165" s="582"/>
      <c r="AJ165" s="582"/>
      <c r="AK165" s="582"/>
      <c r="AL165" s="582"/>
    </row>
    <row r="166" spans="1:38" s="562" customFormat="1" ht="16" x14ac:dyDescent="0.15">
      <c r="A166" s="557">
        <v>1</v>
      </c>
      <c r="B166" s="660" t="s">
        <v>1397</v>
      </c>
      <c r="D166" s="557" t="s">
        <v>300</v>
      </c>
      <c r="E166" s="557">
        <v>2</v>
      </c>
      <c r="F166" s="765">
        <v>41470.052083333336</v>
      </c>
      <c r="G166" s="565"/>
      <c r="H166" s="557">
        <v>1</v>
      </c>
      <c r="I166" s="557" t="s">
        <v>39</v>
      </c>
      <c r="J166" s="557" t="s">
        <v>39</v>
      </c>
      <c r="K166" s="559">
        <v>3.5099999999999999E-2</v>
      </c>
      <c r="L166" s="556">
        <v>0</v>
      </c>
      <c r="M166" s="551">
        <v>1.8384259551974699E-2</v>
      </c>
      <c r="N166" s="551">
        <v>1.50302336198701E-2</v>
      </c>
      <c r="O166" s="561">
        <v>4626</v>
      </c>
      <c r="P166" s="571" t="s">
        <v>39</v>
      </c>
      <c r="Q166" s="571" t="s">
        <v>39</v>
      </c>
      <c r="R166" s="571" t="s">
        <v>39</v>
      </c>
      <c r="S166" s="560">
        <v>9877</v>
      </c>
      <c r="T166" s="560">
        <v>32</v>
      </c>
      <c r="U166" s="560">
        <v>112</v>
      </c>
      <c r="V166" s="560">
        <v>534</v>
      </c>
      <c r="W166" s="834">
        <f t="shared" si="38"/>
        <v>0.54115387135994197</v>
      </c>
      <c r="X166" s="835">
        <f t="shared" si="39"/>
        <v>-0.18947360622874715</v>
      </c>
      <c r="Y166" s="835">
        <f t="shared" si="40"/>
        <v>-0.10849959876271872</v>
      </c>
      <c r="Z166" s="835">
        <f t="shared" si="41"/>
        <v>0.15929198028149391</v>
      </c>
      <c r="AA166" s="564">
        <v>100</v>
      </c>
      <c r="AB166" s="560"/>
      <c r="AC166" s="560"/>
      <c r="AD166" s="609" t="s">
        <v>299</v>
      </c>
    </row>
    <row r="167" spans="1:38" s="469" customFormat="1" x14ac:dyDescent="0.15">
      <c r="A167" s="474">
        <v>1</v>
      </c>
      <c r="B167" s="536"/>
      <c r="D167" s="474" t="s">
        <v>302</v>
      </c>
      <c r="E167" s="474">
        <v>2</v>
      </c>
      <c r="F167" s="592">
        <v>41470.052083333336</v>
      </c>
      <c r="G167" s="520"/>
      <c r="H167" s="474">
        <v>1</v>
      </c>
      <c r="I167" s="474" t="s">
        <v>39</v>
      </c>
      <c r="J167" s="474" t="s">
        <v>39</v>
      </c>
      <c r="K167" s="532">
        <v>4.1700000000000001E-2</v>
      </c>
      <c r="L167" s="476">
        <v>0</v>
      </c>
      <c r="M167" s="549">
        <v>2.1842230820285899E-2</v>
      </c>
      <c r="N167" s="549">
        <v>1.8198505365168E-2</v>
      </c>
      <c r="O167" s="541">
        <v>4441</v>
      </c>
      <c r="P167" s="495" t="s">
        <v>39</v>
      </c>
      <c r="Q167" s="495" t="s">
        <v>39</v>
      </c>
      <c r="R167" s="495" t="s">
        <v>39</v>
      </c>
      <c r="S167" s="494">
        <v>9424</v>
      </c>
      <c r="T167" s="494">
        <v>31</v>
      </c>
      <c r="U167" s="494">
        <v>115</v>
      </c>
      <c r="V167" s="494">
        <v>513</v>
      </c>
      <c r="W167" s="808">
        <f t="shared" si="38"/>
        <v>0.5408357836753499</v>
      </c>
      <c r="X167" s="807">
        <f t="shared" si="39"/>
        <v>-0.18219709726075836</v>
      </c>
      <c r="Y167" s="833">
        <f t="shared" si="40"/>
        <v>-0.11859303549430339</v>
      </c>
      <c r="Z167" s="833">
        <f t="shared" si="41"/>
        <v>0.1541173613798604</v>
      </c>
      <c r="AA167" s="534">
        <v>100</v>
      </c>
      <c r="AB167" s="494"/>
      <c r="AC167" s="494"/>
      <c r="AD167" s="605"/>
      <c r="AE167" s="477"/>
      <c r="AF167" s="477"/>
      <c r="AG167" s="477"/>
      <c r="AH167" s="477"/>
      <c r="AI167" s="477"/>
      <c r="AJ167" s="477"/>
      <c r="AK167" s="477"/>
      <c r="AL167" s="477"/>
    </row>
    <row r="168" spans="1:38" s="481" customFormat="1" x14ac:dyDescent="0.15">
      <c r="A168" s="474">
        <v>1</v>
      </c>
      <c r="B168" s="659" t="s">
        <v>1397</v>
      </c>
      <c r="D168" s="486" t="s">
        <v>304</v>
      </c>
      <c r="E168" s="486">
        <v>2</v>
      </c>
      <c r="F168" s="592">
        <v>41470.135416666664</v>
      </c>
      <c r="G168" s="574"/>
      <c r="H168" s="486">
        <v>1</v>
      </c>
      <c r="I168" s="486" t="s">
        <v>39</v>
      </c>
      <c r="J168" s="486" t="s">
        <v>39</v>
      </c>
      <c r="K168" s="532">
        <v>4.3400000000000001E-2</v>
      </c>
      <c r="L168" s="525">
        <v>0</v>
      </c>
      <c r="M168" s="575">
        <v>2.2732976881277501E-2</v>
      </c>
      <c r="N168" s="575">
        <v>1.9015639758750799E-2</v>
      </c>
      <c r="O168" s="541">
        <v>4704</v>
      </c>
      <c r="P168" s="509" t="s">
        <v>39</v>
      </c>
      <c r="Q168" s="509" t="s">
        <v>39</v>
      </c>
      <c r="R168" s="509" t="s">
        <v>39</v>
      </c>
      <c r="S168" s="576">
        <v>9854</v>
      </c>
      <c r="T168" s="576">
        <v>30</v>
      </c>
      <c r="U168" s="576">
        <v>89</v>
      </c>
      <c r="V168" s="576">
        <v>503</v>
      </c>
      <c r="W168" s="808">
        <f t="shared" si="38"/>
        <v>0.57495773693369545</v>
      </c>
      <c r="X168" s="807">
        <f t="shared" si="39"/>
        <v>-0.1670262620622556</v>
      </c>
      <c r="Y168" s="833">
        <f t="shared" si="40"/>
        <v>-2.1986436518721526E-2</v>
      </c>
      <c r="Z168" s="833">
        <f t="shared" si="41"/>
        <v>0.14312125398712339</v>
      </c>
      <c r="AA168" s="534">
        <v>100</v>
      </c>
      <c r="AB168" s="576"/>
      <c r="AC168" s="576"/>
      <c r="AD168" s="605"/>
    </row>
    <row r="169" spans="1:38" s="481" customFormat="1" x14ac:dyDescent="0.15">
      <c r="A169" s="474">
        <v>1</v>
      </c>
      <c r="B169" s="536"/>
      <c r="D169" s="486" t="s">
        <v>306</v>
      </c>
      <c r="E169" s="486">
        <v>2</v>
      </c>
      <c r="F169" s="592">
        <v>41470.135416666664</v>
      </c>
      <c r="G169" s="574"/>
      <c r="H169" s="486">
        <v>1</v>
      </c>
      <c r="I169" s="486" t="s">
        <v>39</v>
      </c>
      <c r="J169" s="486" t="s">
        <v>39</v>
      </c>
      <c r="K169" s="532">
        <v>4.2700000000000002E-2</v>
      </c>
      <c r="L169" s="525">
        <v>0</v>
      </c>
      <c r="M169" s="575">
        <v>2.2366196288910001E-2</v>
      </c>
      <c r="N169" s="575">
        <v>1.86791361100982E-2</v>
      </c>
      <c r="O169" s="541">
        <v>8267</v>
      </c>
      <c r="P169" s="509" t="s">
        <v>39</v>
      </c>
      <c r="Q169" s="509" t="s">
        <v>39</v>
      </c>
      <c r="R169" s="509" t="s">
        <v>39</v>
      </c>
      <c r="S169" s="576">
        <v>15820</v>
      </c>
      <c r="T169" s="576">
        <v>31</v>
      </c>
      <c r="U169" s="576">
        <v>143</v>
      </c>
      <c r="V169" s="576">
        <v>506</v>
      </c>
      <c r="W169" s="808">
        <f t="shared" si="38"/>
        <v>0.75670453015192218</v>
      </c>
      <c r="X169" s="807">
        <f t="shared" si="39"/>
        <v>-6.6090138119364122E-2</v>
      </c>
      <c r="Y169" s="833">
        <f t="shared" si="40"/>
        <v>0.39909620531871276</v>
      </c>
      <c r="Z169" s="833">
        <f t="shared" si="41"/>
        <v>6.1993011431425667E-2</v>
      </c>
      <c r="AA169" s="534">
        <v>100</v>
      </c>
      <c r="AB169" s="576"/>
      <c r="AC169" s="576"/>
      <c r="AD169" s="605"/>
    </row>
    <row r="170" spans="1:38" s="481" customFormat="1" x14ac:dyDescent="0.15">
      <c r="A170" s="474">
        <v>1</v>
      </c>
      <c r="B170" s="659" t="s">
        <v>1397</v>
      </c>
      <c r="D170" s="486" t="s">
        <v>308</v>
      </c>
      <c r="E170" s="486">
        <v>2</v>
      </c>
      <c r="F170" s="592">
        <v>41470.220833333333</v>
      </c>
      <c r="G170" s="574"/>
      <c r="H170" s="486">
        <v>1</v>
      </c>
      <c r="I170" s="486" t="s">
        <v>39</v>
      </c>
      <c r="J170" s="486" t="s">
        <v>39</v>
      </c>
      <c r="K170" s="532">
        <v>6.3500000000000001E-2</v>
      </c>
      <c r="L170" s="525">
        <v>0</v>
      </c>
      <c r="M170" s="575">
        <v>3.3266493401023403E-2</v>
      </c>
      <c r="N170" s="575">
        <v>2.8684288102925001E-2</v>
      </c>
      <c r="O170" s="541">
        <v>7913</v>
      </c>
      <c r="P170" s="509" t="s">
        <v>39</v>
      </c>
      <c r="Q170" s="509" t="s">
        <v>39</v>
      </c>
      <c r="R170" s="509" t="s">
        <v>39</v>
      </c>
      <c r="S170" s="576">
        <v>16086</v>
      </c>
      <c r="T170" s="576">
        <v>50</v>
      </c>
      <c r="U170" s="576">
        <v>107</v>
      </c>
      <c r="V170" s="576">
        <v>868</v>
      </c>
      <c r="W170" s="808">
        <f t="shared" si="38"/>
        <v>0.56397639359278129</v>
      </c>
      <c r="X170" s="807">
        <f t="shared" si="39"/>
        <v>-0.13251061940593653</v>
      </c>
      <c r="Y170" s="833">
        <f t="shared" si="40"/>
        <v>-1.2558279073268883E-2</v>
      </c>
      <c r="Z170" s="833">
        <f t="shared" si="41"/>
        <v>0.11700607229223631</v>
      </c>
      <c r="AA170" s="534">
        <v>100</v>
      </c>
      <c r="AB170" s="576"/>
      <c r="AC170" s="576"/>
      <c r="AD170" s="605"/>
    </row>
    <row r="171" spans="1:38" s="481" customFormat="1" x14ac:dyDescent="0.15">
      <c r="A171" s="474">
        <v>1</v>
      </c>
      <c r="B171" s="536"/>
      <c r="D171" s="486" t="s">
        <v>310</v>
      </c>
      <c r="E171" s="486">
        <v>2</v>
      </c>
      <c r="F171" s="592">
        <v>41470.220833333333</v>
      </c>
      <c r="G171" s="574"/>
      <c r="H171" s="486">
        <v>1</v>
      </c>
      <c r="I171" s="486" t="s">
        <v>39</v>
      </c>
      <c r="J171" s="486" t="s">
        <v>39</v>
      </c>
      <c r="K171" s="532">
        <v>6.08E-2</v>
      </c>
      <c r="L171" s="525">
        <v>0</v>
      </c>
      <c r="M171" s="575">
        <v>3.1851355339144502E-2</v>
      </c>
      <c r="N171" s="575">
        <v>2.7385780129504499E-2</v>
      </c>
      <c r="O171" s="541">
        <v>7899</v>
      </c>
      <c r="P171" s="509" t="s">
        <v>39</v>
      </c>
      <c r="Q171" s="509" t="s">
        <v>39</v>
      </c>
      <c r="R171" s="509" t="s">
        <v>39</v>
      </c>
      <c r="S171" s="576">
        <v>16192</v>
      </c>
      <c r="T171" s="576">
        <v>44</v>
      </c>
      <c r="U171" s="576">
        <v>85</v>
      </c>
      <c r="V171" s="576">
        <v>847</v>
      </c>
      <c r="W171" s="808">
        <f t="shared" si="38"/>
        <v>0.57377125065081835</v>
      </c>
      <c r="X171" s="807">
        <f t="shared" si="39"/>
        <v>-0.14199385163028064</v>
      </c>
      <c r="Y171" s="833">
        <f t="shared" si="40"/>
        <v>0.10736943627928051</v>
      </c>
      <c r="Z171" s="833">
        <f t="shared" si="41"/>
        <v>0.12433854300316399</v>
      </c>
      <c r="AA171" s="534">
        <v>100</v>
      </c>
      <c r="AB171" s="576"/>
      <c r="AC171" s="576"/>
      <c r="AD171" s="605"/>
    </row>
    <row r="172" spans="1:38" s="481" customFormat="1" x14ac:dyDescent="0.15">
      <c r="A172" s="474">
        <v>1</v>
      </c>
      <c r="B172" s="659" t="s">
        <v>1397</v>
      </c>
      <c r="D172" s="486" t="s">
        <v>168</v>
      </c>
      <c r="E172" s="486">
        <v>2</v>
      </c>
      <c r="F172" s="592">
        <v>41470.301388888889</v>
      </c>
      <c r="G172" s="574"/>
      <c r="H172" s="486">
        <v>1</v>
      </c>
      <c r="I172" s="486" t="s">
        <v>39</v>
      </c>
      <c r="J172" s="486" t="s">
        <v>39</v>
      </c>
      <c r="K172" s="532">
        <v>9.8100000000000007E-2</v>
      </c>
      <c r="L172" s="525">
        <v>0</v>
      </c>
      <c r="M172" s="575">
        <v>5.1406392005243502E-2</v>
      </c>
      <c r="N172" s="575">
        <v>4.5294246206285603E-2</v>
      </c>
      <c r="O172" s="541">
        <v>5623</v>
      </c>
      <c r="P172" s="509" t="s">
        <v>39</v>
      </c>
      <c r="Q172" s="509" t="s">
        <v>39</v>
      </c>
      <c r="R172" s="509" t="s">
        <v>39</v>
      </c>
      <c r="S172" s="576">
        <v>26286</v>
      </c>
      <c r="T172" s="576">
        <v>230</v>
      </c>
      <c r="U172" s="576">
        <v>275</v>
      </c>
      <c r="V172" s="576">
        <v>2053</v>
      </c>
      <c r="W172" s="808">
        <f t="shared" si="38"/>
        <v>-0.4512836718325578</v>
      </c>
      <c r="X172" s="807">
        <f t="shared" si="39"/>
        <v>-1.6043047583239209</v>
      </c>
      <c r="Y172" s="833">
        <f t="shared" si="40"/>
        <v>-5.5546716782164625</v>
      </c>
      <c r="Z172" s="833">
        <f t="shared" si="41"/>
        <v>0.61602036136370597</v>
      </c>
      <c r="AA172" s="541">
        <v>100</v>
      </c>
      <c r="AB172" s="576"/>
      <c r="AC172" s="576"/>
      <c r="AD172" s="605"/>
    </row>
    <row r="173" spans="1:38" s="481" customFormat="1" x14ac:dyDescent="0.15">
      <c r="A173" s="474">
        <v>1</v>
      </c>
      <c r="B173" s="659" t="s">
        <v>1397</v>
      </c>
      <c r="D173" s="486" t="s">
        <v>312</v>
      </c>
      <c r="E173" s="486">
        <v>2</v>
      </c>
      <c r="F173" s="592">
        <v>41470.395833333336</v>
      </c>
      <c r="G173" s="574"/>
      <c r="H173" s="486">
        <v>1</v>
      </c>
      <c r="I173" s="486" t="s">
        <v>39</v>
      </c>
      <c r="J173" s="486" t="s">
        <v>39</v>
      </c>
      <c r="K173" s="532">
        <v>9.7500000000000003E-2</v>
      </c>
      <c r="L173" s="525">
        <v>0</v>
      </c>
      <c r="M173" s="575">
        <v>5.1091745628815202E-2</v>
      </c>
      <c r="N173" s="575">
        <v>4.5006664208235098E-2</v>
      </c>
      <c r="O173" s="541">
        <v>11674</v>
      </c>
      <c r="P173" s="509" t="s">
        <v>39</v>
      </c>
      <c r="Q173" s="509" t="s">
        <v>39</v>
      </c>
      <c r="R173" s="509" t="s">
        <v>39</v>
      </c>
      <c r="S173" s="576">
        <v>23609</v>
      </c>
      <c r="T173" s="576">
        <v>73</v>
      </c>
      <c r="U173" s="576">
        <v>131</v>
      </c>
      <c r="V173" s="576">
        <v>1321</v>
      </c>
      <c r="W173" s="808">
        <f t="shared" si="38"/>
        <v>0.55020505338402892</v>
      </c>
      <c r="X173" s="807">
        <f t="shared" si="39"/>
        <v>-0.12666106837847574</v>
      </c>
      <c r="Y173" s="833">
        <f t="shared" si="40"/>
        <v>-2.0614653904312535E-3</v>
      </c>
      <c r="Z173" s="833">
        <f t="shared" si="41"/>
        <v>0.11242162521934847</v>
      </c>
      <c r="AA173" s="534">
        <v>100</v>
      </c>
      <c r="AB173" s="576"/>
      <c r="AC173" s="576"/>
      <c r="AD173" s="605"/>
    </row>
    <row r="174" spans="1:38" s="481" customFormat="1" x14ac:dyDescent="0.15">
      <c r="A174" s="474">
        <v>1</v>
      </c>
      <c r="B174" s="536"/>
      <c r="D174" s="486" t="s">
        <v>314</v>
      </c>
      <c r="E174" s="486">
        <v>2</v>
      </c>
      <c r="F174" s="592">
        <v>41470.395833333336</v>
      </c>
      <c r="G174" s="574"/>
      <c r="H174" s="486">
        <v>1</v>
      </c>
      <c r="I174" s="486" t="s">
        <v>39</v>
      </c>
      <c r="J174" s="486" t="s">
        <v>39</v>
      </c>
      <c r="K174" s="532">
        <v>7.6899999999999996E-2</v>
      </c>
      <c r="L174" s="525">
        <v>0</v>
      </c>
      <c r="M174" s="575">
        <v>4.0290634855454602E-2</v>
      </c>
      <c r="N174" s="575">
        <v>3.5123873237111997E-2</v>
      </c>
      <c r="O174" s="541">
        <v>13048</v>
      </c>
      <c r="P174" s="509" t="s">
        <v>39</v>
      </c>
      <c r="Q174" s="509" t="s">
        <v>39</v>
      </c>
      <c r="R174" s="509" t="s">
        <v>39</v>
      </c>
      <c r="S174" s="576">
        <v>26289</v>
      </c>
      <c r="T174" s="576">
        <v>82</v>
      </c>
      <c r="U174" s="576">
        <v>148</v>
      </c>
      <c r="V174" s="576">
        <v>1573</v>
      </c>
      <c r="W174" s="808">
        <f t="shared" si="38"/>
        <v>0.52080065270627773</v>
      </c>
      <c r="X174" s="807">
        <f t="shared" si="39"/>
        <v>-0.12244611929962401</v>
      </c>
      <c r="Y174" s="833">
        <f t="shared" si="40"/>
        <v>-7.0733297197358045E-3</v>
      </c>
      <c r="Z174" s="833">
        <f t="shared" si="41"/>
        <v>0.10908863881682522</v>
      </c>
      <c r="AA174" s="534">
        <v>100</v>
      </c>
      <c r="AB174" s="576"/>
      <c r="AC174" s="576"/>
      <c r="AD174" s="605"/>
      <c r="AF174" s="486"/>
    </row>
    <row r="175" spans="1:38" s="481" customFormat="1" x14ac:dyDescent="0.15">
      <c r="A175" s="474">
        <v>1</v>
      </c>
      <c r="B175" s="659" t="s">
        <v>1397</v>
      </c>
      <c r="D175" s="486" t="s">
        <v>316</v>
      </c>
      <c r="E175" s="486">
        <v>2</v>
      </c>
      <c r="F175" s="592">
        <v>41470.456944444442</v>
      </c>
      <c r="G175" s="574"/>
      <c r="H175" s="486">
        <v>1</v>
      </c>
      <c r="I175" s="486" t="s">
        <v>39</v>
      </c>
      <c r="J175" s="486" t="s">
        <v>39</v>
      </c>
      <c r="K175" s="532">
        <v>6.3899999999999998E-2</v>
      </c>
      <c r="L175" s="525">
        <v>0</v>
      </c>
      <c r="M175" s="575">
        <v>3.3476148448402902E-2</v>
      </c>
      <c r="N175" s="575">
        <v>2.88766355620696E-2</v>
      </c>
      <c r="O175" s="541">
        <v>8968</v>
      </c>
      <c r="P175" s="509" t="s">
        <v>39</v>
      </c>
      <c r="Q175" s="509" t="s">
        <v>39</v>
      </c>
      <c r="R175" s="509" t="s">
        <v>39</v>
      </c>
      <c r="S175" s="576">
        <v>18013</v>
      </c>
      <c r="T175" s="576">
        <v>55</v>
      </c>
      <c r="U175" s="576">
        <v>197</v>
      </c>
      <c r="V175" s="576">
        <v>993</v>
      </c>
      <c r="W175" s="808">
        <f t="shared" si="38"/>
        <v>0.55986582427255172</v>
      </c>
      <c r="X175" s="807">
        <f t="shared" si="39"/>
        <v>-0.11898904255602949</v>
      </c>
      <c r="Y175" s="833">
        <f t="shared" si="40"/>
        <v>1.721554097486009E-2</v>
      </c>
      <c r="Z175" s="833">
        <f t="shared" si="41"/>
        <v>0.10633619993653458</v>
      </c>
      <c r="AA175" s="534">
        <v>100</v>
      </c>
      <c r="AB175" s="576"/>
      <c r="AC175" s="576"/>
      <c r="AD175" s="610"/>
      <c r="AF175" s="486"/>
    </row>
    <row r="176" spans="1:38" s="481" customFormat="1" x14ac:dyDescent="0.15">
      <c r="A176" s="474">
        <v>1</v>
      </c>
      <c r="B176" s="536"/>
      <c r="D176" s="486" t="s">
        <v>318</v>
      </c>
      <c r="E176" s="486">
        <v>2</v>
      </c>
      <c r="F176" s="592">
        <v>41470.456944444442</v>
      </c>
      <c r="G176" s="574"/>
      <c r="H176" s="486">
        <v>1</v>
      </c>
      <c r="I176" s="486" t="s">
        <v>39</v>
      </c>
      <c r="J176" s="486" t="s">
        <v>39</v>
      </c>
      <c r="K176" s="532">
        <v>7.4399999999999994E-2</v>
      </c>
      <c r="L176" s="525">
        <v>0</v>
      </c>
      <c r="M176" s="575">
        <v>3.8980051616224101E-2</v>
      </c>
      <c r="N176" s="575">
        <v>3.3923130319475199E-2</v>
      </c>
      <c r="O176" s="541">
        <v>9175</v>
      </c>
      <c r="P176" s="509" t="s">
        <v>39</v>
      </c>
      <c r="Q176" s="509" t="s">
        <v>39</v>
      </c>
      <c r="R176" s="509" t="s">
        <v>39</v>
      </c>
      <c r="S176" s="576">
        <v>18049</v>
      </c>
      <c r="T176" s="576">
        <v>50</v>
      </c>
      <c r="U176" s="576">
        <v>97</v>
      </c>
      <c r="V176" s="576">
        <v>1212</v>
      </c>
      <c r="W176" s="808">
        <f t="shared" si="38"/>
        <v>0.47491696096505592</v>
      </c>
      <c r="X176" s="807">
        <f t="shared" si="39"/>
        <v>-9.5929093889429828E-2</v>
      </c>
      <c r="Y176" s="833">
        <f t="shared" si="40"/>
        <v>0.12671676705103255</v>
      </c>
      <c r="Z176" s="833">
        <f t="shared" si="41"/>
        <v>8.7532208446971113E-2</v>
      </c>
      <c r="AA176" s="534">
        <v>100</v>
      </c>
      <c r="AB176" s="576"/>
      <c r="AC176" s="576"/>
      <c r="AD176" s="605"/>
      <c r="AF176" s="486"/>
    </row>
    <row r="177" spans="1:32" s="469" customFormat="1" ht="16" x14ac:dyDescent="0.15">
      <c r="B177" s="659" t="s">
        <v>1501</v>
      </c>
      <c r="D177" s="474"/>
      <c r="E177" s="474"/>
      <c r="F177" s="592">
        <v>41469.828472222223</v>
      </c>
      <c r="G177" s="520"/>
      <c r="H177" s="479"/>
      <c r="I177" s="504"/>
      <c r="J177" s="479"/>
      <c r="K177" s="532"/>
      <c r="L177" s="476"/>
      <c r="M177" s="549"/>
      <c r="N177" s="549"/>
      <c r="O177" s="532"/>
      <c r="P177" s="474"/>
      <c r="Q177" s="474"/>
      <c r="R177" s="474"/>
      <c r="S177" s="474"/>
      <c r="T177" s="474"/>
      <c r="U177" s="474"/>
      <c r="V177" s="474"/>
      <c r="W177" s="808"/>
      <c r="X177" s="833"/>
      <c r="Y177" s="833"/>
      <c r="Z177" s="833"/>
      <c r="AA177" s="532"/>
      <c r="AB177" s="474"/>
      <c r="AC177" s="474"/>
      <c r="AD177" s="605" t="s">
        <v>1525</v>
      </c>
      <c r="AF177" s="474"/>
    </row>
    <row r="178" spans="1:32" s="469" customFormat="1" ht="16" x14ac:dyDescent="0.15">
      <c r="A178" s="474">
        <v>1</v>
      </c>
      <c r="B178" s="536"/>
      <c r="D178" s="476" t="s">
        <v>40</v>
      </c>
      <c r="E178" s="474">
        <v>2</v>
      </c>
      <c r="F178" s="592">
        <v>41470.301388888889</v>
      </c>
      <c r="G178" s="520"/>
      <c r="H178" s="474">
        <v>17</v>
      </c>
      <c r="I178" s="474" t="s">
        <v>39</v>
      </c>
      <c r="J178" s="474" t="s">
        <v>39</v>
      </c>
      <c r="K178" s="532">
        <v>5.2999999999999999E-2</v>
      </c>
      <c r="L178" s="476">
        <v>0</v>
      </c>
      <c r="M178" s="549">
        <v>2.7763506593744498E-2</v>
      </c>
      <c r="N178" s="549">
        <v>2.3633388427263501E-2</v>
      </c>
      <c r="O178" s="541" t="s">
        <v>39</v>
      </c>
      <c r="P178" s="494" t="s">
        <v>39</v>
      </c>
      <c r="Q178" s="494" t="s">
        <v>39</v>
      </c>
      <c r="R178" s="494" t="s">
        <v>39</v>
      </c>
      <c r="S178" s="494" t="s">
        <v>39</v>
      </c>
      <c r="T178" s="494" t="s">
        <v>39</v>
      </c>
      <c r="U178" s="494" t="s">
        <v>39</v>
      </c>
      <c r="V178" s="494" t="s">
        <v>39</v>
      </c>
      <c r="W178" s="808" t="s">
        <v>39</v>
      </c>
      <c r="X178" s="833" t="s">
        <v>39</v>
      </c>
      <c r="Y178" s="833" t="s">
        <v>39</v>
      </c>
      <c r="Z178" s="833" t="s">
        <v>39</v>
      </c>
      <c r="AA178" s="541" t="s">
        <v>39</v>
      </c>
      <c r="AB178" s="476"/>
      <c r="AC178" s="476"/>
      <c r="AD178" s="605" t="s">
        <v>322</v>
      </c>
      <c r="AF178" s="474"/>
    </row>
    <row r="179" spans="1:32" s="469" customFormat="1" x14ac:dyDescent="0.15">
      <c r="B179" s="659" t="s">
        <v>1501</v>
      </c>
      <c r="F179" s="592">
        <v>41470.3125</v>
      </c>
      <c r="G179" s="520"/>
      <c r="H179" s="474"/>
      <c r="I179" s="474"/>
      <c r="J179" s="474"/>
      <c r="K179" s="532"/>
      <c r="L179" s="476"/>
      <c r="M179" s="549"/>
      <c r="O179" s="532"/>
      <c r="P179" s="474"/>
      <c r="Q179" s="474"/>
      <c r="R179" s="474"/>
      <c r="S179" s="474"/>
      <c r="T179" s="474"/>
      <c r="U179" s="474"/>
      <c r="V179" s="474"/>
      <c r="W179" s="808"/>
      <c r="X179" s="833"/>
      <c r="Y179" s="833"/>
      <c r="Z179" s="833"/>
      <c r="AA179" s="532"/>
      <c r="AB179" s="474"/>
      <c r="AC179" s="474"/>
      <c r="AD179" s="605"/>
      <c r="AF179" s="474"/>
    </row>
    <row r="180" spans="1:32" s="469" customFormat="1" ht="16" x14ac:dyDescent="0.15">
      <c r="A180" s="474">
        <v>1</v>
      </c>
      <c r="B180" s="536"/>
      <c r="D180" s="474" t="s">
        <v>323</v>
      </c>
      <c r="E180" s="474">
        <v>2</v>
      </c>
      <c r="F180" s="592">
        <v>41470.395833333336</v>
      </c>
      <c r="G180" s="520"/>
      <c r="H180" s="474">
        <v>17</v>
      </c>
      <c r="I180" s="474" t="s">
        <v>39</v>
      </c>
      <c r="J180" s="474" t="s">
        <v>39</v>
      </c>
      <c r="K180" s="532">
        <v>6.9500000000000006E-2</v>
      </c>
      <c r="L180" s="476">
        <v>0</v>
      </c>
      <c r="M180" s="549">
        <v>3.6411453622376903E-2</v>
      </c>
      <c r="N180" s="549">
        <v>3.1568759190116598E-2</v>
      </c>
      <c r="O180" s="541">
        <v>5478</v>
      </c>
      <c r="P180" s="495" t="s">
        <v>39</v>
      </c>
      <c r="Q180" s="495" t="s">
        <v>39</v>
      </c>
      <c r="R180" s="495" t="s">
        <v>39</v>
      </c>
      <c r="S180" s="494">
        <v>11370</v>
      </c>
      <c r="T180" s="494">
        <v>32</v>
      </c>
      <c r="U180" s="494">
        <v>87</v>
      </c>
      <c r="V180" s="494">
        <v>592</v>
      </c>
      <c r="W180" s="808">
        <f>($W$5-V180/O180)/$W$5</f>
        <v>0.57043279104684541</v>
      </c>
      <c r="X180" s="807">
        <f>($X$5-S180/O180)/$X$5</f>
        <v>-0.15630877427349599</v>
      </c>
      <c r="Y180" s="833">
        <f>($Y$5-T180/O180)/$Y$5</f>
        <v>6.3906691515820166E-2</v>
      </c>
      <c r="Z180" s="833">
        <f t="shared" si="41"/>
        <v>0.13517909554193602</v>
      </c>
      <c r="AA180" s="534">
        <v>100</v>
      </c>
      <c r="AB180" s="494"/>
      <c r="AC180" s="494"/>
      <c r="AD180" s="605" t="s">
        <v>321</v>
      </c>
      <c r="AF180" s="474"/>
    </row>
    <row r="181" spans="1:32" s="469" customFormat="1" x14ac:dyDescent="0.15">
      <c r="B181" s="659" t="s">
        <v>1501</v>
      </c>
      <c r="D181" s="474"/>
      <c r="E181" s="474"/>
      <c r="F181" s="592">
        <v>41470.399305555555</v>
      </c>
      <c r="G181" s="520"/>
      <c r="H181" s="474"/>
      <c r="I181" s="474"/>
      <c r="J181" s="474"/>
      <c r="K181" s="532"/>
      <c r="L181" s="476"/>
      <c r="M181" s="549"/>
      <c r="O181" s="541"/>
      <c r="P181" s="494"/>
      <c r="Q181" s="494"/>
      <c r="R181" s="494"/>
      <c r="S181" s="494"/>
      <c r="T181" s="494"/>
      <c r="U181" s="494"/>
      <c r="V181" s="494"/>
      <c r="W181" s="808"/>
      <c r="X181" s="833"/>
      <c r="Y181" s="833"/>
      <c r="Z181" s="833"/>
      <c r="AA181" s="534"/>
      <c r="AB181" s="494"/>
      <c r="AC181" s="494"/>
      <c r="AD181" s="605"/>
      <c r="AF181" s="474"/>
    </row>
    <row r="182" spans="1:32" s="469" customFormat="1" ht="16" x14ac:dyDescent="0.15">
      <c r="A182" s="474">
        <v>1</v>
      </c>
      <c r="B182" s="536"/>
      <c r="D182" s="474" t="s">
        <v>325</v>
      </c>
      <c r="E182" s="474">
        <v>2</v>
      </c>
      <c r="F182" s="592">
        <v>41470.456944444442</v>
      </c>
      <c r="G182" s="520"/>
      <c r="H182" s="474">
        <v>17</v>
      </c>
      <c r="I182" s="474" t="s">
        <v>39</v>
      </c>
      <c r="J182" s="474" t="s">
        <v>39</v>
      </c>
      <c r="K182" s="532">
        <v>9.3799999999999994E-2</v>
      </c>
      <c r="L182" s="476">
        <v>0</v>
      </c>
      <c r="M182" s="549">
        <v>4.9151489992422998E-2</v>
      </c>
      <c r="N182" s="549">
        <v>4.3232949686952099E-2</v>
      </c>
      <c r="O182" s="541">
        <v>17841</v>
      </c>
      <c r="P182" s="495" t="s">
        <v>39</v>
      </c>
      <c r="Q182" s="495" t="s">
        <v>39</v>
      </c>
      <c r="R182" s="495" t="s">
        <v>39</v>
      </c>
      <c r="S182" s="494">
        <v>35368</v>
      </c>
      <c r="T182" s="494">
        <v>104</v>
      </c>
      <c r="U182" s="494">
        <v>185</v>
      </c>
      <c r="V182" s="494">
        <v>2194</v>
      </c>
      <c r="W182" s="808">
        <f>($W$5-V182/O182)/$W$5</f>
        <v>0.51118010515598322</v>
      </c>
      <c r="X182" s="807">
        <f>($X$5-S182/O182)/$X$5</f>
        <v>-0.10440075043195458</v>
      </c>
      <c r="Y182" s="833">
        <f>($Y$5-T182/O182)/$Y$5</f>
        <v>6.5874266151107252E-2</v>
      </c>
      <c r="Z182" s="833">
        <f t="shared" si="41"/>
        <v>9.4531582300284661E-2</v>
      </c>
      <c r="AA182" s="534">
        <v>100</v>
      </c>
      <c r="AB182" s="494"/>
      <c r="AC182" s="494"/>
      <c r="AD182" s="605" t="s">
        <v>321</v>
      </c>
      <c r="AF182" s="474"/>
    </row>
    <row r="183" spans="1:32" s="469" customFormat="1" x14ac:dyDescent="0.15">
      <c r="B183" s="659" t="s">
        <v>1503</v>
      </c>
      <c r="D183" s="474"/>
      <c r="E183" s="474"/>
      <c r="F183" s="592">
        <v>41469.828472222223</v>
      </c>
      <c r="G183" s="520"/>
      <c r="H183" s="479"/>
      <c r="I183" s="504"/>
      <c r="J183" s="479"/>
      <c r="K183" s="532"/>
      <c r="L183" s="476"/>
      <c r="M183" s="549"/>
      <c r="O183" s="541"/>
      <c r="P183" s="494"/>
      <c r="Q183" s="494"/>
      <c r="R183" s="494"/>
      <c r="S183" s="494"/>
      <c r="T183" s="494"/>
      <c r="U183" s="494"/>
      <c r="V183" s="494"/>
      <c r="W183" s="808"/>
      <c r="X183" s="833"/>
      <c r="Y183" s="833"/>
      <c r="Z183" s="833"/>
      <c r="AA183" s="541"/>
      <c r="AB183" s="494"/>
      <c r="AC183" s="494"/>
      <c r="AD183" s="611"/>
      <c r="AF183" s="474"/>
    </row>
    <row r="184" spans="1:32" s="469" customFormat="1" ht="17" thickBot="1" x14ac:dyDescent="0.2">
      <c r="A184" s="474">
        <v>1</v>
      </c>
      <c r="B184" s="536"/>
      <c r="C184" s="466"/>
      <c r="D184" s="476" t="s">
        <v>40</v>
      </c>
      <c r="E184" s="474">
        <v>2</v>
      </c>
      <c r="F184" s="592">
        <v>41470.456944444442</v>
      </c>
      <c r="G184" s="520"/>
      <c r="H184" s="474">
        <v>71</v>
      </c>
      <c r="I184" s="474" t="s">
        <v>39</v>
      </c>
      <c r="J184" s="474" t="s">
        <v>39</v>
      </c>
      <c r="K184" s="532">
        <v>0.18840000000000001</v>
      </c>
      <c r="L184" s="476">
        <v>0.1</v>
      </c>
      <c r="M184" s="549">
        <v>9.8793523871774799E-2</v>
      </c>
      <c r="N184" s="549">
        <v>8.8551009467061695E-2</v>
      </c>
      <c r="O184" s="541" t="s">
        <v>39</v>
      </c>
      <c r="P184" s="494" t="s">
        <v>39</v>
      </c>
      <c r="Q184" s="494" t="s">
        <v>39</v>
      </c>
      <c r="R184" s="494" t="s">
        <v>39</v>
      </c>
      <c r="S184" s="494" t="s">
        <v>39</v>
      </c>
      <c r="T184" s="494" t="s">
        <v>39</v>
      </c>
      <c r="U184" s="494" t="s">
        <v>39</v>
      </c>
      <c r="V184" s="494" t="s">
        <v>39</v>
      </c>
      <c r="W184" s="808" t="s">
        <v>39</v>
      </c>
      <c r="X184" s="833" t="s">
        <v>39</v>
      </c>
      <c r="Y184" s="833" t="s">
        <v>39</v>
      </c>
      <c r="Z184" s="833" t="s">
        <v>39</v>
      </c>
      <c r="AA184" s="541" t="s">
        <v>39</v>
      </c>
      <c r="AB184" s="476"/>
      <c r="AC184" s="476"/>
      <c r="AD184" s="605" t="s">
        <v>328</v>
      </c>
      <c r="AF184" s="474"/>
    </row>
    <row r="185" spans="1:32" s="465" customFormat="1" ht="16" thickTop="1" x14ac:dyDescent="0.15">
      <c r="B185" s="533" t="s">
        <v>1764</v>
      </c>
      <c r="C185" s="463" t="s">
        <v>332</v>
      </c>
      <c r="D185" s="463"/>
      <c r="E185" s="463"/>
      <c r="F185" s="762"/>
      <c r="G185" s="493"/>
      <c r="H185" s="463"/>
      <c r="I185" s="463"/>
      <c r="J185" s="503"/>
      <c r="K185" s="533"/>
      <c r="L185" s="493"/>
      <c r="M185" s="493"/>
      <c r="N185" s="493"/>
      <c r="O185" s="543"/>
      <c r="P185" s="496"/>
      <c r="Q185" s="496"/>
      <c r="R185" s="496"/>
      <c r="S185" s="496"/>
      <c r="T185" s="496"/>
      <c r="U185" s="496"/>
      <c r="V185" s="496"/>
      <c r="W185" s="831"/>
      <c r="X185" s="832"/>
      <c r="Y185" s="832"/>
      <c r="Z185" s="832"/>
      <c r="AA185" s="543"/>
      <c r="AB185" s="496"/>
      <c r="AC185" s="496"/>
      <c r="AD185" s="607"/>
    </row>
    <row r="186" spans="1:32" s="469" customFormat="1" ht="16" x14ac:dyDescent="0.15">
      <c r="A186" s="474">
        <v>1</v>
      </c>
      <c r="B186" s="659" t="s">
        <v>35</v>
      </c>
      <c r="C186" s="477" t="s">
        <v>1635</v>
      </c>
      <c r="D186" s="474" t="s">
        <v>335</v>
      </c>
      <c r="E186" s="474">
        <v>1</v>
      </c>
      <c r="F186" s="592">
        <v>41481.799305555556</v>
      </c>
      <c r="G186" s="520">
        <f>86-H186</f>
        <v>85</v>
      </c>
      <c r="H186" s="474">
        <v>1</v>
      </c>
      <c r="I186" s="474">
        <v>0</v>
      </c>
      <c r="J186" s="474">
        <v>2</v>
      </c>
      <c r="K186" s="532">
        <v>0.12609999999999999</v>
      </c>
      <c r="L186" s="476">
        <v>0.1</v>
      </c>
      <c r="M186" s="549">
        <v>6.6093094899337401E-2</v>
      </c>
      <c r="N186" s="549">
        <v>5.8704635668121202E-2</v>
      </c>
      <c r="O186" s="541">
        <v>12410</v>
      </c>
      <c r="P186" s="495" t="s">
        <v>39</v>
      </c>
      <c r="Q186" s="495" t="s">
        <v>39</v>
      </c>
      <c r="R186" s="495" t="s">
        <v>39</v>
      </c>
      <c r="S186" s="494">
        <v>24386</v>
      </c>
      <c r="T186" s="494">
        <v>87</v>
      </c>
      <c r="U186" s="494">
        <v>94</v>
      </c>
      <c r="V186" s="494">
        <v>1874</v>
      </c>
      <c r="W186" s="808">
        <f t="shared" ref="W186:W220" si="42">($W$5-V186/O186)/$W$5</f>
        <v>0.39975403638774248</v>
      </c>
      <c r="X186" s="807">
        <f t="shared" ref="X186:X220" si="43">($X$5-S186/O186)/$X$5</f>
        <v>-9.4722822793464376E-2</v>
      </c>
      <c r="Y186" s="833">
        <f t="shared" ref="Y186:Y220" si="44">($Y$5-T186/O186)/$Y$5</f>
        <v>-0.12341097279724339</v>
      </c>
      <c r="Z186" s="833">
        <f t="shared" si="41"/>
        <v>8.6526763506907453E-2</v>
      </c>
      <c r="AA186" s="534">
        <v>100</v>
      </c>
      <c r="AB186" s="494"/>
      <c r="AC186" s="494"/>
      <c r="AD186" s="604" t="s">
        <v>1596</v>
      </c>
      <c r="AF186" s="474"/>
    </row>
    <row r="187" spans="1:32" s="469" customFormat="1" x14ac:dyDescent="0.15">
      <c r="A187" s="474">
        <v>1</v>
      </c>
      <c r="B187" s="536"/>
      <c r="C187" s="466"/>
      <c r="D187" s="474" t="s">
        <v>338</v>
      </c>
      <c r="E187" s="474">
        <v>1</v>
      </c>
      <c r="F187" s="592">
        <v>41481.799305555556</v>
      </c>
      <c r="G187" s="520">
        <f t="shared" ref="G187:G219" si="45">86-H187</f>
        <v>83</v>
      </c>
      <c r="H187" s="474">
        <v>3</v>
      </c>
      <c r="I187" s="474">
        <v>2</v>
      </c>
      <c r="J187" s="474">
        <v>4</v>
      </c>
      <c r="K187" s="532">
        <v>0.17929999999999999</v>
      </c>
      <c r="L187" s="476">
        <v>0.1</v>
      </c>
      <c r="M187" s="549">
        <v>9.4015119390200602E-2</v>
      </c>
      <c r="N187" s="549">
        <v>8.4185903108313004E-2</v>
      </c>
      <c r="O187" s="541">
        <v>17480</v>
      </c>
      <c r="P187" s="495" t="s">
        <v>39</v>
      </c>
      <c r="Q187" s="495" t="s">
        <v>39</v>
      </c>
      <c r="R187" s="495" t="s">
        <v>39</v>
      </c>
      <c r="S187" s="494">
        <v>33831</v>
      </c>
      <c r="T187" s="494">
        <v>109</v>
      </c>
      <c r="U187" s="494">
        <v>68</v>
      </c>
      <c r="V187" s="494">
        <v>1896</v>
      </c>
      <c r="W187" s="808">
        <f t="shared" si="42"/>
        <v>0.56885004217719448</v>
      </c>
      <c r="X187" s="807">
        <f t="shared" si="43"/>
        <v>-7.8223495409870239E-2</v>
      </c>
      <c r="Y187" s="833">
        <f t="shared" si="44"/>
        <v>7.4516110819381517E-4</v>
      </c>
      <c r="Z187" s="833">
        <f t="shared" si="41"/>
        <v>7.2548498287114974E-2</v>
      </c>
      <c r="AA187" s="534">
        <v>100</v>
      </c>
      <c r="AB187" s="494"/>
      <c r="AC187" s="494"/>
      <c r="AD187" s="605"/>
      <c r="AF187" s="474"/>
    </row>
    <row r="188" spans="1:32" s="469" customFormat="1" x14ac:dyDescent="0.15">
      <c r="A188" s="474">
        <v>1</v>
      </c>
      <c r="B188" s="536"/>
      <c r="D188" s="474" t="s">
        <v>341</v>
      </c>
      <c r="E188" s="474">
        <v>1</v>
      </c>
      <c r="F188" s="592">
        <v>41481.799305555556</v>
      </c>
      <c r="G188" s="520">
        <f t="shared" si="45"/>
        <v>81</v>
      </c>
      <c r="H188" s="474">
        <v>5</v>
      </c>
      <c r="I188" s="474">
        <v>4</v>
      </c>
      <c r="J188" s="474">
        <v>6</v>
      </c>
      <c r="K188" s="532">
        <v>0.17519999999999999</v>
      </c>
      <c r="L188" s="476">
        <v>0.1</v>
      </c>
      <c r="M188" s="549">
        <v>9.1862428437149604E-2</v>
      </c>
      <c r="N188" s="549">
        <v>8.2220066137383696E-2</v>
      </c>
      <c r="O188" s="541">
        <v>23653</v>
      </c>
      <c r="P188" s="495" t="s">
        <v>39</v>
      </c>
      <c r="Q188" s="495" t="s">
        <v>39</v>
      </c>
      <c r="R188" s="495" t="s">
        <v>39</v>
      </c>
      <c r="S188" s="494">
        <v>45881</v>
      </c>
      <c r="T188" s="494">
        <v>145</v>
      </c>
      <c r="U188" s="494">
        <v>68</v>
      </c>
      <c r="V188" s="494">
        <v>3099</v>
      </c>
      <c r="W188" s="808">
        <f t="shared" si="42"/>
        <v>0.47920502200237747</v>
      </c>
      <c r="X188" s="807">
        <f t="shared" si="43"/>
        <v>-8.0642460021187939E-2</v>
      </c>
      <c r="Y188" s="833">
        <f t="shared" si="44"/>
        <v>1.7634819232670251E-2</v>
      </c>
      <c r="Z188" s="833">
        <f t="shared" si="41"/>
        <v>7.4624552527397969E-2</v>
      </c>
      <c r="AA188" s="534">
        <v>100</v>
      </c>
      <c r="AB188" s="494"/>
      <c r="AC188" s="494"/>
      <c r="AD188" s="605"/>
      <c r="AF188" s="474"/>
    </row>
    <row r="189" spans="1:32" s="469" customFormat="1" x14ac:dyDescent="0.15">
      <c r="A189" s="474">
        <v>1</v>
      </c>
      <c r="B189" s="661"/>
      <c r="C189" s="471"/>
      <c r="D189" s="474" t="s">
        <v>344</v>
      </c>
      <c r="E189" s="474">
        <v>1</v>
      </c>
      <c r="F189" s="592">
        <v>41481.799305555556</v>
      </c>
      <c r="G189" s="520">
        <f t="shared" si="45"/>
        <v>79</v>
      </c>
      <c r="H189" s="474">
        <v>7</v>
      </c>
      <c r="I189" s="474">
        <v>6</v>
      </c>
      <c r="J189" s="474">
        <v>8</v>
      </c>
      <c r="K189" s="532">
        <v>0.17100000000000001</v>
      </c>
      <c r="L189" s="476">
        <v>0.1</v>
      </c>
      <c r="M189" s="549">
        <v>8.96573723219031E-2</v>
      </c>
      <c r="N189" s="549">
        <v>8.0206790215341203E-2</v>
      </c>
      <c r="O189" s="541">
        <v>25181</v>
      </c>
      <c r="P189" s="495" t="s">
        <v>39</v>
      </c>
      <c r="Q189" s="495" t="s">
        <v>39</v>
      </c>
      <c r="R189" s="495" t="s">
        <v>39</v>
      </c>
      <c r="S189" s="494">
        <v>52407</v>
      </c>
      <c r="T189" s="494">
        <v>176</v>
      </c>
      <c r="U189" s="494">
        <v>48</v>
      </c>
      <c r="V189" s="494">
        <v>3679</v>
      </c>
      <c r="W189" s="808">
        <f t="shared" si="42"/>
        <v>0.41925128429599712</v>
      </c>
      <c r="X189" s="807">
        <f t="shared" si="43"/>
        <v>-0.15944916170827289</v>
      </c>
      <c r="Y189" s="833">
        <f t="shared" si="44"/>
        <v>-0.1200331714911978</v>
      </c>
      <c r="Z189" s="833">
        <f t="shared" si="41"/>
        <v>0.13752147741721468</v>
      </c>
      <c r="AA189" s="534">
        <v>100</v>
      </c>
      <c r="AB189" s="494"/>
      <c r="AC189" s="494"/>
      <c r="AD189" s="605"/>
      <c r="AF189" s="474"/>
    </row>
    <row r="190" spans="1:32" s="469" customFormat="1" x14ac:dyDescent="0.15">
      <c r="A190" s="474">
        <v>1</v>
      </c>
      <c r="B190" s="661"/>
      <c r="C190" s="471"/>
      <c r="D190" s="474" t="s">
        <v>347</v>
      </c>
      <c r="E190" s="474">
        <v>1</v>
      </c>
      <c r="F190" s="592">
        <v>41481.799305555556</v>
      </c>
      <c r="G190" s="520">
        <f t="shared" si="45"/>
        <v>77</v>
      </c>
      <c r="H190" s="474">
        <v>9</v>
      </c>
      <c r="I190" s="474">
        <v>8</v>
      </c>
      <c r="J190" s="474">
        <v>10</v>
      </c>
      <c r="K190" s="532">
        <v>0.1026</v>
      </c>
      <c r="L190" s="476">
        <v>0</v>
      </c>
      <c r="M190" s="549">
        <v>5.3766331692209297E-2</v>
      </c>
      <c r="N190" s="549">
        <v>4.7450724893161197E-2</v>
      </c>
      <c r="O190" s="541">
        <v>4306</v>
      </c>
      <c r="P190" s="495" t="s">
        <v>39</v>
      </c>
      <c r="Q190" s="495" t="s">
        <v>39</v>
      </c>
      <c r="R190" s="495" t="s">
        <v>39</v>
      </c>
      <c r="S190" s="494">
        <v>8111</v>
      </c>
      <c r="T190" s="494">
        <v>38</v>
      </c>
      <c r="U190" s="494">
        <v>85</v>
      </c>
      <c r="V190" s="494">
        <v>906</v>
      </c>
      <c r="W190" s="808">
        <f t="shared" si="42"/>
        <v>0.16365471003505655</v>
      </c>
      <c r="X190" s="807">
        <f t="shared" si="43"/>
        <v>-4.9387194575993748E-2</v>
      </c>
      <c r="Y190" s="833">
        <f t="shared" si="44"/>
        <v>-0.41416720468024848</v>
      </c>
      <c r="Z190" s="833">
        <f t="shared" si="41"/>
        <v>4.7062890448123347E-2</v>
      </c>
      <c r="AA190" s="534">
        <v>100</v>
      </c>
      <c r="AB190" s="494"/>
      <c r="AC190" s="494"/>
      <c r="AD190" s="605"/>
      <c r="AF190" s="474"/>
    </row>
    <row r="191" spans="1:32" s="469" customFormat="1" x14ac:dyDescent="0.15">
      <c r="A191" s="474">
        <v>1</v>
      </c>
      <c r="B191" s="661"/>
      <c r="C191" s="471"/>
      <c r="D191" s="474" t="s">
        <v>350</v>
      </c>
      <c r="E191" s="474">
        <v>1</v>
      </c>
      <c r="F191" s="592">
        <v>41481.799305555556</v>
      </c>
      <c r="G191" s="520">
        <f t="shared" si="45"/>
        <v>75</v>
      </c>
      <c r="H191" s="474">
        <v>11</v>
      </c>
      <c r="I191" s="474">
        <v>10</v>
      </c>
      <c r="J191" s="474">
        <v>12</v>
      </c>
      <c r="K191" s="532">
        <v>2.0299999999999999E-2</v>
      </c>
      <c r="L191" s="476">
        <v>0</v>
      </c>
      <c r="M191" s="549">
        <v>1.0631289031040001E-2</v>
      </c>
      <c r="N191" s="549">
        <v>7.9895856666504193E-3</v>
      </c>
      <c r="O191" s="541">
        <v>2943</v>
      </c>
      <c r="P191" s="495" t="s">
        <v>39</v>
      </c>
      <c r="Q191" s="495" t="s">
        <v>39</v>
      </c>
      <c r="R191" s="495" t="s">
        <v>39</v>
      </c>
      <c r="S191" s="494">
        <v>5563</v>
      </c>
      <c r="T191" s="494">
        <v>16</v>
      </c>
      <c r="U191" s="494">
        <v>26</v>
      </c>
      <c r="V191" s="494">
        <v>652</v>
      </c>
      <c r="W191" s="808">
        <f t="shared" si="42"/>
        <v>0.11937952903546403</v>
      </c>
      <c r="X191" s="807">
        <f t="shared" si="43"/>
        <v>-5.3062583887494297E-2</v>
      </c>
      <c r="Y191" s="833">
        <f t="shared" si="44"/>
        <v>0.12879389332715979</v>
      </c>
      <c r="Z191" s="833">
        <f t="shared" si="41"/>
        <v>5.0388822753162463E-2</v>
      </c>
      <c r="AA191" s="534">
        <v>100</v>
      </c>
      <c r="AB191" s="494"/>
      <c r="AC191" s="494"/>
      <c r="AD191" s="605"/>
      <c r="AF191" s="474"/>
    </row>
    <row r="192" spans="1:32" s="469" customFormat="1" x14ac:dyDescent="0.15">
      <c r="A192" s="474">
        <v>1</v>
      </c>
      <c r="B192" s="661"/>
      <c r="C192" s="471"/>
      <c r="D192" s="474" t="s">
        <v>353</v>
      </c>
      <c r="E192" s="474">
        <v>1</v>
      </c>
      <c r="F192" s="592">
        <v>41481.799305555556</v>
      </c>
      <c r="G192" s="520">
        <f t="shared" si="45"/>
        <v>73</v>
      </c>
      <c r="H192" s="474">
        <v>13</v>
      </c>
      <c r="I192" s="474">
        <v>12</v>
      </c>
      <c r="J192" s="474">
        <v>14</v>
      </c>
      <c r="K192" s="532">
        <v>3.5999999999999997E-2</v>
      </c>
      <c r="L192" s="476">
        <v>0</v>
      </c>
      <c r="M192" s="549">
        <v>1.88557805495118E-2</v>
      </c>
      <c r="N192" s="549">
        <v>1.5461748974436E-2</v>
      </c>
      <c r="O192" s="541">
        <v>3266</v>
      </c>
      <c r="P192" s="495" t="s">
        <v>39</v>
      </c>
      <c r="Q192" s="495" t="s">
        <v>39</v>
      </c>
      <c r="R192" s="495" t="s">
        <v>39</v>
      </c>
      <c r="S192" s="494">
        <v>3352</v>
      </c>
      <c r="T192" s="494">
        <v>14</v>
      </c>
      <c r="U192" s="494">
        <v>49</v>
      </c>
      <c r="V192" s="494">
        <v>398</v>
      </c>
      <c r="W192" s="808">
        <f t="shared" si="42"/>
        <v>0.51560646861352954</v>
      </c>
      <c r="X192" s="807">
        <f t="shared" si="43"/>
        <v>0.42822756547009083</v>
      </c>
      <c r="Y192" s="833">
        <f t="shared" si="44"/>
        <v>0.31308492791001297</v>
      </c>
      <c r="Z192" s="833">
        <f t="shared" si="41"/>
        <v>-0.74894755257336676</v>
      </c>
      <c r="AA192" s="534">
        <v>100</v>
      </c>
      <c r="AB192" s="494"/>
      <c r="AC192" s="494"/>
      <c r="AD192" s="605"/>
      <c r="AF192" s="474"/>
    </row>
    <row r="193" spans="1:32" s="469" customFormat="1" x14ac:dyDescent="0.15">
      <c r="A193" s="474">
        <v>1</v>
      </c>
      <c r="B193" s="661"/>
      <c r="C193" s="471"/>
      <c r="D193" s="474" t="s">
        <v>356</v>
      </c>
      <c r="E193" s="474">
        <v>1</v>
      </c>
      <c r="F193" s="592">
        <v>41481.799305555556</v>
      </c>
      <c r="G193" s="520">
        <f t="shared" si="45"/>
        <v>71</v>
      </c>
      <c r="H193" s="474">
        <v>15</v>
      </c>
      <c r="I193" s="474">
        <v>14</v>
      </c>
      <c r="J193" s="474">
        <v>16</v>
      </c>
      <c r="K193" s="532">
        <v>2.3699999999999999E-2</v>
      </c>
      <c r="L193" s="476">
        <v>0</v>
      </c>
      <c r="M193" s="549">
        <v>1.2412221663032101E-2</v>
      </c>
      <c r="N193" s="549">
        <v>9.5931214070850597E-3</v>
      </c>
      <c r="O193" s="541">
        <v>4052</v>
      </c>
      <c r="P193" s="495" t="s">
        <v>39</v>
      </c>
      <c r="Q193" s="495" t="s">
        <v>39</v>
      </c>
      <c r="R193" s="495" t="s">
        <v>39</v>
      </c>
      <c r="S193" s="494">
        <v>7860</v>
      </c>
      <c r="T193" s="494">
        <v>27</v>
      </c>
      <c r="U193" s="494">
        <v>61</v>
      </c>
      <c r="V193" s="494">
        <v>866</v>
      </c>
      <c r="W193" s="808">
        <f t="shared" si="42"/>
        <v>0.15046769455736728</v>
      </c>
      <c r="X193" s="807">
        <f t="shared" si="43"/>
        <v>-8.0658549641725766E-2</v>
      </c>
      <c r="Y193" s="833">
        <f t="shared" si="44"/>
        <v>-6.7789185006332534E-2</v>
      </c>
      <c r="Z193" s="833">
        <f t="shared" si="41"/>
        <v>7.4638330181597684E-2</v>
      </c>
      <c r="AA193" s="534">
        <v>100</v>
      </c>
      <c r="AB193" s="494"/>
      <c r="AC193" s="494"/>
      <c r="AD193" s="605"/>
      <c r="AF193" s="474"/>
    </row>
    <row r="194" spans="1:32" s="469" customFormat="1" x14ac:dyDescent="0.15">
      <c r="A194" s="474">
        <v>1</v>
      </c>
      <c r="B194" s="661"/>
      <c r="C194" s="471"/>
      <c r="D194" s="474" t="s">
        <v>359</v>
      </c>
      <c r="E194" s="474">
        <v>1</v>
      </c>
      <c r="F194" s="592">
        <v>41481.799305555556</v>
      </c>
      <c r="G194" s="520">
        <f t="shared" si="45"/>
        <v>69</v>
      </c>
      <c r="H194" s="474">
        <v>17</v>
      </c>
      <c r="I194" s="474">
        <v>16</v>
      </c>
      <c r="J194" s="474">
        <v>18</v>
      </c>
      <c r="K194" s="532">
        <v>2.2100000000000002E-2</v>
      </c>
      <c r="L194" s="476">
        <v>0</v>
      </c>
      <c r="M194" s="549">
        <v>1.15741241872071E-2</v>
      </c>
      <c r="N194" s="549">
        <v>8.8369597635404307E-3</v>
      </c>
      <c r="O194" s="541">
        <v>7100</v>
      </c>
      <c r="P194" s="495" t="s">
        <v>39</v>
      </c>
      <c r="Q194" s="495" t="s">
        <v>39</v>
      </c>
      <c r="R194" s="495" t="s">
        <v>39</v>
      </c>
      <c r="S194" s="494">
        <v>12830</v>
      </c>
      <c r="T194" s="494">
        <v>29</v>
      </c>
      <c r="U194" s="494">
        <v>56</v>
      </c>
      <c r="V194" s="494">
        <v>1063</v>
      </c>
      <c r="W194" s="808">
        <f t="shared" si="42"/>
        <v>0.40487751513227055</v>
      </c>
      <c r="X194" s="807">
        <f t="shared" si="43"/>
        <v>-6.7083991970816777E-3</v>
      </c>
      <c r="Y194" s="833">
        <f t="shared" si="44"/>
        <v>0.34546806702282667</v>
      </c>
      <c r="Z194" s="833">
        <f t="shared" si="41"/>
        <v>6.6636964610924014E-3</v>
      </c>
      <c r="AA194" s="534">
        <v>100</v>
      </c>
      <c r="AB194" s="494"/>
      <c r="AC194" s="494"/>
      <c r="AD194" s="605"/>
      <c r="AF194" s="474"/>
    </row>
    <row r="195" spans="1:32" s="469" customFormat="1" x14ac:dyDescent="0.15">
      <c r="A195" s="474">
        <v>1</v>
      </c>
      <c r="B195" s="661"/>
      <c r="C195" s="471"/>
      <c r="D195" s="474" t="s">
        <v>362</v>
      </c>
      <c r="E195" s="474">
        <v>1</v>
      </c>
      <c r="F195" s="592">
        <v>41481.799305555556</v>
      </c>
      <c r="G195" s="520">
        <f t="shared" si="45"/>
        <v>67</v>
      </c>
      <c r="H195" s="474">
        <v>19</v>
      </c>
      <c r="I195" s="474">
        <v>18</v>
      </c>
      <c r="J195" s="474">
        <v>20</v>
      </c>
      <c r="K195" s="532">
        <v>2.7099999999999999E-2</v>
      </c>
      <c r="L195" s="476">
        <v>0</v>
      </c>
      <c r="M195" s="549">
        <v>1.41932468656372E-2</v>
      </c>
      <c r="N195" s="549">
        <v>1.12071962333382E-2</v>
      </c>
      <c r="O195" s="541">
        <v>6815</v>
      </c>
      <c r="P195" s="495" t="s">
        <v>39</v>
      </c>
      <c r="Q195" s="495" t="s">
        <v>39</v>
      </c>
      <c r="R195" s="495" t="s">
        <v>39</v>
      </c>
      <c r="S195" s="494">
        <v>12750</v>
      </c>
      <c r="T195" s="494">
        <v>39</v>
      </c>
      <c r="U195" s="494">
        <v>63</v>
      </c>
      <c r="V195" s="494">
        <v>1519</v>
      </c>
      <c r="W195" s="808">
        <f t="shared" si="42"/>
        <v>0.11402114517599929</v>
      </c>
      <c r="X195" s="807">
        <f t="shared" si="43"/>
        <v>-4.2268731602390218E-2</v>
      </c>
      <c r="Y195" s="833">
        <f t="shared" si="44"/>
        <v>8.295649939849066E-2</v>
      </c>
      <c r="Z195" s="833">
        <f t="shared" si="41"/>
        <v>4.0554542528975092E-2</v>
      </c>
      <c r="AA195" s="534">
        <v>100</v>
      </c>
      <c r="AB195" s="494"/>
      <c r="AC195" s="494"/>
      <c r="AD195" s="605"/>
      <c r="AF195" s="474"/>
    </row>
    <row r="196" spans="1:32" s="469" customFormat="1" x14ac:dyDescent="0.15">
      <c r="A196" s="474">
        <v>1</v>
      </c>
      <c r="B196" s="661"/>
      <c r="C196" s="471"/>
      <c r="D196" s="474" t="s">
        <v>365</v>
      </c>
      <c r="E196" s="474">
        <v>1</v>
      </c>
      <c r="F196" s="592">
        <v>41481.799305555556</v>
      </c>
      <c r="G196" s="520">
        <f t="shared" si="45"/>
        <v>63.5</v>
      </c>
      <c r="H196" s="474">
        <v>22.5</v>
      </c>
      <c r="I196" s="474">
        <v>20</v>
      </c>
      <c r="J196" s="474">
        <v>25</v>
      </c>
      <c r="K196" s="532">
        <v>1.04E-2</v>
      </c>
      <c r="L196" s="476">
        <v>0</v>
      </c>
      <c r="M196" s="549">
        <v>5.44615945647536E-3</v>
      </c>
      <c r="N196" s="549">
        <v>3.4392515225340498E-3</v>
      </c>
      <c r="O196" s="541">
        <v>15995</v>
      </c>
      <c r="P196" s="495" t="s">
        <v>39</v>
      </c>
      <c r="Q196" s="495" t="s">
        <v>39</v>
      </c>
      <c r="R196" s="495" t="s">
        <v>39</v>
      </c>
      <c r="S196" s="494">
        <v>41675</v>
      </c>
      <c r="T196" s="494">
        <v>136</v>
      </c>
      <c r="U196" s="494">
        <v>65</v>
      </c>
      <c r="V196" s="494">
        <v>4553</v>
      </c>
      <c r="W196" s="808">
        <f t="shared" si="42"/>
        <v>-0.13147470429403849</v>
      </c>
      <c r="X196" s="807">
        <f t="shared" si="43"/>
        <v>-0.4515324474665211</v>
      </c>
      <c r="Y196" s="833">
        <f t="shared" si="44"/>
        <v>-0.36252931300246521</v>
      </c>
      <c r="Z196" s="833">
        <f t="shared" si="41"/>
        <v>0.31107292727394259</v>
      </c>
      <c r="AA196" s="534">
        <v>100</v>
      </c>
      <c r="AB196" s="494"/>
      <c r="AC196" s="494"/>
      <c r="AD196" s="605"/>
      <c r="AF196" s="474"/>
    </row>
    <row r="197" spans="1:32" s="469" customFormat="1" x14ac:dyDescent="0.15">
      <c r="A197" s="474">
        <v>1</v>
      </c>
      <c r="B197" s="661"/>
      <c r="C197" s="471"/>
      <c r="D197" s="474" t="s">
        <v>368</v>
      </c>
      <c r="E197" s="474">
        <v>1</v>
      </c>
      <c r="F197" s="592">
        <v>41481.799305555556</v>
      </c>
      <c r="G197" s="520">
        <f t="shared" si="45"/>
        <v>60</v>
      </c>
      <c r="H197" s="474">
        <v>26</v>
      </c>
      <c r="I197" s="474">
        <v>25</v>
      </c>
      <c r="J197" s="474">
        <v>27</v>
      </c>
      <c r="K197" s="532">
        <v>8.0699999999999994E-2</v>
      </c>
      <c r="L197" s="476">
        <v>0</v>
      </c>
      <c r="M197" s="549">
        <v>4.2282817213682197E-2</v>
      </c>
      <c r="N197" s="549">
        <v>3.6948397574550602E-2</v>
      </c>
      <c r="O197" s="541">
        <v>4292</v>
      </c>
      <c r="P197" s="495" t="s">
        <v>39</v>
      </c>
      <c r="Q197" s="495" t="s">
        <v>39</v>
      </c>
      <c r="R197" s="495" t="s">
        <v>39</v>
      </c>
      <c r="S197" s="494">
        <v>8470</v>
      </c>
      <c r="T197" s="494">
        <v>27</v>
      </c>
      <c r="U197" s="494">
        <v>46</v>
      </c>
      <c r="V197" s="494">
        <v>673</v>
      </c>
      <c r="W197" s="808">
        <f t="shared" si="42"/>
        <v>0.37671482934767797</v>
      </c>
      <c r="X197" s="807">
        <f t="shared" si="43"/>
        <v>-9.9408477381016297E-2</v>
      </c>
      <c r="Y197" s="833">
        <f t="shared" si="44"/>
        <v>-8.0805632911600898E-3</v>
      </c>
      <c r="Z197" s="833">
        <f t="shared" si="41"/>
        <v>9.0419966214763572E-2</v>
      </c>
      <c r="AA197" s="534">
        <v>100</v>
      </c>
      <c r="AB197" s="494"/>
      <c r="AC197" s="494"/>
      <c r="AD197" s="605"/>
      <c r="AF197" s="474"/>
    </row>
    <row r="198" spans="1:32" s="469" customFormat="1" ht="16" x14ac:dyDescent="0.15">
      <c r="A198" s="474">
        <v>1</v>
      </c>
      <c r="B198" s="661"/>
      <c r="C198" s="471"/>
      <c r="D198" s="474" t="s">
        <v>371</v>
      </c>
      <c r="E198" s="474">
        <v>1</v>
      </c>
      <c r="F198" s="592">
        <v>41481.799305555556</v>
      </c>
      <c r="G198" s="520">
        <f t="shared" si="45"/>
        <v>58</v>
      </c>
      <c r="H198" s="474">
        <v>28</v>
      </c>
      <c r="I198" s="474">
        <v>27</v>
      </c>
      <c r="J198" s="474">
        <v>29</v>
      </c>
      <c r="K198" s="532">
        <v>6.1899999999999997E-2</v>
      </c>
      <c r="L198" s="476">
        <v>0</v>
      </c>
      <c r="M198" s="549">
        <v>3.2427886022166799E-2</v>
      </c>
      <c r="N198" s="549">
        <v>2.7914834755554101E-2</v>
      </c>
      <c r="O198" s="542">
        <v>5410.7998670697561</v>
      </c>
      <c r="P198" s="445">
        <v>41.871839955349976</v>
      </c>
      <c r="Q198" s="445">
        <v>563.19459030164239</v>
      </c>
      <c r="R198" s="445">
        <v>125.08402951559331</v>
      </c>
      <c r="S198" s="445">
        <v>11248.415514687586</v>
      </c>
      <c r="T198" s="446" t="s">
        <v>39</v>
      </c>
      <c r="U198" s="445" t="s">
        <v>39</v>
      </c>
      <c r="V198" s="446">
        <v>288.40780035413019</v>
      </c>
      <c r="W198" s="808">
        <f t="shared" si="42"/>
        <v>0.78812633709048285</v>
      </c>
      <c r="X198" s="807">
        <f t="shared" si="43"/>
        <v>-0.15815120785987699</v>
      </c>
      <c r="Y198" s="833" t="s">
        <v>39</v>
      </c>
      <c r="Z198" s="833">
        <f t="shared" si="41"/>
        <v>0.1365548874676919</v>
      </c>
      <c r="AA198" s="435">
        <v>100</v>
      </c>
      <c r="AB198" s="1">
        <v>0</v>
      </c>
      <c r="AC198" s="404">
        <v>0</v>
      </c>
      <c r="AD198" s="605" t="s">
        <v>372</v>
      </c>
      <c r="AF198" s="474"/>
    </row>
    <row r="199" spans="1:32" s="469" customFormat="1" x14ac:dyDescent="0.15">
      <c r="A199" s="474">
        <v>1</v>
      </c>
      <c r="B199" s="661"/>
      <c r="C199" s="471"/>
      <c r="D199" s="474" t="s">
        <v>375</v>
      </c>
      <c r="E199" s="474">
        <v>1</v>
      </c>
      <c r="F199" s="592">
        <v>41481.799305555556</v>
      </c>
      <c r="G199" s="520">
        <f t="shared" si="45"/>
        <v>56</v>
      </c>
      <c r="H199" s="474">
        <v>30</v>
      </c>
      <c r="I199" s="474">
        <v>29</v>
      </c>
      <c r="J199" s="474">
        <v>31</v>
      </c>
      <c r="K199" s="532">
        <v>6.2300000000000001E-2</v>
      </c>
      <c r="L199" s="476">
        <v>0</v>
      </c>
      <c r="M199" s="549">
        <v>3.26375359452779E-2</v>
      </c>
      <c r="N199" s="549">
        <v>2.81072073406297E-2</v>
      </c>
      <c r="O199" s="541">
        <v>7686</v>
      </c>
      <c r="P199" s="495" t="s">
        <v>39</v>
      </c>
      <c r="Q199" s="495" t="s">
        <v>39</v>
      </c>
      <c r="R199" s="495" t="s">
        <v>39</v>
      </c>
      <c r="S199" s="494">
        <v>16358</v>
      </c>
      <c r="T199" s="494">
        <v>57</v>
      </c>
      <c r="U199" s="494">
        <v>37</v>
      </c>
      <c r="V199" s="494">
        <v>507</v>
      </c>
      <c r="W199" s="808">
        <f t="shared" si="42"/>
        <v>0.73779617523322316</v>
      </c>
      <c r="X199" s="807">
        <f t="shared" si="43"/>
        <v>-0.1856737585242963</v>
      </c>
      <c r="Y199" s="833">
        <f t="shared" si="44"/>
        <v>-0.18840827153652431</v>
      </c>
      <c r="Z199" s="833">
        <f t="shared" si="41"/>
        <v>0.15659767890569484</v>
      </c>
      <c r="AA199" s="534">
        <v>100</v>
      </c>
      <c r="AB199" s="494"/>
      <c r="AC199" s="494"/>
      <c r="AD199" s="605"/>
      <c r="AF199" s="474"/>
    </row>
    <row r="200" spans="1:32" s="469" customFormat="1" x14ac:dyDescent="0.15">
      <c r="A200" s="474">
        <v>1</v>
      </c>
      <c r="B200" s="661"/>
      <c r="C200" s="471"/>
      <c r="D200" s="474" t="s">
        <v>378</v>
      </c>
      <c r="E200" s="474">
        <v>1</v>
      </c>
      <c r="F200" s="592">
        <v>41481.799305555556</v>
      </c>
      <c r="G200" s="520">
        <f t="shared" si="45"/>
        <v>54</v>
      </c>
      <c r="H200" s="474">
        <v>32</v>
      </c>
      <c r="I200" s="474">
        <v>31</v>
      </c>
      <c r="J200" s="474">
        <v>33</v>
      </c>
      <c r="K200" s="532">
        <v>5.2499999999999998E-2</v>
      </c>
      <c r="L200" s="476">
        <v>0</v>
      </c>
      <c r="M200" s="549">
        <v>2.75014816218066E-2</v>
      </c>
      <c r="N200" s="549">
        <v>2.33928231770467E-2</v>
      </c>
      <c r="O200" s="542">
        <v>7437.3217842695358</v>
      </c>
      <c r="P200" s="445">
        <v>112.77482663460515</v>
      </c>
      <c r="Q200" s="445">
        <v>900.0871477844031</v>
      </c>
      <c r="R200" s="445">
        <v>275.49261168215997</v>
      </c>
      <c r="S200" s="445">
        <v>15845.392992836398</v>
      </c>
      <c r="T200" s="446">
        <v>67.611933039036742</v>
      </c>
      <c r="U200" s="445">
        <v>365.11901366821888</v>
      </c>
      <c r="V200" s="446">
        <v>342.44466783129963</v>
      </c>
      <c r="W200" s="808">
        <f t="shared" si="42"/>
        <v>0.81697716452847713</v>
      </c>
      <c r="X200" s="807">
        <f t="shared" si="43"/>
        <v>-0.18692103645682717</v>
      </c>
      <c r="Y200" s="833">
        <f t="shared" si="44"/>
        <v>-0.45679341906498983</v>
      </c>
      <c r="Z200" s="833">
        <f t="shared" si="41"/>
        <v>0.1574839696285272</v>
      </c>
      <c r="AA200" s="435">
        <v>100</v>
      </c>
      <c r="AB200" s="1">
        <v>0</v>
      </c>
      <c r="AC200" s="404">
        <v>0</v>
      </c>
      <c r="AD200" s="605"/>
      <c r="AF200" s="474"/>
    </row>
    <row r="201" spans="1:32" s="469" customFormat="1" x14ac:dyDescent="0.15">
      <c r="A201" s="474">
        <v>1</v>
      </c>
      <c r="B201" s="661"/>
      <c r="C201" s="471"/>
      <c r="D201" s="474" t="s">
        <v>381</v>
      </c>
      <c r="E201" s="474">
        <v>1</v>
      </c>
      <c r="F201" s="592">
        <v>41481.799305555556</v>
      </c>
      <c r="G201" s="520">
        <f t="shared" si="45"/>
        <v>52</v>
      </c>
      <c r="H201" s="474">
        <v>34</v>
      </c>
      <c r="I201" s="474">
        <v>33</v>
      </c>
      <c r="J201" s="474">
        <v>35</v>
      </c>
      <c r="K201" s="532">
        <v>4.4299999999999999E-2</v>
      </c>
      <c r="L201" s="476">
        <v>0</v>
      </c>
      <c r="M201" s="549">
        <v>2.3204557693828998E-2</v>
      </c>
      <c r="N201" s="549">
        <v>1.9448353211692901E-2</v>
      </c>
      <c r="O201" s="542">
        <v>7347.8963112599668</v>
      </c>
      <c r="P201" s="445">
        <v>85.127872967075163</v>
      </c>
      <c r="Q201" s="445">
        <v>842.92857089241249</v>
      </c>
      <c r="R201" s="445">
        <v>170.7389989970919</v>
      </c>
      <c r="S201" s="445">
        <v>14614.653484456016</v>
      </c>
      <c r="T201" s="446">
        <v>71.745413661510327</v>
      </c>
      <c r="U201" s="445">
        <v>331.8086275138956</v>
      </c>
      <c r="V201" s="446">
        <v>328.47821792530476</v>
      </c>
      <c r="W201" s="808">
        <f t="shared" si="42"/>
        <v>0.82230508503238309</v>
      </c>
      <c r="X201" s="807">
        <f t="shared" si="43"/>
        <v>-0.10805390297158776</v>
      </c>
      <c r="Y201" s="833">
        <f t="shared" si="44"/>
        <v>-0.56466841245945287</v>
      </c>
      <c r="Z201" s="833">
        <f t="shared" si="41"/>
        <v>9.7516828993434154E-2</v>
      </c>
      <c r="AA201" s="435">
        <v>100</v>
      </c>
      <c r="AB201" s="1">
        <v>0</v>
      </c>
      <c r="AC201" s="404">
        <v>0</v>
      </c>
      <c r="AD201" s="605"/>
      <c r="AF201" s="474"/>
    </row>
    <row r="202" spans="1:32" s="469" customFormat="1" x14ac:dyDescent="0.15">
      <c r="A202" s="474">
        <v>1</v>
      </c>
      <c r="B202" s="661"/>
      <c r="C202" s="471"/>
      <c r="D202" s="474" t="s">
        <v>384</v>
      </c>
      <c r="E202" s="474">
        <v>1</v>
      </c>
      <c r="F202" s="592">
        <v>41481.799305555556</v>
      </c>
      <c r="G202" s="520">
        <f t="shared" si="45"/>
        <v>50</v>
      </c>
      <c r="H202" s="474">
        <v>36</v>
      </c>
      <c r="I202" s="474">
        <v>35</v>
      </c>
      <c r="J202" s="474">
        <v>37</v>
      </c>
      <c r="K202" s="532">
        <v>4.4299999999999999E-2</v>
      </c>
      <c r="L202" s="476">
        <v>0</v>
      </c>
      <c r="M202" s="549">
        <v>2.3204557693828998E-2</v>
      </c>
      <c r="N202" s="549">
        <v>1.9448353211692901E-2</v>
      </c>
      <c r="O202" s="542">
        <v>6103.1919294645095</v>
      </c>
      <c r="P202" s="445">
        <v>41.062497479785918</v>
      </c>
      <c r="Q202" s="445">
        <v>611.96610677681201</v>
      </c>
      <c r="R202" s="445">
        <v>105.80819107159481</v>
      </c>
      <c r="S202" s="445">
        <v>12120.425186440552</v>
      </c>
      <c r="T202" s="446">
        <v>54.477657474856045</v>
      </c>
      <c r="U202" s="445">
        <v>434.11457221107827</v>
      </c>
      <c r="V202" s="446">
        <v>275.86172807846981</v>
      </c>
      <c r="W202" s="808">
        <f t="shared" si="42"/>
        <v>0.82033401278537188</v>
      </c>
      <c r="X202" s="807">
        <f t="shared" si="43"/>
        <v>-0.10635935386101013</v>
      </c>
      <c r="Y202" s="833">
        <f t="shared" si="44"/>
        <v>-0.43038381548654431</v>
      </c>
      <c r="Z202" s="833">
        <f t="shared" si="41"/>
        <v>9.6134545696959534E-2</v>
      </c>
      <c r="AA202" s="435">
        <v>100</v>
      </c>
      <c r="AB202" s="1">
        <v>0</v>
      </c>
      <c r="AC202" s="404">
        <v>0</v>
      </c>
      <c r="AD202" s="605"/>
      <c r="AF202" s="474"/>
    </row>
    <row r="203" spans="1:32" s="469" customFormat="1" x14ac:dyDescent="0.15">
      <c r="A203" s="474">
        <v>1</v>
      </c>
      <c r="B203" s="661"/>
      <c r="C203" s="471"/>
      <c r="D203" s="474" t="s">
        <v>387</v>
      </c>
      <c r="E203" s="474">
        <v>1</v>
      </c>
      <c r="F203" s="592">
        <v>41481.799305555556</v>
      </c>
      <c r="G203" s="520">
        <f t="shared" si="45"/>
        <v>48</v>
      </c>
      <c r="H203" s="474">
        <v>38</v>
      </c>
      <c r="I203" s="474">
        <v>37</v>
      </c>
      <c r="J203" s="474">
        <v>39</v>
      </c>
      <c r="K203" s="532">
        <v>4.3700000000000003E-2</v>
      </c>
      <c r="L203" s="476">
        <v>0</v>
      </c>
      <c r="M203" s="549">
        <v>2.2890169764809499E-2</v>
      </c>
      <c r="N203" s="549">
        <v>1.91598697649428E-2</v>
      </c>
      <c r="O203" s="541">
        <v>5631</v>
      </c>
      <c r="P203" s="495" t="s">
        <v>39</v>
      </c>
      <c r="Q203" s="495" t="s">
        <v>39</v>
      </c>
      <c r="R203" s="495" t="s">
        <v>39</v>
      </c>
      <c r="S203" s="494">
        <v>11815</v>
      </c>
      <c r="T203" s="494">
        <v>45</v>
      </c>
      <c r="U203" s="494">
        <v>42</v>
      </c>
      <c r="V203" s="494">
        <v>482</v>
      </c>
      <c r="W203" s="808">
        <f t="shared" si="42"/>
        <v>0.65975405805846932</v>
      </c>
      <c r="X203" s="807">
        <f t="shared" si="43"/>
        <v>-0.16891675299351241</v>
      </c>
      <c r="Y203" s="833">
        <f t="shared" si="44"/>
        <v>-0.28061379791797164</v>
      </c>
      <c r="Z203" s="833">
        <f t="shared" si="41"/>
        <v>0.14450708535139778</v>
      </c>
      <c r="AA203" s="534">
        <v>100</v>
      </c>
      <c r="AB203" s="494"/>
      <c r="AC203" s="494"/>
      <c r="AD203" s="605"/>
      <c r="AF203" s="474"/>
    </row>
    <row r="204" spans="1:32" s="469" customFormat="1" x14ac:dyDescent="0.15">
      <c r="A204" s="474">
        <v>1</v>
      </c>
      <c r="B204" s="661"/>
      <c r="C204" s="471"/>
      <c r="D204" s="474" t="s">
        <v>390</v>
      </c>
      <c r="E204" s="474">
        <v>1</v>
      </c>
      <c r="F204" s="592">
        <v>41481.799305555556</v>
      </c>
      <c r="G204" s="520">
        <f t="shared" si="45"/>
        <v>46</v>
      </c>
      <c r="H204" s="474">
        <v>40</v>
      </c>
      <c r="I204" s="474">
        <v>39</v>
      </c>
      <c r="J204" s="474">
        <v>41</v>
      </c>
      <c r="K204" s="532">
        <v>5.1200000000000002E-2</v>
      </c>
      <c r="L204" s="476">
        <v>0</v>
      </c>
      <c r="M204" s="549">
        <v>2.68202260629468E-2</v>
      </c>
      <c r="N204" s="549">
        <v>2.2767358433557899E-2</v>
      </c>
      <c r="O204" s="541">
        <v>2691</v>
      </c>
      <c r="P204" s="495" t="s">
        <v>39</v>
      </c>
      <c r="Q204" s="495" t="s">
        <v>39</v>
      </c>
      <c r="R204" s="495" t="s">
        <v>39</v>
      </c>
      <c r="S204" s="494">
        <v>5831</v>
      </c>
      <c r="T204" s="494">
        <v>18</v>
      </c>
      <c r="U204" s="494">
        <v>49</v>
      </c>
      <c r="V204" s="494">
        <v>280</v>
      </c>
      <c r="W204" s="808">
        <f t="shared" si="42"/>
        <v>0.58640452673783316</v>
      </c>
      <c r="X204" s="807">
        <f t="shared" si="43"/>
        <v>-0.20715969885470559</v>
      </c>
      <c r="Y204" s="833">
        <f t="shared" si="44"/>
        <v>-7.1889453151408225E-2</v>
      </c>
      <c r="Z204" s="833">
        <f t="shared" si="41"/>
        <v>0.17160919060771201</v>
      </c>
      <c r="AA204" s="534">
        <v>100</v>
      </c>
      <c r="AB204" s="494"/>
      <c r="AC204" s="494"/>
      <c r="AD204" s="605"/>
      <c r="AF204" s="474"/>
    </row>
    <row r="205" spans="1:32" s="469" customFormat="1" x14ac:dyDescent="0.15">
      <c r="A205" s="474">
        <v>1</v>
      </c>
      <c r="B205" s="661"/>
      <c r="C205" s="471"/>
      <c r="D205" s="474" t="s">
        <v>393</v>
      </c>
      <c r="E205" s="474">
        <v>1</v>
      </c>
      <c r="F205" s="592">
        <v>41481.799305555556</v>
      </c>
      <c r="G205" s="520">
        <f t="shared" si="45"/>
        <v>44</v>
      </c>
      <c r="H205" s="474">
        <v>42</v>
      </c>
      <c r="I205" s="474">
        <v>41</v>
      </c>
      <c r="J205" s="474">
        <v>43</v>
      </c>
      <c r="K205" s="532">
        <v>2.5600000000000001E-2</v>
      </c>
      <c r="L205" s="476">
        <v>0</v>
      </c>
      <c r="M205" s="549">
        <v>1.34074890416275E-2</v>
      </c>
      <c r="N205" s="549">
        <v>1.0494036257464701E-2</v>
      </c>
      <c r="O205" s="541">
        <v>2818</v>
      </c>
      <c r="P205" s="495" t="s">
        <v>39</v>
      </c>
      <c r="Q205" s="495" t="s">
        <v>39</v>
      </c>
      <c r="R205" s="495" t="s">
        <v>39</v>
      </c>
      <c r="S205" s="494">
        <v>5656</v>
      </c>
      <c r="T205" s="494">
        <v>22</v>
      </c>
      <c r="U205" s="494">
        <v>53</v>
      </c>
      <c r="V205" s="494">
        <v>459</v>
      </c>
      <c r="W205" s="808">
        <f t="shared" si="42"/>
        <v>0.35255461432404256</v>
      </c>
      <c r="X205" s="807">
        <f t="shared" si="43"/>
        <v>-0.11815959898140403</v>
      </c>
      <c r="Y205" s="833">
        <f t="shared" si="44"/>
        <v>-0.25104485855748104</v>
      </c>
      <c r="Z205" s="833">
        <f t="shared" si="41"/>
        <v>0.10567328589679173</v>
      </c>
      <c r="AA205" s="534">
        <v>100</v>
      </c>
      <c r="AB205" s="494"/>
      <c r="AC205" s="494"/>
      <c r="AD205" s="605"/>
      <c r="AF205" s="474"/>
    </row>
    <row r="206" spans="1:32" s="469" customFormat="1" x14ac:dyDescent="0.15">
      <c r="A206" s="474">
        <v>1</v>
      </c>
      <c r="B206" s="661"/>
      <c r="C206" s="471"/>
      <c r="D206" s="474" t="s">
        <v>396</v>
      </c>
      <c r="E206" s="474">
        <v>1</v>
      </c>
      <c r="F206" s="592">
        <v>41481.799305555556</v>
      </c>
      <c r="G206" s="520">
        <f t="shared" si="45"/>
        <v>42</v>
      </c>
      <c r="H206" s="474">
        <v>44</v>
      </c>
      <c r="I206" s="474">
        <v>43</v>
      </c>
      <c r="J206" s="474">
        <v>45</v>
      </c>
      <c r="K206" s="532">
        <v>1.6990000000000002E-2</v>
      </c>
      <c r="L206" s="476">
        <v>0</v>
      </c>
      <c r="M206" s="549">
        <v>8.8975876619727997E-3</v>
      </c>
      <c r="N206" s="549">
        <v>6.4431313808217703E-3</v>
      </c>
      <c r="O206" s="541">
        <v>1847</v>
      </c>
      <c r="P206" s="495" t="s">
        <v>39</v>
      </c>
      <c r="Q206" s="495" t="s">
        <v>39</v>
      </c>
      <c r="R206" s="495" t="s">
        <v>39</v>
      </c>
      <c r="S206" s="494">
        <v>3667</v>
      </c>
      <c r="T206" s="494">
        <v>9</v>
      </c>
      <c r="U206" s="494">
        <v>52</v>
      </c>
      <c r="V206" s="494">
        <v>246</v>
      </c>
      <c r="W206" s="808">
        <f t="shared" si="42"/>
        <v>0.47058083965711028</v>
      </c>
      <c r="X206" s="807">
        <f t="shared" si="43"/>
        <v>-0.10606181408437008</v>
      </c>
      <c r="Y206" s="833">
        <f t="shared" si="44"/>
        <v>0.21915145684070397</v>
      </c>
      <c r="Z206" s="833">
        <f t="shared" si="41"/>
        <v>9.5891398413542495E-2</v>
      </c>
      <c r="AA206" s="534">
        <v>100</v>
      </c>
      <c r="AB206" s="494"/>
      <c r="AC206" s="494"/>
      <c r="AD206" s="605"/>
      <c r="AF206" s="474"/>
    </row>
    <row r="207" spans="1:32" s="469" customFormat="1" x14ac:dyDescent="0.15">
      <c r="A207" s="474">
        <v>1</v>
      </c>
      <c r="B207" s="661"/>
      <c r="C207" s="471"/>
      <c r="D207" s="474" t="s">
        <v>399</v>
      </c>
      <c r="E207" s="474">
        <v>1</v>
      </c>
      <c r="F207" s="592">
        <v>41481.799305555556</v>
      </c>
      <c r="G207" s="520">
        <f t="shared" si="45"/>
        <v>38.5</v>
      </c>
      <c r="H207" s="474">
        <v>47.5</v>
      </c>
      <c r="I207" s="474">
        <v>45</v>
      </c>
      <c r="J207" s="474">
        <v>50</v>
      </c>
      <c r="K207" s="532">
        <v>2.3599999999999999E-2</v>
      </c>
      <c r="L207" s="476">
        <v>0</v>
      </c>
      <c r="M207" s="549">
        <v>1.2359839970203901E-2</v>
      </c>
      <c r="N207" s="549">
        <v>9.5457894683303995E-3</v>
      </c>
      <c r="O207" s="541">
        <v>1701</v>
      </c>
      <c r="P207" s="495" t="s">
        <v>39</v>
      </c>
      <c r="Q207" s="495" t="s">
        <v>39</v>
      </c>
      <c r="R207" s="495" t="s">
        <v>39</v>
      </c>
      <c r="S207" s="494">
        <v>3399</v>
      </c>
      <c r="T207" s="494">
        <v>11</v>
      </c>
      <c r="U207" s="494">
        <v>64</v>
      </c>
      <c r="V207" s="494">
        <v>269</v>
      </c>
      <c r="W207" s="808">
        <f t="shared" si="42"/>
        <v>0.37139271523149381</v>
      </c>
      <c r="X207" s="807">
        <f t="shared" si="43"/>
        <v>-0.1132231660062992</v>
      </c>
      <c r="Y207" s="833">
        <f t="shared" si="44"/>
        <v>-3.6285835218983438E-2</v>
      </c>
      <c r="Z207" s="833">
        <f t="shared" si="41"/>
        <v>0.10170751872914065</v>
      </c>
      <c r="AA207" s="534">
        <v>1</v>
      </c>
      <c r="AB207" s="494"/>
      <c r="AC207" s="494"/>
      <c r="AD207" s="605"/>
      <c r="AF207" s="474"/>
    </row>
    <row r="208" spans="1:32" s="469" customFormat="1" x14ac:dyDescent="0.15">
      <c r="A208" s="474">
        <v>1</v>
      </c>
      <c r="B208" s="661"/>
      <c r="C208" s="471"/>
      <c r="D208" s="474" t="s">
        <v>402</v>
      </c>
      <c r="E208" s="474">
        <v>1</v>
      </c>
      <c r="F208" s="592">
        <v>41481.799305555556</v>
      </c>
      <c r="G208" s="520">
        <f t="shared" si="45"/>
        <v>30</v>
      </c>
      <c r="H208" s="474">
        <v>56</v>
      </c>
      <c r="I208" s="474">
        <v>55</v>
      </c>
      <c r="J208" s="474">
        <v>57</v>
      </c>
      <c r="K208" s="532">
        <v>2.5499999999999998E-2</v>
      </c>
      <c r="L208" s="476">
        <v>0</v>
      </c>
      <c r="M208" s="549">
        <v>1.3355105827315E-2</v>
      </c>
      <c r="N208" s="549">
        <v>1.0446548452894E-2</v>
      </c>
      <c r="O208" s="541">
        <v>3507</v>
      </c>
      <c r="P208" s="495" t="s">
        <v>39</v>
      </c>
      <c r="Q208" s="495" t="s">
        <v>39</v>
      </c>
      <c r="R208" s="495" t="s">
        <v>39</v>
      </c>
      <c r="S208" s="494">
        <v>6535</v>
      </c>
      <c r="T208" s="494">
        <v>24</v>
      </c>
      <c r="U208" s="494">
        <v>53</v>
      </c>
      <c r="V208" s="494">
        <v>783</v>
      </c>
      <c r="W208" s="808">
        <f t="shared" si="42"/>
        <v>0.11252231992803313</v>
      </c>
      <c r="X208" s="807">
        <f t="shared" si="43"/>
        <v>-3.8114388307135774E-2</v>
      </c>
      <c r="Y208" s="833">
        <f t="shared" si="44"/>
        <v>-9.6646523497933443E-2</v>
      </c>
      <c r="Z208" s="833">
        <f t="shared" si="41"/>
        <v>3.6715017859726515E-2</v>
      </c>
      <c r="AA208" s="534">
        <v>100</v>
      </c>
      <c r="AB208" s="494"/>
      <c r="AC208" s="494"/>
      <c r="AD208" s="604"/>
      <c r="AF208" s="474"/>
    </row>
    <row r="209" spans="1:32" s="469" customFormat="1" x14ac:dyDescent="0.15">
      <c r="A209" s="474">
        <v>1</v>
      </c>
      <c r="B209" s="661"/>
      <c r="C209" s="471"/>
      <c r="D209" s="474" t="s">
        <v>405</v>
      </c>
      <c r="E209" s="474">
        <v>1</v>
      </c>
      <c r="F209" s="592">
        <v>41481.799305555556</v>
      </c>
      <c r="G209" s="520">
        <f t="shared" si="45"/>
        <v>28</v>
      </c>
      <c r="H209" s="474">
        <v>58</v>
      </c>
      <c r="I209" s="474">
        <v>57</v>
      </c>
      <c r="J209" s="474">
        <v>59</v>
      </c>
      <c r="K209" s="532">
        <v>2.4500000000000001E-2</v>
      </c>
      <c r="L209" s="476">
        <v>0</v>
      </c>
      <c r="M209" s="549">
        <v>1.28312780884771E-2</v>
      </c>
      <c r="N209" s="549">
        <v>9.9720933475984808E-3</v>
      </c>
      <c r="O209" s="541">
        <v>4551</v>
      </c>
      <c r="P209" s="495" t="s">
        <v>39</v>
      </c>
      <c r="Q209" s="495" t="s">
        <v>39</v>
      </c>
      <c r="R209" s="495" t="s">
        <v>39</v>
      </c>
      <c r="S209" s="494">
        <v>8379</v>
      </c>
      <c r="T209" s="494">
        <v>23</v>
      </c>
      <c r="U209" s="494">
        <v>64</v>
      </c>
      <c r="V209" s="494">
        <v>792</v>
      </c>
      <c r="W209" s="808">
        <f t="shared" si="42"/>
        <v>0.30824901003672267</v>
      </c>
      <c r="X209" s="807">
        <f t="shared" si="43"/>
        <v>-2.5700906412073357E-2</v>
      </c>
      <c r="Y209" s="833">
        <f t="shared" si="44"/>
        <v>0.19013581967455129</v>
      </c>
      <c r="Z209" s="833">
        <f t="shared" si="41"/>
        <v>2.5056920834725212E-2</v>
      </c>
      <c r="AA209" s="534">
        <v>100</v>
      </c>
      <c r="AB209" s="494"/>
      <c r="AC209" s="494"/>
      <c r="AD209" s="604"/>
      <c r="AF209" s="474"/>
    </row>
    <row r="210" spans="1:32" s="469" customFormat="1" x14ac:dyDescent="0.15">
      <c r="A210" s="474">
        <v>1</v>
      </c>
      <c r="B210" s="661"/>
      <c r="C210" s="471"/>
      <c r="D210" s="474" t="s">
        <v>408</v>
      </c>
      <c r="E210" s="474">
        <v>1</v>
      </c>
      <c r="F210" s="592">
        <v>41481.799305555556</v>
      </c>
      <c r="G210" s="520">
        <f t="shared" si="45"/>
        <v>26</v>
      </c>
      <c r="H210" s="474">
        <v>60</v>
      </c>
      <c r="I210" s="474">
        <v>59</v>
      </c>
      <c r="J210" s="474">
        <v>61</v>
      </c>
      <c r="K210" s="532">
        <v>1.7090000000000001E-2</v>
      </c>
      <c r="L210" s="476">
        <v>0</v>
      </c>
      <c r="M210" s="549">
        <v>8.9499640615544902E-3</v>
      </c>
      <c r="N210" s="549">
        <v>6.4895822556764798E-3</v>
      </c>
      <c r="O210" s="541">
        <v>2432</v>
      </c>
      <c r="P210" s="495" t="s">
        <v>39</v>
      </c>
      <c r="Q210" s="495" t="s">
        <v>39</v>
      </c>
      <c r="R210" s="495" t="s">
        <v>39</v>
      </c>
      <c r="S210" s="494">
        <v>4656</v>
      </c>
      <c r="T210" s="494">
        <v>19</v>
      </c>
      <c r="U210" s="494">
        <v>59</v>
      </c>
      <c r="V210" s="494">
        <v>482</v>
      </c>
      <c r="W210" s="808">
        <f t="shared" si="42"/>
        <v>0.21220193294705603</v>
      </c>
      <c r="X210" s="807">
        <f t="shared" si="43"/>
        <v>-6.6558755989811313E-2</v>
      </c>
      <c r="Y210" s="833">
        <f t="shared" si="44"/>
        <v>-0.25193338473543386</v>
      </c>
      <c r="Z210" s="833">
        <f t="shared" si="41"/>
        <v>6.2405147035750293E-2</v>
      </c>
      <c r="AA210" s="534">
        <v>100</v>
      </c>
      <c r="AB210" s="494"/>
      <c r="AC210" s="494"/>
      <c r="AD210" s="604"/>
      <c r="AF210" s="474"/>
    </row>
    <row r="211" spans="1:32" s="469" customFormat="1" x14ac:dyDescent="0.15">
      <c r="A211" s="474">
        <v>1</v>
      </c>
      <c r="B211" s="661"/>
      <c r="C211" s="471"/>
      <c r="D211" s="474" t="s">
        <v>411</v>
      </c>
      <c r="E211" s="474">
        <v>1</v>
      </c>
      <c r="F211" s="592">
        <v>41481.799305555556</v>
      </c>
      <c r="G211" s="520">
        <f t="shared" si="45"/>
        <v>24</v>
      </c>
      <c r="H211" s="474">
        <v>62</v>
      </c>
      <c r="I211" s="474">
        <v>61</v>
      </c>
      <c r="J211" s="474">
        <v>63</v>
      </c>
      <c r="K211" s="532">
        <v>1.3809999999999999E-2</v>
      </c>
      <c r="L211" s="476">
        <v>0</v>
      </c>
      <c r="M211" s="549">
        <v>7.2320599189405702E-3</v>
      </c>
      <c r="N211" s="549">
        <v>4.9774099437274004E-3</v>
      </c>
      <c r="O211" s="541">
        <v>873</v>
      </c>
      <c r="P211" s="495" t="s">
        <v>39</v>
      </c>
      <c r="Q211" s="495" t="s">
        <v>39</v>
      </c>
      <c r="R211" s="495" t="s">
        <v>39</v>
      </c>
      <c r="S211" s="494">
        <v>1656</v>
      </c>
      <c r="T211" s="494">
        <v>6</v>
      </c>
      <c r="U211" s="494">
        <v>34</v>
      </c>
      <c r="V211" s="494">
        <v>245</v>
      </c>
      <c r="W211" s="808">
        <f t="shared" si="42"/>
        <v>-0.11553521332179813</v>
      </c>
      <c r="X211" s="807">
        <f t="shared" si="43"/>
        <v>-5.6772426666774414E-2</v>
      </c>
      <c r="Y211" s="833">
        <f t="shared" si="44"/>
        <v>-0.101357204440794</v>
      </c>
      <c r="Z211" s="833">
        <f t="shared" si="41"/>
        <v>5.3722471588176654E-2</v>
      </c>
      <c r="AA211" s="534">
        <v>1</v>
      </c>
      <c r="AB211" s="494"/>
      <c r="AC211" s="494"/>
      <c r="AD211" s="604"/>
      <c r="AF211" s="474"/>
    </row>
    <row r="212" spans="1:32" s="469" customFormat="1" x14ac:dyDescent="0.15">
      <c r="A212" s="474">
        <v>1</v>
      </c>
      <c r="B212" s="661"/>
      <c r="C212" s="471"/>
      <c r="D212" s="474" t="s">
        <v>414</v>
      </c>
      <c r="E212" s="474">
        <v>1</v>
      </c>
      <c r="F212" s="592">
        <v>41481.799305555556</v>
      </c>
      <c r="G212" s="520">
        <f t="shared" si="45"/>
        <v>22</v>
      </c>
      <c r="H212" s="474">
        <v>64</v>
      </c>
      <c r="I212" s="474">
        <v>63</v>
      </c>
      <c r="J212" s="474">
        <v>65</v>
      </c>
      <c r="K212" s="532">
        <v>1.1440000000000001E-2</v>
      </c>
      <c r="L212" s="476">
        <v>0</v>
      </c>
      <c r="M212" s="549">
        <v>5.9908230420157599E-3</v>
      </c>
      <c r="N212" s="549">
        <v>3.9036268445432499E-3</v>
      </c>
      <c r="O212" s="541">
        <v>896</v>
      </c>
      <c r="P212" s="495" t="s">
        <v>39</v>
      </c>
      <c r="Q212" s="495" t="s">
        <v>39</v>
      </c>
      <c r="R212" s="495" t="s">
        <v>39</v>
      </c>
      <c r="S212" s="494">
        <v>1789</v>
      </c>
      <c r="T212" s="494">
        <v>6</v>
      </c>
      <c r="U212" s="494">
        <v>52</v>
      </c>
      <c r="V212" s="494">
        <v>219</v>
      </c>
      <c r="W212" s="808">
        <f t="shared" si="42"/>
        <v>2.8444648189893354E-2</v>
      </c>
      <c r="X212" s="807">
        <f t="shared" si="43"/>
        <v>-0.11234041098581486</v>
      </c>
      <c r="Y212" s="833">
        <f t="shared" si="44"/>
        <v>-7.3085758344657525E-2</v>
      </c>
      <c r="Z212" s="833">
        <f t="shared" si="41"/>
        <v>0.10099463246709942</v>
      </c>
      <c r="AA212" s="534">
        <v>1</v>
      </c>
      <c r="AB212" s="494"/>
      <c r="AC212" s="494"/>
      <c r="AD212" s="604"/>
    </row>
    <row r="213" spans="1:32" s="469" customFormat="1" x14ac:dyDescent="0.15">
      <c r="A213" s="474">
        <v>1</v>
      </c>
      <c r="B213" s="661"/>
      <c r="C213" s="471"/>
      <c r="D213" s="474" t="s">
        <v>417</v>
      </c>
      <c r="E213" s="474">
        <v>1</v>
      </c>
      <c r="F213" s="592">
        <v>41481.799305555556</v>
      </c>
      <c r="G213" s="520">
        <f t="shared" si="45"/>
        <v>20</v>
      </c>
      <c r="H213" s="474">
        <v>66</v>
      </c>
      <c r="I213" s="474">
        <v>65</v>
      </c>
      <c r="J213" s="474">
        <v>67</v>
      </c>
      <c r="K213" s="532">
        <v>1.695E-2</v>
      </c>
      <c r="L213" s="476">
        <v>0</v>
      </c>
      <c r="M213" s="549">
        <v>8.8766371245626204E-3</v>
      </c>
      <c r="N213" s="549">
        <v>6.42455638339667E-3</v>
      </c>
      <c r="O213" s="541">
        <v>4210</v>
      </c>
      <c r="P213" s="495" t="s">
        <v>39</v>
      </c>
      <c r="Q213" s="495" t="s">
        <v>39</v>
      </c>
      <c r="R213" s="495" t="s">
        <v>39</v>
      </c>
      <c r="S213" s="494">
        <v>7704</v>
      </c>
      <c r="T213" s="494">
        <v>21</v>
      </c>
      <c r="U213" s="494">
        <v>61</v>
      </c>
      <c r="V213" s="494">
        <v>958</v>
      </c>
      <c r="W213" s="808">
        <f t="shared" si="42"/>
        <v>9.5486909594965627E-2</v>
      </c>
      <c r="X213" s="807">
        <f t="shared" si="43"/>
        <v>-1.9458526772385309E-2</v>
      </c>
      <c r="Y213" s="833">
        <f t="shared" si="44"/>
        <v>0.20066581041120049</v>
      </c>
      <c r="Z213" s="833">
        <f t="shared" si="41"/>
        <v>1.9087119545697456E-2</v>
      </c>
      <c r="AA213" s="534">
        <v>100</v>
      </c>
      <c r="AB213" s="494"/>
      <c r="AC213" s="494"/>
      <c r="AD213" s="604"/>
      <c r="AE213" s="474"/>
    </row>
    <row r="214" spans="1:32" s="469" customFormat="1" x14ac:dyDescent="0.15">
      <c r="A214" s="474">
        <v>1</v>
      </c>
      <c r="B214" s="661"/>
      <c r="C214" s="471"/>
      <c r="D214" s="474" t="s">
        <v>420</v>
      </c>
      <c r="E214" s="474">
        <v>1</v>
      </c>
      <c r="F214" s="592">
        <v>41481.799305555556</v>
      </c>
      <c r="G214" s="520">
        <f t="shared" si="45"/>
        <v>18</v>
      </c>
      <c r="H214" s="474">
        <v>68</v>
      </c>
      <c r="I214" s="474">
        <v>67</v>
      </c>
      <c r="J214" s="474">
        <v>69</v>
      </c>
      <c r="K214" s="532">
        <v>2.8400000000000002E-2</v>
      </c>
      <c r="L214" s="476">
        <v>0</v>
      </c>
      <c r="M214" s="549">
        <v>1.4874251553866199E-2</v>
      </c>
      <c r="N214" s="549">
        <v>1.1826424966378099E-2</v>
      </c>
      <c r="O214" s="541">
        <v>7914</v>
      </c>
      <c r="P214" s="495" t="s">
        <v>39</v>
      </c>
      <c r="Q214" s="495" t="s">
        <v>39</v>
      </c>
      <c r="R214" s="495" t="s">
        <v>39</v>
      </c>
      <c r="S214" s="494">
        <v>14239</v>
      </c>
      <c r="T214" s="494">
        <v>50</v>
      </c>
      <c r="U214" s="494">
        <v>116</v>
      </c>
      <c r="V214" s="494">
        <v>1751</v>
      </c>
      <c r="W214" s="808">
        <f t="shared" si="42"/>
        <v>0.12052895958409694</v>
      </c>
      <c r="X214" s="807">
        <f t="shared" si="43"/>
        <v>-2.3486931393564532E-3</v>
      </c>
      <c r="Y214" s="833">
        <f t="shared" si="44"/>
        <v>-1.2430333877530538E-2</v>
      </c>
      <c r="Z214" s="833">
        <f t="shared" si="41"/>
        <v>2.3431897057702633E-3</v>
      </c>
      <c r="AA214" s="534">
        <v>100</v>
      </c>
      <c r="AB214" s="494"/>
      <c r="AC214" s="494"/>
      <c r="AD214" s="604"/>
    </row>
    <row r="215" spans="1:32" s="469" customFormat="1" x14ac:dyDescent="0.15">
      <c r="A215" s="474">
        <v>1</v>
      </c>
      <c r="B215" s="661"/>
      <c r="C215" s="471"/>
      <c r="D215" s="474" t="s">
        <v>423</v>
      </c>
      <c r="E215" s="474">
        <v>1</v>
      </c>
      <c r="F215" s="592">
        <v>41481.799305555556</v>
      </c>
      <c r="G215" s="520">
        <f t="shared" si="45"/>
        <v>16</v>
      </c>
      <c r="H215" s="474">
        <v>70</v>
      </c>
      <c r="I215" s="474">
        <v>69</v>
      </c>
      <c r="J215" s="474">
        <v>71</v>
      </c>
      <c r="K215" s="532">
        <v>1.1769999999999999E-2</v>
      </c>
      <c r="L215" s="476">
        <v>0</v>
      </c>
      <c r="M215" s="549">
        <v>6.1636507976824198E-3</v>
      </c>
      <c r="N215" s="549">
        <v>4.05193709763591E-3</v>
      </c>
      <c r="O215" s="541">
        <v>13951</v>
      </c>
      <c r="P215" s="495" t="s">
        <v>39</v>
      </c>
      <c r="Q215" s="495" t="s">
        <v>39</v>
      </c>
      <c r="R215" s="495" t="s">
        <v>39</v>
      </c>
      <c r="S215" s="494">
        <v>25675</v>
      </c>
      <c r="T215" s="494">
        <v>85</v>
      </c>
      <c r="U215" s="494">
        <v>104</v>
      </c>
      <c r="V215" s="494">
        <v>3157</v>
      </c>
      <c r="W215" s="808">
        <f t="shared" si="42"/>
        <v>0.10050099676480267</v>
      </c>
      <c r="X215" s="807">
        <f t="shared" si="43"/>
        <v>-2.5275307248870695E-2</v>
      </c>
      <c r="Y215" s="833">
        <f t="shared" si="44"/>
        <v>2.3651693360940397E-2</v>
      </c>
      <c r="Z215" s="833">
        <f t="shared" si="41"/>
        <v>2.4652214941850176E-2</v>
      </c>
      <c r="AA215" s="534">
        <v>100</v>
      </c>
      <c r="AB215" s="494"/>
      <c r="AC215" s="494"/>
      <c r="AD215" s="604"/>
    </row>
    <row r="216" spans="1:32" s="469" customFormat="1" x14ac:dyDescent="0.15">
      <c r="A216" s="474">
        <v>1</v>
      </c>
      <c r="B216" s="661"/>
      <c r="C216" s="471"/>
      <c r="D216" s="474" t="s">
        <v>426</v>
      </c>
      <c r="E216" s="474">
        <v>1</v>
      </c>
      <c r="F216" s="592">
        <v>41481.799305555556</v>
      </c>
      <c r="G216" s="520">
        <f t="shared" si="45"/>
        <v>14</v>
      </c>
      <c r="H216" s="474">
        <v>72</v>
      </c>
      <c r="I216" s="474">
        <v>71</v>
      </c>
      <c r="J216" s="474">
        <v>73</v>
      </c>
      <c r="K216" s="532">
        <v>2.1100000000000001E-2</v>
      </c>
      <c r="L216" s="476">
        <v>0</v>
      </c>
      <c r="M216" s="549">
        <v>1.1050323675060199E-2</v>
      </c>
      <c r="N216" s="549">
        <v>8.3657221071103804E-3</v>
      </c>
      <c r="O216" s="541">
        <v>41186</v>
      </c>
      <c r="P216" s="495" t="s">
        <v>39</v>
      </c>
      <c r="Q216" s="495" t="s">
        <v>39</v>
      </c>
      <c r="R216" s="495" t="s">
        <v>39</v>
      </c>
      <c r="S216" s="494">
        <v>74254</v>
      </c>
      <c r="T216" s="494">
        <v>238</v>
      </c>
      <c r="U216" s="494">
        <v>75</v>
      </c>
      <c r="V216" s="494">
        <v>9636</v>
      </c>
      <c r="W216" s="808">
        <f t="shared" si="42"/>
        <v>7.0009270388927125E-2</v>
      </c>
      <c r="X216" s="807">
        <f t="shared" si="43"/>
        <v>-4.3974996862488199E-3</v>
      </c>
      <c r="Y216" s="833">
        <f t="shared" si="44"/>
        <v>7.3983911217883364E-2</v>
      </c>
      <c r="Z216" s="833">
        <f t="shared" si="41"/>
        <v>4.3782463493013237E-3</v>
      </c>
      <c r="AA216" s="534">
        <v>100</v>
      </c>
      <c r="AB216" s="494"/>
      <c r="AC216" s="494"/>
      <c r="AD216" s="604"/>
    </row>
    <row r="217" spans="1:32" s="469" customFormat="1" x14ac:dyDescent="0.15">
      <c r="A217" s="474">
        <v>1</v>
      </c>
      <c r="B217" s="661"/>
      <c r="C217" s="471"/>
      <c r="D217" s="474" t="s">
        <v>429</v>
      </c>
      <c r="E217" s="474">
        <v>1</v>
      </c>
      <c r="F217" s="592">
        <v>41481.799305555556</v>
      </c>
      <c r="G217" s="520">
        <f t="shared" si="45"/>
        <v>12</v>
      </c>
      <c r="H217" s="474">
        <v>74</v>
      </c>
      <c r="I217" s="474">
        <v>73</v>
      </c>
      <c r="J217" s="474">
        <v>75</v>
      </c>
      <c r="K217" s="532">
        <v>0.1855</v>
      </c>
      <c r="L217" s="476">
        <v>0.1</v>
      </c>
      <c r="M217" s="549">
        <v>9.7270663684606795E-2</v>
      </c>
      <c r="N217" s="549">
        <v>8.7159633186012095E-2</v>
      </c>
      <c r="O217" s="541">
        <v>92423</v>
      </c>
      <c r="P217" s="495" t="s">
        <v>39</v>
      </c>
      <c r="Q217" s="495" t="s">
        <v>39</v>
      </c>
      <c r="R217" s="495" t="s">
        <v>39</v>
      </c>
      <c r="S217" s="494">
        <v>163540</v>
      </c>
      <c r="T217" s="494">
        <v>536</v>
      </c>
      <c r="U217" s="494">
        <v>68</v>
      </c>
      <c r="V217" s="494">
        <v>15733</v>
      </c>
      <c r="W217" s="808">
        <f t="shared" si="42"/>
        <v>0.32335180984543843</v>
      </c>
      <c r="X217" s="807">
        <f t="shared" si="43"/>
        <v>1.4221557772817252E-2</v>
      </c>
      <c r="Y217" s="833">
        <f t="shared" si="44"/>
        <v>7.0657242678460463E-2</v>
      </c>
      <c r="Z217" s="833">
        <f t="shared" si="41"/>
        <v>-1.442672832313752E-2</v>
      </c>
      <c r="AA217" s="534">
        <v>100</v>
      </c>
      <c r="AB217" s="494"/>
      <c r="AC217" s="494"/>
      <c r="AD217" s="604"/>
    </row>
    <row r="218" spans="1:32" s="469" customFormat="1" ht="16" x14ac:dyDescent="0.15">
      <c r="A218" s="474">
        <v>1</v>
      </c>
      <c r="B218" s="661"/>
      <c r="C218" s="471"/>
      <c r="D218" s="474" t="s">
        <v>432</v>
      </c>
      <c r="E218" s="474">
        <v>1</v>
      </c>
      <c r="F218" s="592">
        <v>41481.799305555556</v>
      </c>
      <c r="G218" s="520">
        <f t="shared" si="45"/>
        <v>8.5</v>
      </c>
      <c r="H218" s="474">
        <v>77.5</v>
      </c>
      <c r="I218" s="474">
        <v>75</v>
      </c>
      <c r="J218" s="474">
        <v>80</v>
      </c>
      <c r="K218" s="532">
        <v>3.3</v>
      </c>
      <c r="L218" s="476">
        <v>1.7</v>
      </c>
      <c r="M218" s="549">
        <v>1.77131514473991</v>
      </c>
      <c r="N218" s="549">
        <v>1.7237683012140701</v>
      </c>
      <c r="O218" s="541">
        <v>440969</v>
      </c>
      <c r="P218" s="495" t="s">
        <v>39</v>
      </c>
      <c r="Q218" s="495" t="s">
        <v>39</v>
      </c>
      <c r="R218" s="495" t="s">
        <v>39</v>
      </c>
      <c r="S218" s="494">
        <v>9159</v>
      </c>
      <c r="T218" s="494">
        <v>171</v>
      </c>
      <c r="U218" s="494">
        <v>128</v>
      </c>
      <c r="V218" s="494">
        <v>1523</v>
      </c>
      <c r="W218" s="808">
        <f t="shared" si="42"/>
        <v>0.98627149371652179</v>
      </c>
      <c r="X218" s="807">
        <f t="shared" si="43"/>
        <v>0.9884288803696768</v>
      </c>
      <c r="Y218" s="833">
        <f t="shared" si="44"/>
        <v>0.93785885646136302</v>
      </c>
      <c r="Z218" s="833">
        <f t="shared" si="41"/>
        <v>-85.422060435656135</v>
      </c>
      <c r="AA218" s="534">
        <v>100</v>
      </c>
      <c r="AB218" s="494"/>
      <c r="AC218" s="494"/>
      <c r="AD218" s="605" t="s">
        <v>433</v>
      </c>
    </row>
    <row r="219" spans="1:32" s="469" customFormat="1" ht="16" x14ac:dyDescent="0.15">
      <c r="A219" s="474">
        <v>1</v>
      </c>
      <c r="B219" s="661"/>
      <c r="C219" s="471"/>
      <c r="D219" s="516" t="s">
        <v>436</v>
      </c>
      <c r="E219" s="516">
        <v>3</v>
      </c>
      <c r="F219" s="592">
        <v>41481.799305555556</v>
      </c>
      <c r="G219" s="520">
        <f t="shared" si="45"/>
        <v>6</v>
      </c>
      <c r="H219" s="474">
        <v>80</v>
      </c>
      <c r="I219" s="474">
        <v>80</v>
      </c>
      <c r="J219" s="474">
        <v>80</v>
      </c>
      <c r="K219" s="532">
        <v>13.99</v>
      </c>
      <c r="L219" s="476">
        <v>8.1</v>
      </c>
      <c r="M219" s="549">
        <v>8.0695098452669196</v>
      </c>
      <c r="N219" s="549">
        <v>8.0824958459605405</v>
      </c>
      <c r="O219" s="541">
        <v>3924221</v>
      </c>
      <c r="P219" s="495" t="s">
        <v>39</v>
      </c>
      <c r="Q219" s="495" t="s">
        <v>39</v>
      </c>
      <c r="R219" s="495" t="s">
        <v>39</v>
      </c>
      <c r="S219" s="494">
        <v>7277464</v>
      </c>
      <c r="T219" s="494">
        <v>35800</v>
      </c>
      <c r="U219" s="494">
        <v>22547</v>
      </c>
      <c r="V219" s="494">
        <v>1003200</v>
      </c>
      <c r="W219" s="808">
        <f t="shared" si="42"/>
        <v>-1.616798766998807E-2</v>
      </c>
      <c r="X219" s="807">
        <f t="shared" si="43"/>
        <v>-3.3146699484278778E-2</v>
      </c>
      <c r="Y219" s="833">
        <f t="shared" si="44"/>
        <v>-0.46191041284669027</v>
      </c>
      <c r="Z219" s="833">
        <f t="shared" si="41"/>
        <v>3.2083245777995192E-2</v>
      </c>
      <c r="AA219" s="534">
        <v>10000</v>
      </c>
      <c r="AB219" s="494"/>
      <c r="AC219" s="494"/>
      <c r="AD219" s="605" t="s">
        <v>202</v>
      </c>
    </row>
    <row r="220" spans="1:32" s="562" customFormat="1" ht="16" x14ac:dyDescent="0.15">
      <c r="A220" s="557">
        <v>1</v>
      </c>
      <c r="B220" s="660" t="s">
        <v>1397</v>
      </c>
      <c r="D220" s="557" t="s">
        <v>440</v>
      </c>
      <c r="E220" s="557">
        <v>2</v>
      </c>
      <c r="F220" s="765">
        <v>41481.833333333336</v>
      </c>
      <c r="G220" s="565"/>
      <c r="H220" s="557">
        <v>1</v>
      </c>
      <c r="I220" s="558" t="s">
        <v>39</v>
      </c>
      <c r="J220" s="558" t="s">
        <v>39</v>
      </c>
      <c r="K220" s="559">
        <v>0.26379999999999998</v>
      </c>
      <c r="L220" s="556">
        <v>0.2</v>
      </c>
      <c r="M220" s="551">
        <v>0.13841150976265901</v>
      </c>
      <c r="N220" s="551">
        <v>0.124848723251685</v>
      </c>
      <c r="O220" s="561">
        <v>31625</v>
      </c>
      <c r="P220" s="571" t="s">
        <v>39</v>
      </c>
      <c r="Q220" s="571" t="s">
        <v>39</v>
      </c>
      <c r="R220" s="571" t="s">
        <v>39</v>
      </c>
      <c r="S220" s="560">
        <v>65049</v>
      </c>
      <c r="T220" s="560">
        <v>193</v>
      </c>
      <c r="U220" s="560">
        <v>84</v>
      </c>
      <c r="V220" s="560">
        <v>1681</v>
      </c>
      <c r="W220" s="834">
        <f t="shared" si="42"/>
        <v>0.78871502105251123</v>
      </c>
      <c r="X220" s="835">
        <f t="shared" si="43"/>
        <v>-0.14589671584085934</v>
      </c>
      <c r="Y220" s="835">
        <f t="shared" si="44"/>
        <v>2.2047040742951534E-2</v>
      </c>
      <c r="Z220" s="835">
        <f t="shared" si="41"/>
        <v>0.12732100007268113</v>
      </c>
      <c r="AA220" s="564">
        <v>100</v>
      </c>
      <c r="AB220" s="560"/>
      <c r="AC220" s="560"/>
      <c r="AD220" s="609" t="s">
        <v>441</v>
      </c>
    </row>
    <row r="221" spans="1:32" s="469" customFormat="1" ht="17" thickBot="1" x14ac:dyDescent="0.2">
      <c r="B221" s="659" t="s">
        <v>1397</v>
      </c>
      <c r="D221" s="474" t="s">
        <v>40</v>
      </c>
      <c r="E221" s="474">
        <v>2</v>
      </c>
      <c r="F221" s="592">
        <v>41481.833333333336</v>
      </c>
      <c r="G221" s="520"/>
      <c r="H221" s="474">
        <v>83</v>
      </c>
      <c r="I221" s="479" t="s">
        <v>39</v>
      </c>
      <c r="J221" s="479" t="s">
        <v>39</v>
      </c>
      <c r="K221" s="532">
        <v>0.1585</v>
      </c>
      <c r="L221" s="476">
        <v>0.1</v>
      </c>
      <c r="M221" s="549">
        <v>8.3095540666030199E-2</v>
      </c>
      <c r="N221" s="549">
        <v>7.4217573592107802E-2</v>
      </c>
      <c r="O221" s="532"/>
      <c r="P221" s="474"/>
      <c r="Q221" s="474"/>
      <c r="R221" s="474"/>
      <c r="S221" s="474"/>
      <c r="T221" s="474"/>
      <c r="U221" s="474"/>
      <c r="V221" s="474"/>
      <c r="W221" s="808"/>
      <c r="X221" s="833"/>
      <c r="Y221" s="833"/>
      <c r="Z221" s="833"/>
      <c r="AA221" s="532"/>
      <c r="AB221" s="474"/>
      <c r="AC221" s="474"/>
      <c r="AD221" s="605" t="s">
        <v>447</v>
      </c>
    </row>
    <row r="222" spans="1:32" s="465" customFormat="1" ht="16" thickTop="1" x14ac:dyDescent="0.15">
      <c r="B222" s="533" t="s">
        <v>1765</v>
      </c>
      <c r="C222" s="463" t="s">
        <v>449</v>
      </c>
      <c r="D222" s="463"/>
      <c r="E222" s="463"/>
      <c r="F222" s="762"/>
      <c r="G222" s="493"/>
      <c r="H222" s="463"/>
      <c r="I222" s="463"/>
      <c r="J222" s="503"/>
      <c r="K222" s="533"/>
      <c r="L222" s="493"/>
      <c r="M222" s="493"/>
      <c r="N222" s="493"/>
      <c r="O222" s="533"/>
      <c r="P222" s="463"/>
      <c r="Q222" s="463"/>
      <c r="R222" s="463"/>
      <c r="S222" s="463"/>
      <c r="T222" s="463"/>
      <c r="U222" s="463"/>
      <c r="V222" s="463"/>
      <c r="W222" s="831"/>
      <c r="X222" s="832"/>
      <c r="Y222" s="832"/>
      <c r="Z222" s="832"/>
      <c r="AA222" s="533"/>
      <c r="AB222" s="463"/>
      <c r="AC222" s="463"/>
      <c r="AD222" s="607"/>
    </row>
    <row r="223" spans="1:32" s="469" customFormat="1" ht="16" x14ac:dyDescent="0.15">
      <c r="B223" s="659" t="s">
        <v>450</v>
      </c>
      <c r="C223" s="477" t="s">
        <v>1627</v>
      </c>
      <c r="D223" s="476" t="s">
        <v>40</v>
      </c>
      <c r="E223" s="474">
        <v>1</v>
      </c>
      <c r="F223" s="592">
        <v>41484.819444444445</v>
      </c>
      <c r="G223" s="520">
        <f>28-H223</f>
        <v>27</v>
      </c>
      <c r="H223" s="474">
        <v>1</v>
      </c>
      <c r="I223" s="474">
        <v>0</v>
      </c>
      <c r="J223" s="474">
        <v>2</v>
      </c>
      <c r="K223" s="532">
        <v>8.2600000000000007E-2</v>
      </c>
      <c r="L223" s="476">
        <v>0</v>
      </c>
      <c r="M223" s="549">
        <v>4.3278951746091497E-2</v>
      </c>
      <c r="N223" s="549">
        <v>3.7860390420810103E-2</v>
      </c>
      <c r="O223" s="541" t="s">
        <v>39</v>
      </c>
      <c r="P223" s="494" t="s">
        <v>39</v>
      </c>
      <c r="Q223" s="494" t="s">
        <v>39</v>
      </c>
      <c r="R223" s="494" t="s">
        <v>39</v>
      </c>
      <c r="S223" s="494" t="s">
        <v>39</v>
      </c>
      <c r="T223" s="494" t="s">
        <v>39</v>
      </c>
      <c r="U223" s="494" t="s">
        <v>39</v>
      </c>
      <c r="V223" s="494" t="s">
        <v>39</v>
      </c>
      <c r="W223" s="808" t="s">
        <v>39</v>
      </c>
      <c r="X223" s="833" t="s">
        <v>39</v>
      </c>
      <c r="Y223" s="833" t="s">
        <v>39</v>
      </c>
      <c r="Z223" s="833" t="s">
        <v>39</v>
      </c>
      <c r="AA223" s="541" t="s">
        <v>39</v>
      </c>
      <c r="AB223" s="495"/>
      <c r="AC223" s="495"/>
      <c r="AD223" s="604" t="s">
        <v>1597</v>
      </c>
    </row>
    <row r="224" spans="1:32" s="469" customFormat="1" x14ac:dyDescent="0.15">
      <c r="B224" s="536"/>
      <c r="D224" s="476" t="s">
        <v>40</v>
      </c>
      <c r="E224" s="474">
        <v>1</v>
      </c>
      <c r="F224" s="592">
        <v>41484.819444444445</v>
      </c>
      <c r="G224" s="520">
        <f t="shared" ref="G224:G248" si="46">28-H224</f>
        <v>25</v>
      </c>
      <c r="H224" s="474">
        <v>3</v>
      </c>
      <c r="I224" s="474">
        <v>2</v>
      </c>
      <c r="J224" s="474">
        <v>4</v>
      </c>
      <c r="K224" s="532">
        <v>7.7499999999999999E-2</v>
      </c>
      <c r="L224" s="476">
        <v>0</v>
      </c>
      <c r="M224" s="549">
        <v>4.0605182278695903E-2</v>
      </c>
      <c r="N224" s="549">
        <v>3.5412004355357997E-2</v>
      </c>
      <c r="O224" s="541" t="s">
        <v>39</v>
      </c>
      <c r="P224" s="494" t="s">
        <v>39</v>
      </c>
      <c r="Q224" s="494" t="s">
        <v>39</v>
      </c>
      <c r="R224" s="494" t="s">
        <v>39</v>
      </c>
      <c r="S224" s="494" t="s">
        <v>39</v>
      </c>
      <c r="T224" s="494" t="s">
        <v>39</v>
      </c>
      <c r="U224" s="494" t="s">
        <v>39</v>
      </c>
      <c r="V224" s="494" t="s">
        <v>39</v>
      </c>
      <c r="W224" s="808" t="s">
        <v>39</v>
      </c>
      <c r="X224" s="833" t="s">
        <v>39</v>
      </c>
      <c r="Y224" s="833" t="s">
        <v>39</v>
      </c>
      <c r="Z224" s="833" t="s">
        <v>39</v>
      </c>
      <c r="AA224" s="541" t="s">
        <v>39</v>
      </c>
      <c r="AB224" s="495"/>
      <c r="AC224" s="495"/>
      <c r="AD224" s="603"/>
    </row>
    <row r="225" spans="1:30" s="469" customFormat="1" x14ac:dyDescent="0.15">
      <c r="B225" s="536"/>
      <c r="D225" s="476" t="s">
        <v>40</v>
      </c>
      <c r="E225" s="474">
        <v>1</v>
      </c>
      <c r="F225" s="592">
        <v>41484.819444444445</v>
      </c>
      <c r="G225" s="520">
        <f t="shared" si="46"/>
        <v>23</v>
      </c>
      <c r="H225" s="474">
        <v>5</v>
      </c>
      <c r="I225" s="474">
        <v>4</v>
      </c>
      <c r="J225" s="474">
        <v>6</v>
      </c>
      <c r="K225" s="532">
        <v>7.7200000000000005E-2</v>
      </c>
      <c r="L225" s="476">
        <v>0</v>
      </c>
      <c r="M225" s="549">
        <v>4.04479082067946E-2</v>
      </c>
      <c r="N225" s="549">
        <v>3.5267941074710603E-2</v>
      </c>
      <c r="O225" s="541" t="s">
        <v>39</v>
      </c>
      <c r="P225" s="494" t="s">
        <v>39</v>
      </c>
      <c r="Q225" s="494" t="s">
        <v>39</v>
      </c>
      <c r="R225" s="494" t="s">
        <v>39</v>
      </c>
      <c r="S225" s="494" t="s">
        <v>39</v>
      </c>
      <c r="T225" s="494" t="s">
        <v>39</v>
      </c>
      <c r="U225" s="494" t="s">
        <v>39</v>
      </c>
      <c r="V225" s="494" t="s">
        <v>39</v>
      </c>
      <c r="W225" s="808" t="s">
        <v>39</v>
      </c>
      <c r="X225" s="833" t="s">
        <v>39</v>
      </c>
      <c r="Y225" s="833" t="s">
        <v>39</v>
      </c>
      <c r="Z225" s="833" t="s">
        <v>39</v>
      </c>
      <c r="AA225" s="541" t="s">
        <v>39</v>
      </c>
      <c r="AB225" s="495"/>
      <c r="AC225" s="495"/>
      <c r="AD225" s="603"/>
    </row>
    <row r="226" spans="1:30" s="469" customFormat="1" x14ac:dyDescent="0.15">
      <c r="B226" s="536"/>
      <c r="D226" s="476" t="s">
        <v>40</v>
      </c>
      <c r="E226" s="474">
        <v>1</v>
      </c>
      <c r="F226" s="592">
        <v>41484.819444444445</v>
      </c>
      <c r="G226" s="520">
        <f t="shared" si="46"/>
        <v>21</v>
      </c>
      <c r="H226" s="474">
        <v>7</v>
      </c>
      <c r="I226" s="474">
        <v>6</v>
      </c>
      <c r="J226" s="474">
        <v>8</v>
      </c>
      <c r="K226" s="532">
        <v>7.3999999999999996E-2</v>
      </c>
      <c r="L226" s="476">
        <v>0</v>
      </c>
      <c r="M226" s="549">
        <v>3.8770362941601202E-2</v>
      </c>
      <c r="N226" s="549">
        <v>3.3730982008483297E-2</v>
      </c>
      <c r="O226" s="541" t="s">
        <v>39</v>
      </c>
      <c r="P226" s="494" t="s">
        <v>39</v>
      </c>
      <c r="Q226" s="494" t="s">
        <v>39</v>
      </c>
      <c r="R226" s="494" t="s">
        <v>39</v>
      </c>
      <c r="S226" s="494" t="s">
        <v>39</v>
      </c>
      <c r="T226" s="494" t="s">
        <v>39</v>
      </c>
      <c r="U226" s="494" t="s">
        <v>39</v>
      </c>
      <c r="V226" s="494" t="s">
        <v>39</v>
      </c>
      <c r="W226" s="808" t="s">
        <v>39</v>
      </c>
      <c r="X226" s="833" t="s">
        <v>39</v>
      </c>
      <c r="Y226" s="833" t="s">
        <v>39</v>
      </c>
      <c r="Z226" s="833" t="s">
        <v>39</v>
      </c>
      <c r="AA226" s="541" t="s">
        <v>39</v>
      </c>
      <c r="AB226" s="495"/>
      <c r="AC226" s="495"/>
      <c r="AD226" s="603"/>
    </row>
    <row r="227" spans="1:30" s="469" customFormat="1" x14ac:dyDescent="0.15">
      <c r="B227" s="536"/>
      <c r="D227" s="476" t="s">
        <v>40</v>
      </c>
      <c r="E227" s="474">
        <v>1</v>
      </c>
      <c r="F227" s="592">
        <v>41484.819444444445</v>
      </c>
      <c r="G227" s="520">
        <f t="shared" si="46"/>
        <v>19</v>
      </c>
      <c r="H227" s="474">
        <v>9</v>
      </c>
      <c r="I227" s="474">
        <v>8</v>
      </c>
      <c r="J227" s="474">
        <v>10</v>
      </c>
      <c r="K227" s="532">
        <v>7.3700000000000002E-2</v>
      </c>
      <c r="L227" s="476">
        <v>0</v>
      </c>
      <c r="M227" s="549">
        <v>3.8613097276298899E-2</v>
      </c>
      <c r="N227" s="549">
        <v>3.3586865452924303E-2</v>
      </c>
      <c r="O227" s="541" t="s">
        <v>39</v>
      </c>
      <c r="P227" s="494" t="s">
        <v>39</v>
      </c>
      <c r="Q227" s="494" t="s">
        <v>39</v>
      </c>
      <c r="R227" s="494" t="s">
        <v>39</v>
      </c>
      <c r="S227" s="494" t="s">
        <v>39</v>
      </c>
      <c r="T227" s="494" t="s">
        <v>39</v>
      </c>
      <c r="U227" s="494" t="s">
        <v>39</v>
      </c>
      <c r="V227" s="494" t="s">
        <v>39</v>
      </c>
      <c r="W227" s="808" t="s">
        <v>39</v>
      </c>
      <c r="X227" s="833" t="s">
        <v>39</v>
      </c>
      <c r="Y227" s="833" t="s">
        <v>39</v>
      </c>
      <c r="Z227" s="833" t="s">
        <v>39</v>
      </c>
      <c r="AA227" s="541" t="s">
        <v>39</v>
      </c>
      <c r="AB227" s="495"/>
      <c r="AC227" s="495"/>
      <c r="AD227" s="603"/>
    </row>
    <row r="228" spans="1:30" s="469" customFormat="1" x14ac:dyDescent="0.15">
      <c r="B228" s="536"/>
      <c r="D228" s="476" t="s">
        <v>40</v>
      </c>
      <c r="E228" s="474">
        <v>1</v>
      </c>
      <c r="F228" s="592">
        <v>41484.819444444445</v>
      </c>
      <c r="G228" s="520">
        <f t="shared" si="46"/>
        <v>17</v>
      </c>
      <c r="H228" s="474">
        <v>11</v>
      </c>
      <c r="I228" s="474">
        <v>10</v>
      </c>
      <c r="J228" s="474">
        <v>12</v>
      </c>
      <c r="K228" s="532">
        <v>7.7299999999999994E-2</v>
      </c>
      <c r="L228" s="476">
        <v>0</v>
      </c>
      <c r="M228" s="549">
        <v>4.0500332817366001E-2</v>
      </c>
      <c r="N228" s="549">
        <v>3.53159626743524E-2</v>
      </c>
      <c r="O228" s="541" t="s">
        <v>39</v>
      </c>
      <c r="P228" s="494" t="s">
        <v>39</v>
      </c>
      <c r="Q228" s="494" t="s">
        <v>39</v>
      </c>
      <c r="R228" s="494" t="s">
        <v>39</v>
      </c>
      <c r="S228" s="494" t="s">
        <v>39</v>
      </c>
      <c r="T228" s="494" t="s">
        <v>39</v>
      </c>
      <c r="U228" s="494" t="s">
        <v>39</v>
      </c>
      <c r="V228" s="494" t="s">
        <v>39</v>
      </c>
      <c r="W228" s="808" t="s">
        <v>39</v>
      </c>
      <c r="X228" s="833" t="s">
        <v>39</v>
      </c>
      <c r="Y228" s="833" t="s">
        <v>39</v>
      </c>
      <c r="Z228" s="833" t="s">
        <v>39</v>
      </c>
      <c r="AA228" s="541" t="s">
        <v>39</v>
      </c>
      <c r="AB228" s="495"/>
      <c r="AC228" s="495"/>
      <c r="AD228" s="603"/>
    </row>
    <row r="229" spans="1:30" s="469" customFormat="1" x14ac:dyDescent="0.15">
      <c r="B229" s="536"/>
      <c r="D229" s="476" t="s">
        <v>40</v>
      </c>
      <c r="E229" s="474">
        <v>1</v>
      </c>
      <c r="F229" s="592">
        <v>41484.819444444445</v>
      </c>
      <c r="G229" s="520">
        <f t="shared" si="46"/>
        <v>15</v>
      </c>
      <c r="H229" s="474">
        <v>13</v>
      </c>
      <c r="I229" s="474">
        <v>12</v>
      </c>
      <c r="J229" s="474">
        <v>14</v>
      </c>
      <c r="K229" s="532">
        <v>4.2500000000000003E-2</v>
      </c>
      <c r="L229" s="476">
        <v>0</v>
      </c>
      <c r="M229" s="549">
        <v>2.2261402554602201E-2</v>
      </c>
      <c r="N229" s="549">
        <v>1.8583001237001601E-2</v>
      </c>
      <c r="O229" s="541" t="s">
        <v>39</v>
      </c>
      <c r="P229" s="494" t="s">
        <v>39</v>
      </c>
      <c r="Q229" s="494" t="s">
        <v>39</v>
      </c>
      <c r="R229" s="494" t="s">
        <v>39</v>
      </c>
      <c r="S229" s="494" t="s">
        <v>39</v>
      </c>
      <c r="T229" s="494" t="s">
        <v>39</v>
      </c>
      <c r="U229" s="494" t="s">
        <v>39</v>
      </c>
      <c r="V229" s="494" t="s">
        <v>39</v>
      </c>
      <c r="W229" s="808" t="s">
        <v>39</v>
      </c>
      <c r="X229" s="833" t="s">
        <v>39</v>
      </c>
      <c r="Y229" s="833" t="s">
        <v>39</v>
      </c>
      <c r="Z229" s="833" t="s">
        <v>39</v>
      </c>
      <c r="AA229" s="541" t="s">
        <v>39</v>
      </c>
      <c r="AB229" s="495"/>
      <c r="AC229" s="495"/>
      <c r="AD229" s="603"/>
    </row>
    <row r="230" spans="1:30" s="469" customFormat="1" x14ac:dyDescent="0.15">
      <c r="B230" s="536"/>
      <c r="D230" s="476" t="s">
        <v>40</v>
      </c>
      <c r="E230" s="474">
        <v>1</v>
      </c>
      <c r="F230" s="592">
        <v>41484.819444444445</v>
      </c>
      <c r="G230" s="520">
        <f t="shared" si="46"/>
        <v>13</v>
      </c>
      <c r="H230" s="474">
        <v>15</v>
      </c>
      <c r="I230" s="474">
        <v>14</v>
      </c>
      <c r="J230" s="474">
        <v>16</v>
      </c>
      <c r="K230" s="532">
        <v>8.6499999999999994E-2</v>
      </c>
      <c r="L230" s="476">
        <v>0</v>
      </c>
      <c r="M230" s="549">
        <v>4.5323739492632499E-2</v>
      </c>
      <c r="N230" s="549">
        <v>3.9731831662416901E-2</v>
      </c>
      <c r="O230" s="541" t="s">
        <v>39</v>
      </c>
      <c r="P230" s="494" t="s">
        <v>39</v>
      </c>
      <c r="Q230" s="494" t="s">
        <v>39</v>
      </c>
      <c r="R230" s="494" t="s">
        <v>39</v>
      </c>
      <c r="S230" s="494" t="s">
        <v>39</v>
      </c>
      <c r="T230" s="494" t="s">
        <v>39</v>
      </c>
      <c r="U230" s="494" t="s">
        <v>39</v>
      </c>
      <c r="V230" s="494" t="s">
        <v>39</v>
      </c>
      <c r="W230" s="808" t="s">
        <v>39</v>
      </c>
      <c r="X230" s="833" t="s">
        <v>39</v>
      </c>
      <c r="Y230" s="833" t="s">
        <v>39</v>
      </c>
      <c r="Z230" s="833" t="s">
        <v>39</v>
      </c>
      <c r="AA230" s="541" t="s">
        <v>39</v>
      </c>
      <c r="AB230" s="495"/>
      <c r="AC230" s="495"/>
      <c r="AD230" s="605"/>
    </row>
    <row r="231" spans="1:30" s="469" customFormat="1" x14ac:dyDescent="0.15">
      <c r="B231" s="536"/>
      <c r="D231" s="476" t="s">
        <v>40</v>
      </c>
      <c r="E231" s="474">
        <v>1</v>
      </c>
      <c r="F231" s="592">
        <v>41484.819444444445</v>
      </c>
      <c r="G231" s="520">
        <f t="shared" si="46"/>
        <v>11</v>
      </c>
      <c r="H231" s="474">
        <v>17</v>
      </c>
      <c r="I231" s="474">
        <v>16</v>
      </c>
      <c r="J231" s="474">
        <v>18</v>
      </c>
      <c r="K231" s="532">
        <v>7.0999999999999994E-2</v>
      </c>
      <c r="L231" s="476">
        <v>0</v>
      </c>
      <c r="M231" s="549">
        <v>3.7197738714364097E-2</v>
      </c>
      <c r="N231" s="549">
        <v>3.2289612284239502E-2</v>
      </c>
      <c r="O231" s="541" t="s">
        <v>39</v>
      </c>
      <c r="P231" s="494" t="s">
        <v>39</v>
      </c>
      <c r="Q231" s="494" t="s">
        <v>39</v>
      </c>
      <c r="R231" s="494" t="s">
        <v>39</v>
      </c>
      <c r="S231" s="494" t="s">
        <v>39</v>
      </c>
      <c r="T231" s="494" t="s">
        <v>39</v>
      </c>
      <c r="U231" s="494" t="s">
        <v>39</v>
      </c>
      <c r="V231" s="494" t="s">
        <v>39</v>
      </c>
      <c r="W231" s="808" t="s">
        <v>39</v>
      </c>
      <c r="X231" s="833" t="s">
        <v>39</v>
      </c>
      <c r="Y231" s="833" t="s">
        <v>39</v>
      </c>
      <c r="Z231" s="833" t="s">
        <v>39</v>
      </c>
      <c r="AA231" s="541" t="s">
        <v>39</v>
      </c>
      <c r="AB231" s="495"/>
      <c r="AC231" s="495"/>
      <c r="AD231" s="612"/>
    </row>
    <row r="232" spans="1:30" s="469" customFormat="1" x14ac:dyDescent="0.15">
      <c r="B232" s="536"/>
      <c r="D232" s="476" t="s">
        <v>40</v>
      </c>
      <c r="E232" s="474">
        <v>1</v>
      </c>
      <c r="F232" s="592">
        <v>41484.819444444445</v>
      </c>
      <c r="G232" s="520">
        <f t="shared" si="46"/>
        <v>9</v>
      </c>
      <c r="H232" s="474">
        <v>19</v>
      </c>
      <c r="I232" s="474">
        <v>18</v>
      </c>
      <c r="J232" s="474">
        <v>20</v>
      </c>
      <c r="K232" s="532">
        <v>7.5899999999999995E-2</v>
      </c>
      <c r="L232" s="476">
        <v>0</v>
      </c>
      <c r="M232" s="549">
        <v>3.9766395555051799E-2</v>
      </c>
      <c r="N232" s="549">
        <v>3.46436141505366E-2</v>
      </c>
      <c r="O232" s="541" t="s">
        <v>39</v>
      </c>
      <c r="P232" s="494" t="s">
        <v>39</v>
      </c>
      <c r="Q232" s="494" t="s">
        <v>39</v>
      </c>
      <c r="R232" s="494" t="s">
        <v>39</v>
      </c>
      <c r="S232" s="494" t="s">
        <v>39</v>
      </c>
      <c r="T232" s="494" t="s">
        <v>39</v>
      </c>
      <c r="U232" s="494" t="s">
        <v>39</v>
      </c>
      <c r="V232" s="494" t="s">
        <v>39</v>
      </c>
      <c r="W232" s="808" t="s">
        <v>39</v>
      </c>
      <c r="X232" s="833" t="s">
        <v>39</v>
      </c>
      <c r="Y232" s="833" t="s">
        <v>39</v>
      </c>
      <c r="Z232" s="833" t="s">
        <v>39</v>
      </c>
      <c r="AA232" s="541" t="s">
        <v>39</v>
      </c>
      <c r="AB232" s="495"/>
      <c r="AC232" s="495"/>
      <c r="AD232" s="612"/>
    </row>
    <row r="233" spans="1:30" s="469" customFormat="1" x14ac:dyDescent="0.15">
      <c r="B233" s="536"/>
      <c r="D233" s="476" t="s">
        <v>40</v>
      </c>
      <c r="E233" s="474">
        <v>1</v>
      </c>
      <c r="F233" s="592">
        <v>41484.819444444445</v>
      </c>
      <c r="G233" s="520">
        <f t="shared" si="46"/>
        <v>6</v>
      </c>
      <c r="H233" s="474">
        <v>22</v>
      </c>
      <c r="I233" s="474">
        <v>21</v>
      </c>
      <c r="J233" s="474">
        <v>23</v>
      </c>
      <c r="K233" s="532">
        <v>0.1173</v>
      </c>
      <c r="L233" s="476">
        <v>0.1</v>
      </c>
      <c r="M233" s="549">
        <v>6.1476597718201201E-2</v>
      </c>
      <c r="N233" s="549">
        <v>5.4491476038482499E-2</v>
      </c>
      <c r="O233" s="541" t="s">
        <v>39</v>
      </c>
      <c r="P233" s="494" t="s">
        <v>39</v>
      </c>
      <c r="Q233" s="494" t="s">
        <v>39</v>
      </c>
      <c r="R233" s="494" t="s">
        <v>39</v>
      </c>
      <c r="S233" s="494" t="s">
        <v>39</v>
      </c>
      <c r="T233" s="494" t="s">
        <v>39</v>
      </c>
      <c r="U233" s="494" t="s">
        <v>39</v>
      </c>
      <c r="V233" s="494" t="s">
        <v>39</v>
      </c>
      <c r="W233" s="808" t="s">
        <v>39</v>
      </c>
      <c r="X233" s="833" t="s">
        <v>39</v>
      </c>
      <c r="Y233" s="833" t="s">
        <v>39</v>
      </c>
      <c r="Z233" s="833" t="s">
        <v>39</v>
      </c>
      <c r="AA233" s="541" t="s">
        <v>39</v>
      </c>
      <c r="AB233" s="495"/>
      <c r="AC233" s="495"/>
      <c r="AD233" s="603"/>
    </row>
    <row r="234" spans="1:30" s="469" customFormat="1" x14ac:dyDescent="0.15">
      <c r="B234" s="536"/>
      <c r="D234" s="476" t="s">
        <v>40</v>
      </c>
      <c r="E234" s="474">
        <v>1</v>
      </c>
      <c r="F234" s="592">
        <v>41484.819444444445</v>
      </c>
      <c r="G234" s="520">
        <f t="shared" si="46"/>
        <v>2.5</v>
      </c>
      <c r="H234" s="474">
        <v>25.5</v>
      </c>
      <c r="I234" s="474">
        <v>23</v>
      </c>
      <c r="J234" s="474">
        <v>28</v>
      </c>
      <c r="K234" s="532">
        <v>3.1</v>
      </c>
      <c r="L234" s="476">
        <v>1.6</v>
      </c>
      <c r="M234" s="549">
        <v>1.6615133600312499</v>
      </c>
      <c r="N234" s="549">
        <v>1.61344328211333</v>
      </c>
      <c r="O234" s="541" t="s">
        <v>39</v>
      </c>
      <c r="P234" s="494" t="s">
        <v>39</v>
      </c>
      <c r="Q234" s="494" t="s">
        <v>39</v>
      </c>
      <c r="R234" s="494" t="s">
        <v>39</v>
      </c>
      <c r="S234" s="494" t="s">
        <v>39</v>
      </c>
      <c r="T234" s="494" t="s">
        <v>39</v>
      </c>
      <c r="U234" s="494" t="s">
        <v>39</v>
      </c>
      <c r="V234" s="494" t="s">
        <v>39</v>
      </c>
      <c r="W234" s="808" t="s">
        <v>39</v>
      </c>
      <c r="X234" s="833" t="s">
        <v>39</v>
      </c>
      <c r="Y234" s="833" t="s">
        <v>39</v>
      </c>
      <c r="Z234" s="833" t="s">
        <v>39</v>
      </c>
      <c r="AA234" s="541" t="s">
        <v>39</v>
      </c>
      <c r="AB234" s="495"/>
      <c r="AC234" s="495"/>
      <c r="AD234" s="603"/>
    </row>
    <row r="235" spans="1:30" s="469" customFormat="1" ht="16" x14ac:dyDescent="0.15">
      <c r="B235" s="536"/>
      <c r="D235" s="517" t="s">
        <v>40</v>
      </c>
      <c r="E235" s="518">
        <v>3</v>
      </c>
      <c r="F235" s="592">
        <v>41484.819444444445</v>
      </c>
      <c r="G235" s="520">
        <f t="shared" si="46"/>
        <v>0</v>
      </c>
      <c r="H235" s="474">
        <v>28</v>
      </c>
      <c r="I235" s="474">
        <v>28</v>
      </c>
      <c r="J235" s="474">
        <v>28</v>
      </c>
      <c r="K235" s="532">
        <v>21.4</v>
      </c>
      <c r="L235" s="476">
        <v>12.8</v>
      </c>
      <c r="M235" s="549">
        <v>12.854519725858999</v>
      </c>
      <c r="N235" s="549">
        <v>12.825812618412799</v>
      </c>
      <c r="O235" s="541" t="s">
        <v>39</v>
      </c>
      <c r="P235" s="494" t="s">
        <v>39</v>
      </c>
      <c r="Q235" s="494" t="s">
        <v>39</v>
      </c>
      <c r="R235" s="494" t="s">
        <v>39</v>
      </c>
      <c r="S235" s="494" t="s">
        <v>39</v>
      </c>
      <c r="T235" s="494" t="s">
        <v>39</v>
      </c>
      <c r="U235" s="494" t="s">
        <v>39</v>
      </c>
      <c r="V235" s="494" t="s">
        <v>39</v>
      </c>
      <c r="W235" s="808" t="s">
        <v>39</v>
      </c>
      <c r="X235" s="833" t="s">
        <v>39</v>
      </c>
      <c r="Y235" s="833" t="s">
        <v>39</v>
      </c>
      <c r="Z235" s="833" t="s">
        <v>39</v>
      </c>
      <c r="AA235" s="541" t="s">
        <v>39</v>
      </c>
      <c r="AB235" s="495"/>
      <c r="AC235" s="495"/>
      <c r="AD235" s="605" t="s">
        <v>202</v>
      </c>
    </row>
    <row r="236" spans="1:30" s="562" customFormat="1" x14ac:dyDescent="0.15">
      <c r="A236" s="557">
        <v>1</v>
      </c>
      <c r="B236" s="660" t="s">
        <v>463</v>
      </c>
      <c r="C236" s="555" t="s">
        <v>1627</v>
      </c>
      <c r="D236" s="557" t="s">
        <v>464</v>
      </c>
      <c r="E236" s="557">
        <v>1</v>
      </c>
      <c r="F236" s="765">
        <v>41484.826388888891</v>
      </c>
      <c r="G236" s="565">
        <f t="shared" si="46"/>
        <v>27</v>
      </c>
      <c r="H236" s="557">
        <v>1</v>
      </c>
      <c r="I236" s="557">
        <v>0</v>
      </c>
      <c r="J236" s="557">
        <v>2</v>
      </c>
      <c r="K236" s="561" t="s">
        <v>39</v>
      </c>
      <c r="L236" s="560" t="s">
        <v>39</v>
      </c>
      <c r="M236" s="560" t="s">
        <v>39</v>
      </c>
      <c r="N236" s="560" t="s">
        <v>39</v>
      </c>
      <c r="O236" s="561">
        <v>12393</v>
      </c>
      <c r="P236" s="494" t="s">
        <v>39</v>
      </c>
      <c r="Q236" s="494" t="s">
        <v>39</v>
      </c>
      <c r="R236" s="494" t="s">
        <v>39</v>
      </c>
      <c r="S236" s="560">
        <v>24764</v>
      </c>
      <c r="T236" s="560">
        <v>86</v>
      </c>
      <c r="U236" s="560">
        <v>63</v>
      </c>
      <c r="V236" s="560">
        <v>1173</v>
      </c>
      <c r="W236" s="834">
        <f t="shared" ref="W236:W248" si="47">($W$5-V236/O236)/$W$5</f>
        <v>0.62377036116085682</v>
      </c>
      <c r="X236" s="835">
        <f t="shared" ref="X236:X242" si="48">($X$5-S236/O236)/$X$5</f>
        <v>-0.11321674414539422</v>
      </c>
      <c r="Y236" s="835">
        <f t="shared" ref="Y236:Y248" si="49">($Y$5-T236/O236)/$Y$5</f>
        <v>-0.11202152014586103</v>
      </c>
      <c r="Z236" s="835">
        <f t="shared" ref="Z236:Z287" si="50">($Z$5-O236/S236)/$Z$5</f>
        <v>0.10170233671099639</v>
      </c>
      <c r="AA236" s="564">
        <v>10</v>
      </c>
      <c r="AB236" s="560"/>
      <c r="AC236" s="560"/>
      <c r="AD236" s="609"/>
    </row>
    <row r="237" spans="1:30" s="469" customFormat="1" x14ac:dyDescent="0.15">
      <c r="A237" s="474">
        <v>1</v>
      </c>
      <c r="B237" s="532"/>
      <c r="D237" s="474" t="s">
        <v>466</v>
      </c>
      <c r="E237" s="474">
        <v>1</v>
      </c>
      <c r="F237" s="593">
        <v>41484.826388888891</v>
      </c>
      <c r="G237" s="520">
        <f t="shared" si="46"/>
        <v>25</v>
      </c>
      <c r="H237" s="474">
        <v>3</v>
      </c>
      <c r="I237" s="474">
        <v>2</v>
      </c>
      <c r="J237" s="474">
        <v>4</v>
      </c>
      <c r="K237" s="541" t="s">
        <v>39</v>
      </c>
      <c r="L237" s="494" t="s">
        <v>39</v>
      </c>
      <c r="M237" s="494" t="s">
        <v>39</v>
      </c>
      <c r="N237" s="494" t="s">
        <v>39</v>
      </c>
      <c r="O237" s="541">
        <v>11448</v>
      </c>
      <c r="P237" s="494" t="s">
        <v>39</v>
      </c>
      <c r="Q237" s="494" t="s">
        <v>39</v>
      </c>
      <c r="R237" s="494" t="s">
        <v>39</v>
      </c>
      <c r="S237" s="494">
        <v>23031</v>
      </c>
      <c r="T237" s="494">
        <v>75</v>
      </c>
      <c r="U237" s="494">
        <v>23</v>
      </c>
      <c r="V237" s="494">
        <v>1017</v>
      </c>
      <c r="W237" s="808">
        <f t="shared" si="47"/>
        <v>0.64687962630284279</v>
      </c>
      <c r="X237" s="807">
        <f t="shared" si="48"/>
        <v>-0.12077531986817558</v>
      </c>
      <c r="Y237" s="833">
        <f t="shared" si="49"/>
        <v>-4.9839316339986402E-2</v>
      </c>
      <c r="Z237" s="833">
        <f t="shared" si="50"/>
        <v>0.10776050982491374</v>
      </c>
      <c r="AA237" s="534">
        <v>10</v>
      </c>
      <c r="AB237" s="494"/>
      <c r="AC237" s="494"/>
      <c r="AD237" s="605"/>
    </row>
    <row r="238" spans="1:30" s="469" customFormat="1" x14ac:dyDescent="0.15">
      <c r="A238" s="474">
        <v>1</v>
      </c>
      <c r="B238" s="532"/>
      <c r="D238" s="474" t="s">
        <v>468</v>
      </c>
      <c r="E238" s="474">
        <v>1</v>
      </c>
      <c r="F238" s="593">
        <v>41484.826388888891</v>
      </c>
      <c r="G238" s="520">
        <f t="shared" si="46"/>
        <v>23</v>
      </c>
      <c r="H238" s="474">
        <v>5</v>
      </c>
      <c r="I238" s="474">
        <v>4</v>
      </c>
      <c r="J238" s="474">
        <v>6</v>
      </c>
      <c r="K238" s="541" t="s">
        <v>39</v>
      </c>
      <c r="L238" s="494" t="s">
        <v>39</v>
      </c>
      <c r="M238" s="494" t="s">
        <v>39</v>
      </c>
      <c r="N238" s="494" t="s">
        <v>39</v>
      </c>
      <c r="O238" s="541">
        <v>10588</v>
      </c>
      <c r="P238" s="494" t="s">
        <v>39</v>
      </c>
      <c r="Q238" s="494" t="s">
        <v>39</v>
      </c>
      <c r="R238" s="494" t="s">
        <v>39</v>
      </c>
      <c r="S238" s="494">
        <v>21528</v>
      </c>
      <c r="T238" s="494">
        <v>68</v>
      </c>
      <c r="U238" s="494">
        <v>55</v>
      </c>
      <c r="V238" s="494">
        <v>808</v>
      </c>
      <c r="W238" s="808">
        <f t="shared" si="47"/>
        <v>0.69666056648119812</v>
      </c>
      <c r="X238" s="807">
        <f t="shared" si="48"/>
        <v>-0.13272669722716512</v>
      </c>
      <c r="Y238" s="833">
        <f t="shared" si="49"/>
        <v>-2.9167754130828834E-2</v>
      </c>
      <c r="Z238" s="833">
        <f t="shared" si="50"/>
        <v>0.11717451133805754</v>
      </c>
      <c r="AA238" s="534">
        <v>10</v>
      </c>
      <c r="AB238" s="494"/>
      <c r="AC238" s="494"/>
      <c r="AD238" s="605"/>
    </row>
    <row r="239" spans="1:30" s="469" customFormat="1" x14ac:dyDescent="0.15">
      <c r="A239" s="474">
        <v>1</v>
      </c>
      <c r="B239" s="532"/>
      <c r="D239" s="474" t="s">
        <v>470</v>
      </c>
      <c r="E239" s="474">
        <v>1</v>
      </c>
      <c r="F239" s="593">
        <v>41484.826388888891</v>
      </c>
      <c r="G239" s="520">
        <f t="shared" si="46"/>
        <v>21</v>
      </c>
      <c r="H239" s="474">
        <v>7</v>
      </c>
      <c r="I239" s="474">
        <v>6</v>
      </c>
      <c r="J239" s="474">
        <v>8</v>
      </c>
      <c r="K239" s="541" t="s">
        <v>39</v>
      </c>
      <c r="L239" s="494" t="s">
        <v>39</v>
      </c>
      <c r="M239" s="494" t="s">
        <v>39</v>
      </c>
      <c r="N239" s="494" t="s">
        <v>39</v>
      </c>
      <c r="O239" s="541">
        <v>19962</v>
      </c>
      <c r="P239" s="494" t="s">
        <v>39</v>
      </c>
      <c r="Q239" s="494" t="s">
        <v>39</v>
      </c>
      <c r="R239" s="494" t="s">
        <v>39</v>
      </c>
      <c r="S239" s="494">
        <v>36983</v>
      </c>
      <c r="T239" s="494">
        <v>120</v>
      </c>
      <c r="U239" s="494">
        <v>34</v>
      </c>
      <c r="V239" s="494">
        <v>4813</v>
      </c>
      <c r="W239" s="808">
        <f t="shared" si="47"/>
        <v>4.1607837127347634E-2</v>
      </c>
      <c r="X239" s="807">
        <f t="shared" si="48"/>
        <v>-3.2127787790138224E-2</v>
      </c>
      <c r="Y239" s="833">
        <f t="shared" si="49"/>
        <v>3.6684861760531796E-2</v>
      </c>
      <c r="Z239" s="833">
        <f t="shared" si="50"/>
        <v>3.1127722913967839E-2</v>
      </c>
      <c r="AA239" s="534">
        <v>10</v>
      </c>
      <c r="AB239" s="494"/>
      <c r="AC239" s="494"/>
      <c r="AD239" s="605"/>
    </row>
    <row r="240" spans="1:30" s="469" customFormat="1" x14ac:dyDescent="0.15">
      <c r="A240" s="474">
        <v>1</v>
      </c>
      <c r="B240" s="532"/>
      <c r="D240" s="474" t="s">
        <v>472</v>
      </c>
      <c r="E240" s="474">
        <v>1</v>
      </c>
      <c r="F240" s="593">
        <v>41484.826388888891</v>
      </c>
      <c r="G240" s="520">
        <f t="shared" si="46"/>
        <v>19</v>
      </c>
      <c r="H240" s="474">
        <v>9</v>
      </c>
      <c r="I240" s="474">
        <v>8</v>
      </c>
      <c r="J240" s="474">
        <v>10</v>
      </c>
      <c r="K240" s="541" t="s">
        <v>39</v>
      </c>
      <c r="L240" s="494" t="s">
        <v>39</v>
      </c>
      <c r="M240" s="494" t="s">
        <v>39</v>
      </c>
      <c r="N240" s="494" t="s">
        <v>39</v>
      </c>
      <c r="O240" s="541">
        <v>106478</v>
      </c>
      <c r="P240" s="494" t="s">
        <v>39</v>
      </c>
      <c r="Q240" s="494" t="s">
        <v>39</v>
      </c>
      <c r="R240" s="494" t="s">
        <v>39</v>
      </c>
      <c r="S240" s="494">
        <v>21558</v>
      </c>
      <c r="T240" s="494">
        <v>67</v>
      </c>
      <c r="U240" s="494">
        <v>20</v>
      </c>
      <c r="V240" s="494">
        <v>746</v>
      </c>
      <c r="W240" s="808">
        <f t="shared" si="47"/>
        <v>0.97215094995353923</v>
      </c>
      <c r="X240" s="807">
        <f t="shared" si="48"/>
        <v>0.88720652758408225</v>
      </c>
      <c r="Y240" s="833">
        <f t="shared" si="49"/>
        <v>0.89916620609430042</v>
      </c>
      <c r="Z240" s="833">
        <f t="shared" si="50"/>
        <v>-7.8657612766151246</v>
      </c>
      <c r="AA240" s="534">
        <v>10</v>
      </c>
      <c r="AB240" s="494"/>
      <c r="AC240" s="494"/>
      <c r="AD240" s="605"/>
    </row>
    <row r="241" spans="1:30" s="469" customFormat="1" x14ac:dyDescent="0.15">
      <c r="A241" s="474">
        <v>1</v>
      </c>
      <c r="B241" s="532"/>
      <c r="D241" s="474" t="s">
        <v>474</v>
      </c>
      <c r="E241" s="474">
        <v>1</v>
      </c>
      <c r="F241" s="593">
        <v>41484.826388888891</v>
      </c>
      <c r="G241" s="520">
        <f t="shared" si="46"/>
        <v>17</v>
      </c>
      <c r="H241" s="474">
        <v>11</v>
      </c>
      <c r="I241" s="474">
        <v>10</v>
      </c>
      <c r="J241" s="474">
        <v>12</v>
      </c>
      <c r="K241" s="541" t="s">
        <v>39</v>
      </c>
      <c r="L241" s="494" t="s">
        <v>39</v>
      </c>
      <c r="M241" s="494" t="s">
        <v>39</v>
      </c>
      <c r="N241" s="494" t="s">
        <v>39</v>
      </c>
      <c r="O241" s="541">
        <v>190096</v>
      </c>
      <c r="P241" s="494" t="s">
        <v>39</v>
      </c>
      <c r="Q241" s="494" t="s">
        <v>39</v>
      </c>
      <c r="R241" s="494" t="s">
        <v>39</v>
      </c>
      <c r="S241" s="494">
        <v>39811</v>
      </c>
      <c r="T241" s="494">
        <v>129</v>
      </c>
      <c r="U241" s="494">
        <v>43</v>
      </c>
      <c r="V241" s="494">
        <v>1348</v>
      </c>
      <c r="W241" s="808">
        <f t="shared" si="47"/>
        <v>0.97181303235877503</v>
      </c>
      <c r="X241" s="807">
        <f t="shared" si="48"/>
        <v>0.8833283089868722</v>
      </c>
      <c r="Y241" s="833">
        <f t="shared" si="49"/>
        <v>0.89125534441150012</v>
      </c>
      <c r="Z241" s="833">
        <f t="shared" si="50"/>
        <v>-7.5710594516666525</v>
      </c>
      <c r="AA241" s="534">
        <v>10</v>
      </c>
      <c r="AB241" s="494"/>
      <c r="AC241" s="494"/>
      <c r="AD241" s="605"/>
    </row>
    <row r="242" spans="1:30" s="469" customFormat="1" x14ac:dyDescent="0.15">
      <c r="A242" s="474">
        <v>1</v>
      </c>
      <c r="B242" s="532"/>
      <c r="D242" s="474" t="s">
        <v>476</v>
      </c>
      <c r="E242" s="474">
        <v>1</v>
      </c>
      <c r="F242" s="593">
        <v>41484.826388888891</v>
      </c>
      <c r="G242" s="520">
        <f t="shared" si="46"/>
        <v>15</v>
      </c>
      <c r="H242" s="474">
        <v>13</v>
      </c>
      <c r="I242" s="474">
        <v>12</v>
      </c>
      <c r="J242" s="474">
        <v>14</v>
      </c>
      <c r="K242" s="541" t="s">
        <v>39</v>
      </c>
      <c r="L242" s="494" t="s">
        <v>39</v>
      </c>
      <c r="M242" s="494" t="s">
        <v>39</v>
      </c>
      <c r="N242" s="494" t="s">
        <v>39</v>
      </c>
      <c r="O242" s="541">
        <v>2779</v>
      </c>
      <c r="P242" s="494" t="s">
        <v>39</v>
      </c>
      <c r="Q242" s="494" t="s">
        <v>39</v>
      </c>
      <c r="R242" s="494" t="s">
        <v>39</v>
      </c>
      <c r="S242" s="494">
        <v>5596</v>
      </c>
      <c r="T242" s="494">
        <v>20</v>
      </c>
      <c r="U242" s="494">
        <v>76</v>
      </c>
      <c r="V242" s="494">
        <v>249</v>
      </c>
      <c r="W242" s="808">
        <f t="shared" si="47"/>
        <v>0.64384237750144668</v>
      </c>
      <c r="X242" s="807">
        <f t="shared" si="48"/>
        <v>-0.12182352594741054</v>
      </c>
      <c r="Y242" s="833">
        <f t="shared" si="49"/>
        <v>-0.15327436665084945</v>
      </c>
      <c r="Z242" s="833">
        <f t="shared" si="50"/>
        <v>0.1085941978659497</v>
      </c>
      <c r="AA242" s="534">
        <v>10</v>
      </c>
      <c r="AB242" s="494"/>
      <c r="AC242" s="494"/>
      <c r="AD242" s="605"/>
    </row>
    <row r="243" spans="1:30" s="469" customFormat="1" x14ac:dyDescent="0.15">
      <c r="A243" s="474">
        <v>1</v>
      </c>
      <c r="B243" s="532"/>
      <c r="D243" s="474" t="s">
        <v>478</v>
      </c>
      <c r="E243" s="474">
        <v>1</v>
      </c>
      <c r="F243" s="593">
        <v>41484.826388888891</v>
      </c>
      <c r="G243" s="520">
        <f t="shared" si="46"/>
        <v>13</v>
      </c>
      <c r="H243" s="474">
        <v>15</v>
      </c>
      <c r="I243" s="474">
        <v>14</v>
      </c>
      <c r="J243" s="474">
        <v>16</v>
      </c>
      <c r="K243" s="541" t="s">
        <v>39</v>
      </c>
      <c r="L243" s="494" t="s">
        <v>39</v>
      </c>
      <c r="M243" s="494" t="s">
        <v>39</v>
      </c>
      <c r="N243" s="494" t="s">
        <v>39</v>
      </c>
      <c r="O243" s="532" t="s">
        <v>39</v>
      </c>
      <c r="P243" s="494" t="s">
        <v>39</v>
      </c>
      <c r="Q243" s="494" t="s">
        <v>39</v>
      </c>
      <c r="R243" s="494" t="s">
        <v>39</v>
      </c>
      <c r="S243" s="494">
        <v>31679</v>
      </c>
      <c r="T243" s="494">
        <v>151</v>
      </c>
      <c r="U243" s="494">
        <v>38</v>
      </c>
      <c r="V243" s="494">
        <v>1272</v>
      </c>
      <c r="W243" s="808" t="s">
        <v>39</v>
      </c>
      <c r="X243" s="833" t="s">
        <v>39</v>
      </c>
      <c r="Y243" s="807" t="s">
        <v>39</v>
      </c>
      <c r="Z243" s="833" t="s">
        <v>39</v>
      </c>
      <c r="AA243" s="534">
        <v>25</v>
      </c>
      <c r="AB243" s="494"/>
      <c r="AC243" s="494"/>
      <c r="AD243" s="605"/>
    </row>
    <row r="244" spans="1:30" s="469" customFormat="1" x14ac:dyDescent="0.15">
      <c r="A244" s="474">
        <v>1</v>
      </c>
      <c r="B244" s="532"/>
      <c r="D244" s="474" t="s">
        <v>480</v>
      </c>
      <c r="E244" s="474">
        <v>1</v>
      </c>
      <c r="F244" s="593">
        <v>41484.826388888891</v>
      </c>
      <c r="G244" s="520">
        <f t="shared" si="46"/>
        <v>11</v>
      </c>
      <c r="H244" s="474">
        <v>17</v>
      </c>
      <c r="I244" s="474">
        <v>16</v>
      </c>
      <c r="J244" s="474">
        <v>18</v>
      </c>
      <c r="K244" s="541" t="s">
        <v>39</v>
      </c>
      <c r="L244" s="494" t="s">
        <v>39</v>
      </c>
      <c r="M244" s="494" t="s">
        <v>39</v>
      </c>
      <c r="N244" s="494" t="s">
        <v>39</v>
      </c>
      <c r="O244" s="532" t="s">
        <v>39</v>
      </c>
      <c r="P244" s="494" t="s">
        <v>39</v>
      </c>
      <c r="Q244" s="494" t="s">
        <v>39</v>
      </c>
      <c r="R244" s="494" t="s">
        <v>39</v>
      </c>
      <c r="S244" s="494">
        <v>30363</v>
      </c>
      <c r="T244" s="494">
        <v>187</v>
      </c>
      <c r="U244" s="494">
        <v>50</v>
      </c>
      <c r="V244" s="494">
        <v>786</v>
      </c>
      <c r="W244" s="808" t="s">
        <v>39</v>
      </c>
      <c r="X244" s="833" t="s">
        <v>39</v>
      </c>
      <c r="Y244" s="807" t="s">
        <v>39</v>
      </c>
      <c r="Z244" s="833" t="s">
        <v>39</v>
      </c>
      <c r="AA244" s="534">
        <v>25</v>
      </c>
      <c r="AB244" s="494"/>
      <c r="AC244" s="494"/>
      <c r="AD244" s="605"/>
    </row>
    <row r="245" spans="1:30" s="469" customFormat="1" x14ac:dyDescent="0.15">
      <c r="A245" s="474">
        <v>1</v>
      </c>
      <c r="B245" s="532"/>
      <c r="D245" s="474" t="s">
        <v>482</v>
      </c>
      <c r="E245" s="474">
        <v>1</v>
      </c>
      <c r="F245" s="593">
        <v>41484.826388888891</v>
      </c>
      <c r="G245" s="520">
        <f t="shared" si="46"/>
        <v>9</v>
      </c>
      <c r="H245" s="474">
        <v>19</v>
      </c>
      <c r="I245" s="474">
        <v>18</v>
      </c>
      <c r="J245" s="474">
        <v>20</v>
      </c>
      <c r="K245" s="541" t="s">
        <v>39</v>
      </c>
      <c r="L245" s="494" t="s">
        <v>39</v>
      </c>
      <c r="M245" s="494" t="s">
        <v>39</v>
      </c>
      <c r="N245" s="494" t="s">
        <v>39</v>
      </c>
      <c r="O245" s="532" t="s">
        <v>39</v>
      </c>
      <c r="P245" s="494" t="s">
        <v>39</v>
      </c>
      <c r="Q245" s="494" t="s">
        <v>39</v>
      </c>
      <c r="R245" s="494" t="s">
        <v>39</v>
      </c>
      <c r="S245" s="494">
        <v>13225</v>
      </c>
      <c r="T245" s="494">
        <v>148</v>
      </c>
      <c r="U245" s="494">
        <v>28</v>
      </c>
      <c r="V245" s="494">
        <v>419</v>
      </c>
      <c r="W245" s="808" t="s">
        <v>39</v>
      </c>
      <c r="X245" s="833" t="s">
        <v>39</v>
      </c>
      <c r="Y245" s="807" t="s">
        <v>39</v>
      </c>
      <c r="Z245" s="833" t="s">
        <v>39</v>
      </c>
      <c r="AA245" s="534">
        <v>25</v>
      </c>
      <c r="AB245" s="494"/>
      <c r="AC245" s="494"/>
      <c r="AD245" s="605"/>
    </row>
    <row r="246" spans="1:30" s="469" customFormat="1" x14ac:dyDescent="0.15">
      <c r="A246" s="474">
        <v>1</v>
      </c>
      <c r="B246" s="532"/>
      <c r="D246" s="474" t="s">
        <v>484</v>
      </c>
      <c r="E246" s="474">
        <v>1</v>
      </c>
      <c r="F246" s="593">
        <v>41484.826388888891</v>
      </c>
      <c r="G246" s="520">
        <f t="shared" si="46"/>
        <v>5.5</v>
      </c>
      <c r="H246" s="474">
        <v>22.5</v>
      </c>
      <c r="I246" s="474">
        <v>20</v>
      </c>
      <c r="J246" s="474">
        <v>25</v>
      </c>
      <c r="K246" s="541" t="s">
        <v>39</v>
      </c>
      <c r="L246" s="494" t="s">
        <v>39</v>
      </c>
      <c r="M246" s="494" t="s">
        <v>39</v>
      </c>
      <c r="N246" s="494" t="s">
        <v>39</v>
      </c>
      <c r="O246" s="541">
        <v>103182</v>
      </c>
      <c r="P246" s="494" t="s">
        <v>39</v>
      </c>
      <c r="Q246" s="494" t="s">
        <v>39</v>
      </c>
      <c r="R246" s="494" t="s">
        <v>39</v>
      </c>
      <c r="S246" s="494">
        <v>199047</v>
      </c>
      <c r="T246" s="494">
        <v>759</v>
      </c>
      <c r="U246" s="494">
        <v>59</v>
      </c>
      <c r="V246" s="494">
        <v>22085</v>
      </c>
      <c r="W246" s="808">
        <f t="shared" si="47"/>
        <v>0.14920504653900638</v>
      </c>
      <c r="X246" s="807">
        <f>($X$5-S246/O246)/$X$5</f>
        <v>-7.4699579881324168E-2</v>
      </c>
      <c r="Y246" s="833">
        <f t="shared" si="49"/>
        <v>-0.17876986483899202</v>
      </c>
      <c r="Z246" s="833">
        <f t="shared" si="50"/>
        <v>6.9507405864597888E-2</v>
      </c>
      <c r="AA246" s="534">
        <v>25</v>
      </c>
      <c r="AB246" s="494"/>
      <c r="AC246" s="494"/>
      <c r="AD246" s="605"/>
    </row>
    <row r="247" spans="1:30" s="469" customFormat="1" x14ac:dyDescent="0.15">
      <c r="A247" s="474">
        <v>1</v>
      </c>
      <c r="B247" s="532"/>
      <c r="D247" s="474" t="s">
        <v>486</v>
      </c>
      <c r="E247" s="474">
        <v>1</v>
      </c>
      <c r="F247" s="593">
        <v>41484.826388888891</v>
      </c>
      <c r="G247" s="520">
        <f t="shared" si="46"/>
        <v>2</v>
      </c>
      <c r="H247" s="474">
        <v>26</v>
      </c>
      <c r="I247" s="474">
        <v>25</v>
      </c>
      <c r="J247" s="474">
        <v>27</v>
      </c>
      <c r="K247" s="541" t="s">
        <v>39</v>
      </c>
      <c r="L247" s="494" t="s">
        <v>39</v>
      </c>
      <c r="M247" s="494" t="s">
        <v>39</v>
      </c>
      <c r="N247" s="494" t="s">
        <v>39</v>
      </c>
      <c r="O247" s="541">
        <v>2410656</v>
      </c>
      <c r="P247" s="494" t="s">
        <v>39</v>
      </c>
      <c r="Q247" s="494" t="s">
        <v>39</v>
      </c>
      <c r="R247" s="494" t="s">
        <v>39</v>
      </c>
      <c r="S247" s="494">
        <v>3654773</v>
      </c>
      <c r="T247" s="494">
        <v>17200</v>
      </c>
      <c r="U247" s="494">
        <v>12202</v>
      </c>
      <c r="V247" s="494">
        <v>768000</v>
      </c>
      <c r="W247" s="808">
        <f t="shared" si="47"/>
        <v>-0.2663606940026183</v>
      </c>
      <c r="X247" s="807">
        <f>($X$5-S247/O247)/$X$5</f>
        <v>0.15538157497323729</v>
      </c>
      <c r="Y247" s="833">
        <f t="shared" si="49"/>
        <v>-0.143363690146388</v>
      </c>
      <c r="Z247" s="833">
        <f t="shared" si="50"/>
        <v>-0.1839665941082376</v>
      </c>
      <c r="AA247" s="534">
        <v>10000</v>
      </c>
      <c r="AB247" s="494"/>
      <c r="AC247" s="494"/>
      <c r="AD247" s="605"/>
    </row>
    <row r="248" spans="1:30" s="469" customFormat="1" ht="16" x14ac:dyDescent="0.15">
      <c r="A248" s="474">
        <v>1</v>
      </c>
      <c r="B248" s="611"/>
      <c r="D248" s="516" t="s">
        <v>488</v>
      </c>
      <c r="E248" s="516">
        <v>3</v>
      </c>
      <c r="F248" s="593">
        <v>41484.826388888891</v>
      </c>
      <c r="G248" s="520">
        <f t="shared" si="46"/>
        <v>0</v>
      </c>
      <c r="H248" s="474">
        <v>28</v>
      </c>
      <c r="I248" s="474">
        <v>28</v>
      </c>
      <c r="J248" s="474">
        <v>28</v>
      </c>
      <c r="K248" s="541" t="s">
        <v>39</v>
      </c>
      <c r="L248" s="494" t="s">
        <v>39</v>
      </c>
      <c r="M248" s="494" t="s">
        <v>39</v>
      </c>
      <c r="N248" s="494" t="s">
        <v>39</v>
      </c>
      <c r="O248" s="542">
        <v>3759783.8881661138</v>
      </c>
      <c r="P248" s="445">
        <v>123476.59268826889</v>
      </c>
      <c r="Q248" s="445">
        <v>327691.08841275325</v>
      </c>
      <c r="R248" s="445">
        <v>93174.553268791729</v>
      </c>
      <c r="S248" s="445">
        <v>6859078.9396280805</v>
      </c>
      <c r="T248" s="446">
        <v>38846.142165315017</v>
      </c>
      <c r="U248" s="445" t="s">
        <v>39</v>
      </c>
      <c r="V248" s="446">
        <v>731827.25597079552</v>
      </c>
      <c r="W248" s="808">
        <f t="shared" si="47"/>
        <v>0.22629190455455792</v>
      </c>
      <c r="X248" s="807">
        <f>($X$5-S248/O248)/$X$5</f>
        <v>-1.6338325841006879E-2</v>
      </c>
      <c r="Y248" s="833">
        <f t="shared" si="49"/>
        <v>-0.65567923915654169</v>
      </c>
      <c r="Z248" s="833">
        <f t="shared" si="50"/>
        <v>1.6075676205054009E-2</v>
      </c>
      <c r="AA248" s="435">
        <v>10000</v>
      </c>
      <c r="AB248" s="1">
        <v>0</v>
      </c>
      <c r="AC248" s="439">
        <v>1</v>
      </c>
      <c r="AD248" s="605" t="s">
        <v>202</v>
      </c>
    </row>
    <row r="249" spans="1:30" s="562" customFormat="1" ht="16" x14ac:dyDescent="0.15">
      <c r="B249" s="660" t="s">
        <v>1507</v>
      </c>
      <c r="C249" s="555" t="s">
        <v>1636</v>
      </c>
      <c r="D249" s="556" t="s">
        <v>40</v>
      </c>
      <c r="E249" s="557">
        <v>1</v>
      </c>
      <c r="F249" s="765">
        <v>41485.715277777781</v>
      </c>
      <c r="G249" s="565">
        <f>58-H249</f>
        <v>57</v>
      </c>
      <c r="H249" s="557">
        <v>1</v>
      </c>
      <c r="I249" s="557">
        <v>0</v>
      </c>
      <c r="J249" s="557">
        <v>2</v>
      </c>
      <c r="K249" s="559">
        <v>6.6199999999999995E-2</v>
      </c>
      <c r="L249" s="556">
        <v>0</v>
      </c>
      <c r="M249" s="551">
        <v>3.4681689831390902E-2</v>
      </c>
      <c r="N249" s="551">
        <v>2.9982501627805899E-2</v>
      </c>
      <c r="O249" s="561" t="s">
        <v>39</v>
      </c>
      <c r="P249" s="560" t="s">
        <v>39</v>
      </c>
      <c r="Q249" s="560" t="s">
        <v>39</v>
      </c>
      <c r="R249" s="560" t="s">
        <v>39</v>
      </c>
      <c r="S249" s="560" t="s">
        <v>39</v>
      </c>
      <c r="T249" s="560" t="s">
        <v>39</v>
      </c>
      <c r="U249" s="560" t="s">
        <v>39</v>
      </c>
      <c r="V249" s="560" t="s">
        <v>39</v>
      </c>
      <c r="W249" s="834" t="s">
        <v>39</v>
      </c>
      <c r="X249" s="835" t="s">
        <v>39</v>
      </c>
      <c r="Y249" s="835" t="s">
        <v>39</v>
      </c>
      <c r="Z249" s="835" t="s">
        <v>39</v>
      </c>
      <c r="AA249" s="561" t="s">
        <v>39</v>
      </c>
      <c r="AB249" s="571"/>
      <c r="AC249" s="571"/>
      <c r="AD249" s="606" t="s">
        <v>1598</v>
      </c>
    </row>
    <row r="250" spans="1:30" s="469" customFormat="1" x14ac:dyDescent="0.15">
      <c r="B250" s="536"/>
      <c r="C250" s="466"/>
      <c r="D250" s="476" t="s">
        <v>40</v>
      </c>
      <c r="E250" s="474">
        <v>1</v>
      </c>
      <c r="F250" s="592">
        <v>41485.715277777781</v>
      </c>
      <c r="G250" s="520">
        <f t="shared" ref="G250:G273" si="51">58-H250</f>
        <v>55</v>
      </c>
      <c r="H250" s="474">
        <v>3</v>
      </c>
      <c r="I250" s="474">
        <v>2</v>
      </c>
      <c r="J250" s="474">
        <v>4</v>
      </c>
      <c r="K250" s="532">
        <v>2.2499999999999999E-2</v>
      </c>
      <c r="L250" s="476">
        <v>0</v>
      </c>
      <c r="M250" s="549">
        <v>1.17836466342755E-2</v>
      </c>
      <c r="N250" s="549">
        <v>9.0257611033030295E-3</v>
      </c>
      <c r="O250" s="541" t="s">
        <v>39</v>
      </c>
      <c r="P250" s="494" t="s">
        <v>39</v>
      </c>
      <c r="Q250" s="494" t="s">
        <v>39</v>
      </c>
      <c r="R250" s="494" t="s">
        <v>39</v>
      </c>
      <c r="S250" s="494" t="s">
        <v>39</v>
      </c>
      <c r="T250" s="494" t="s">
        <v>39</v>
      </c>
      <c r="U250" s="494" t="s">
        <v>39</v>
      </c>
      <c r="V250" s="494" t="s">
        <v>39</v>
      </c>
      <c r="W250" s="808" t="s">
        <v>39</v>
      </c>
      <c r="X250" s="833" t="s">
        <v>39</v>
      </c>
      <c r="Y250" s="833" t="s">
        <v>39</v>
      </c>
      <c r="Z250" s="833" t="s">
        <v>39</v>
      </c>
      <c r="AA250" s="541" t="s">
        <v>39</v>
      </c>
      <c r="AB250" s="495"/>
      <c r="AC250" s="495"/>
      <c r="AD250" s="605"/>
    </row>
    <row r="251" spans="1:30" s="469" customFormat="1" x14ac:dyDescent="0.15">
      <c r="B251" s="536"/>
      <c r="C251" s="466"/>
      <c r="D251" s="476" t="s">
        <v>40</v>
      </c>
      <c r="E251" s="474">
        <v>1</v>
      </c>
      <c r="F251" s="592">
        <v>41485.715277777781</v>
      </c>
      <c r="G251" s="520">
        <f t="shared" si="51"/>
        <v>53</v>
      </c>
      <c r="H251" s="474">
        <v>5</v>
      </c>
      <c r="I251" s="474">
        <v>4</v>
      </c>
      <c r="J251" s="474">
        <v>6</v>
      </c>
      <c r="K251" s="532">
        <v>1.9650000000000001E-2</v>
      </c>
      <c r="L251" s="476">
        <v>0</v>
      </c>
      <c r="M251" s="549">
        <v>1.0290827156514099E-2</v>
      </c>
      <c r="N251" s="549">
        <v>7.6845863330143697E-3</v>
      </c>
      <c r="O251" s="541" t="s">
        <v>39</v>
      </c>
      <c r="P251" s="494" t="s">
        <v>39</v>
      </c>
      <c r="Q251" s="494" t="s">
        <v>39</v>
      </c>
      <c r="R251" s="494" t="s">
        <v>39</v>
      </c>
      <c r="S251" s="494" t="s">
        <v>39</v>
      </c>
      <c r="T251" s="494" t="s">
        <v>39</v>
      </c>
      <c r="U251" s="494" t="s">
        <v>39</v>
      </c>
      <c r="V251" s="494" t="s">
        <v>39</v>
      </c>
      <c r="W251" s="808" t="s">
        <v>39</v>
      </c>
      <c r="X251" s="833" t="s">
        <v>39</v>
      </c>
      <c r="Y251" s="833" t="s">
        <v>39</v>
      </c>
      <c r="Z251" s="833" t="s">
        <v>39</v>
      </c>
      <c r="AA251" s="541" t="s">
        <v>39</v>
      </c>
      <c r="AB251" s="495"/>
      <c r="AC251" s="495"/>
      <c r="AD251" s="605"/>
    </row>
    <row r="252" spans="1:30" s="469" customFormat="1" x14ac:dyDescent="0.15">
      <c r="B252" s="536"/>
      <c r="C252" s="466"/>
      <c r="D252" s="476" t="s">
        <v>40</v>
      </c>
      <c r="E252" s="474">
        <v>1</v>
      </c>
      <c r="F252" s="592">
        <v>41485.715277777781</v>
      </c>
      <c r="G252" s="520">
        <f t="shared" si="51"/>
        <v>51</v>
      </c>
      <c r="H252" s="474">
        <v>7</v>
      </c>
      <c r="I252" s="474">
        <v>6</v>
      </c>
      <c r="J252" s="474">
        <v>8</v>
      </c>
      <c r="K252" s="532">
        <v>1.4670000000000001E-2</v>
      </c>
      <c r="L252" s="476">
        <v>0</v>
      </c>
      <c r="M252" s="549">
        <v>7.6824776718967301E-3</v>
      </c>
      <c r="N252" s="549">
        <v>5.3713820749513698E-3</v>
      </c>
      <c r="O252" s="541" t="s">
        <v>39</v>
      </c>
      <c r="P252" s="494" t="s">
        <v>39</v>
      </c>
      <c r="Q252" s="494" t="s">
        <v>39</v>
      </c>
      <c r="R252" s="494" t="s">
        <v>39</v>
      </c>
      <c r="S252" s="494" t="s">
        <v>39</v>
      </c>
      <c r="T252" s="494" t="s">
        <v>39</v>
      </c>
      <c r="U252" s="494" t="s">
        <v>39</v>
      </c>
      <c r="V252" s="494" t="s">
        <v>39</v>
      </c>
      <c r="W252" s="808" t="s">
        <v>39</v>
      </c>
      <c r="X252" s="833" t="s">
        <v>39</v>
      </c>
      <c r="Y252" s="833" t="s">
        <v>39</v>
      </c>
      <c r="Z252" s="833" t="s">
        <v>39</v>
      </c>
      <c r="AA252" s="541" t="s">
        <v>39</v>
      </c>
      <c r="AB252" s="495"/>
      <c r="AC252" s="495"/>
      <c r="AD252" s="605"/>
    </row>
    <row r="253" spans="1:30" s="469" customFormat="1" ht="16" x14ac:dyDescent="0.15">
      <c r="B253" s="536"/>
      <c r="C253" s="466"/>
      <c r="D253" s="476" t="s">
        <v>40</v>
      </c>
      <c r="E253" s="474">
        <v>1</v>
      </c>
      <c r="F253" s="592">
        <v>41485.715277777781</v>
      </c>
      <c r="G253" s="520">
        <f t="shared" si="51"/>
        <v>49</v>
      </c>
      <c r="H253" s="474">
        <v>9</v>
      </c>
      <c r="I253" s="474">
        <v>8</v>
      </c>
      <c r="J253" s="474">
        <v>10</v>
      </c>
      <c r="K253" s="532">
        <v>1.685E-2</v>
      </c>
      <c r="L253" s="476">
        <v>0</v>
      </c>
      <c r="M253" s="549">
        <v>8.8242608370934401E-3</v>
      </c>
      <c r="N253" s="549">
        <v>6.3781324020190499E-3</v>
      </c>
      <c r="O253" s="541" t="s">
        <v>39</v>
      </c>
      <c r="P253" s="494" t="s">
        <v>39</v>
      </c>
      <c r="Q253" s="494" t="s">
        <v>39</v>
      </c>
      <c r="R253" s="494" t="s">
        <v>39</v>
      </c>
      <c r="S253" s="494" t="s">
        <v>39</v>
      </c>
      <c r="T253" s="494" t="s">
        <v>39</v>
      </c>
      <c r="U253" s="494" t="s">
        <v>39</v>
      </c>
      <c r="V253" s="494" t="s">
        <v>39</v>
      </c>
      <c r="W253" s="808" t="s">
        <v>39</v>
      </c>
      <c r="X253" s="833" t="s">
        <v>39</v>
      </c>
      <c r="Y253" s="833" t="s">
        <v>39</v>
      </c>
      <c r="Z253" s="833" t="s">
        <v>39</v>
      </c>
      <c r="AA253" s="541" t="s">
        <v>39</v>
      </c>
      <c r="AB253" s="495"/>
      <c r="AC253" s="495"/>
      <c r="AD253" s="605" t="s">
        <v>495</v>
      </c>
    </row>
    <row r="254" spans="1:30" s="469" customFormat="1" x14ac:dyDescent="0.15">
      <c r="B254" s="661"/>
      <c r="C254" s="471"/>
      <c r="D254" s="476" t="s">
        <v>40</v>
      </c>
      <c r="E254" s="474">
        <v>1</v>
      </c>
      <c r="F254" s="592">
        <v>41485.715277777781</v>
      </c>
      <c r="G254" s="520">
        <f t="shared" si="51"/>
        <v>47</v>
      </c>
      <c r="H254" s="474">
        <v>11</v>
      </c>
      <c r="I254" s="474">
        <v>10</v>
      </c>
      <c r="J254" s="474">
        <v>12</v>
      </c>
      <c r="K254" s="532">
        <v>9.7199999999999995E-2</v>
      </c>
      <c r="L254" s="476">
        <v>0</v>
      </c>
      <c r="M254" s="549">
        <v>5.0934423521358602E-2</v>
      </c>
      <c r="N254" s="549">
        <v>4.48628684080567E-2</v>
      </c>
      <c r="O254" s="541" t="s">
        <v>39</v>
      </c>
      <c r="P254" s="494" t="s">
        <v>39</v>
      </c>
      <c r="Q254" s="494" t="s">
        <v>39</v>
      </c>
      <c r="R254" s="494" t="s">
        <v>39</v>
      </c>
      <c r="S254" s="494" t="s">
        <v>39</v>
      </c>
      <c r="T254" s="494" t="s">
        <v>39</v>
      </c>
      <c r="U254" s="494" t="s">
        <v>39</v>
      </c>
      <c r="V254" s="494" t="s">
        <v>39</v>
      </c>
      <c r="W254" s="808" t="s">
        <v>39</v>
      </c>
      <c r="X254" s="833" t="s">
        <v>39</v>
      </c>
      <c r="Y254" s="833" t="s">
        <v>39</v>
      </c>
      <c r="Z254" s="833" t="s">
        <v>39</v>
      </c>
      <c r="AA254" s="541" t="s">
        <v>39</v>
      </c>
      <c r="AB254" s="495"/>
      <c r="AC254" s="495"/>
      <c r="AD254" s="605"/>
    </row>
    <row r="255" spans="1:30" s="469" customFormat="1" x14ac:dyDescent="0.15">
      <c r="B255" s="661"/>
      <c r="C255" s="471"/>
      <c r="D255" s="476" t="s">
        <v>40</v>
      </c>
      <c r="E255" s="474">
        <v>1</v>
      </c>
      <c r="F255" s="592">
        <v>41485.715277777781</v>
      </c>
      <c r="G255" s="520">
        <f t="shared" si="51"/>
        <v>45</v>
      </c>
      <c r="H255" s="474">
        <v>13</v>
      </c>
      <c r="I255" s="474">
        <v>12</v>
      </c>
      <c r="J255" s="474">
        <v>14</v>
      </c>
      <c r="K255" s="532">
        <v>6.4099999999999999E-3</v>
      </c>
      <c r="L255" s="476">
        <v>0</v>
      </c>
      <c r="M255" s="549">
        <v>3.3566170236129598E-3</v>
      </c>
      <c r="N255" s="549">
        <v>1.71716750968177E-3</v>
      </c>
      <c r="O255" s="541" t="s">
        <v>39</v>
      </c>
      <c r="P255" s="494" t="s">
        <v>39</v>
      </c>
      <c r="Q255" s="494" t="s">
        <v>39</v>
      </c>
      <c r="R255" s="494" t="s">
        <v>39</v>
      </c>
      <c r="S255" s="494" t="s">
        <v>39</v>
      </c>
      <c r="T255" s="494" t="s">
        <v>39</v>
      </c>
      <c r="U255" s="494" t="s">
        <v>39</v>
      </c>
      <c r="V255" s="494" t="s">
        <v>39</v>
      </c>
      <c r="W255" s="808" t="s">
        <v>39</v>
      </c>
      <c r="X255" s="833" t="s">
        <v>39</v>
      </c>
      <c r="Y255" s="833" t="s">
        <v>39</v>
      </c>
      <c r="Z255" s="833" t="s">
        <v>39</v>
      </c>
      <c r="AA255" s="541" t="s">
        <v>39</v>
      </c>
      <c r="AB255" s="495"/>
      <c r="AC255" s="495"/>
      <c r="AD255" s="605"/>
    </row>
    <row r="256" spans="1:30" s="469" customFormat="1" x14ac:dyDescent="0.15">
      <c r="B256" s="661"/>
      <c r="C256" s="471"/>
      <c r="D256" s="476" t="s">
        <v>40</v>
      </c>
      <c r="E256" s="474">
        <v>1</v>
      </c>
      <c r="F256" s="592">
        <v>41485.715277777781</v>
      </c>
      <c r="G256" s="520">
        <f t="shared" si="51"/>
        <v>43</v>
      </c>
      <c r="H256" s="474">
        <v>15</v>
      </c>
      <c r="I256" s="474">
        <v>14</v>
      </c>
      <c r="J256" s="474">
        <v>16</v>
      </c>
      <c r="K256" s="532">
        <v>6.1000000000000004E-3</v>
      </c>
      <c r="L256" s="476">
        <v>0</v>
      </c>
      <c r="M256" s="549">
        <v>3.1942769590992399E-3</v>
      </c>
      <c r="N256" s="549">
        <v>1.5889999777327301E-3</v>
      </c>
      <c r="O256" s="541" t="s">
        <v>39</v>
      </c>
      <c r="P256" s="494" t="s">
        <v>39</v>
      </c>
      <c r="Q256" s="494" t="s">
        <v>39</v>
      </c>
      <c r="R256" s="494" t="s">
        <v>39</v>
      </c>
      <c r="S256" s="494" t="s">
        <v>39</v>
      </c>
      <c r="T256" s="494" t="s">
        <v>39</v>
      </c>
      <c r="U256" s="494" t="s">
        <v>39</v>
      </c>
      <c r="V256" s="494" t="s">
        <v>39</v>
      </c>
      <c r="W256" s="808" t="s">
        <v>39</v>
      </c>
      <c r="X256" s="833" t="s">
        <v>39</v>
      </c>
      <c r="Y256" s="833" t="s">
        <v>39</v>
      </c>
      <c r="Z256" s="833" t="s">
        <v>39</v>
      </c>
      <c r="AA256" s="541" t="s">
        <v>39</v>
      </c>
      <c r="AB256" s="495"/>
      <c r="AC256" s="495"/>
      <c r="AD256" s="605"/>
    </row>
    <row r="257" spans="2:30" s="469" customFormat="1" x14ac:dyDescent="0.15">
      <c r="B257" s="661"/>
      <c r="C257" s="471"/>
      <c r="D257" s="476" t="s">
        <v>40</v>
      </c>
      <c r="E257" s="474">
        <v>1</v>
      </c>
      <c r="F257" s="592">
        <v>41485.715277777781</v>
      </c>
      <c r="G257" s="520">
        <f t="shared" si="51"/>
        <v>41</v>
      </c>
      <c r="H257" s="474">
        <v>17</v>
      </c>
      <c r="I257" s="474">
        <v>16</v>
      </c>
      <c r="J257" s="474">
        <v>18</v>
      </c>
      <c r="K257" s="532">
        <v>0.11210000000000001</v>
      </c>
      <c r="L257" s="476">
        <v>0.1</v>
      </c>
      <c r="M257" s="549">
        <v>5.8748958946377501E-2</v>
      </c>
      <c r="N257" s="549">
        <v>5.20014009874833E-2</v>
      </c>
      <c r="O257" s="541" t="s">
        <v>39</v>
      </c>
      <c r="P257" s="494" t="s">
        <v>39</v>
      </c>
      <c r="Q257" s="494" t="s">
        <v>39</v>
      </c>
      <c r="R257" s="494" t="s">
        <v>39</v>
      </c>
      <c r="S257" s="494" t="s">
        <v>39</v>
      </c>
      <c r="T257" s="494" t="s">
        <v>39</v>
      </c>
      <c r="U257" s="494" t="s">
        <v>39</v>
      </c>
      <c r="V257" s="494" t="s">
        <v>39</v>
      </c>
      <c r="W257" s="808" t="s">
        <v>39</v>
      </c>
      <c r="X257" s="833" t="s">
        <v>39</v>
      </c>
      <c r="Y257" s="833" t="s">
        <v>39</v>
      </c>
      <c r="Z257" s="833" t="s">
        <v>39</v>
      </c>
      <c r="AA257" s="541" t="s">
        <v>39</v>
      </c>
      <c r="AB257" s="495"/>
      <c r="AC257" s="495"/>
      <c r="AD257" s="605"/>
    </row>
    <row r="258" spans="2:30" s="469" customFormat="1" x14ac:dyDescent="0.15">
      <c r="B258" s="661"/>
      <c r="C258" s="471"/>
      <c r="D258" s="476" t="s">
        <v>40</v>
      </c>
      <c r="E258" s="474">
        <v>1</v>
      </c>
      <c r="F258" s="592">
        <v>41485.715277777781</v>
      </c>
      <c r="G258" s="520">
        <f t="shared" si="51"/>
        <v>39</v>
      </c>
      <c r="H258" s="474">
        <v>19</v>
      </c>
      <c r="I258" s="474">
        <v>18</v>
      </c>
      <c r="J258" s="474">
        <v>20</v>
      </c>
      <c r="K258" s="532">
        <v>0.14480000000000001</v>
      </c>
      <c r="L258" s="476">
        <v>0.1</v>
      </c>
      <c r="M258" s="549">
        <v>7.5905209597699697E-2</v>
      </c>
      <c r="N258" s="549">
        <v>6.7656927173081804E-2</v>
      </c>
      <c r="O258" s="541" t="s">
        <v>39</v>
      </c>
      <c r="P258" s="494" t="s">
        <v>39</v>
      </c>
      <c r="Q258" s="494" t="s">
        <v>39</v>
      </c>
      <c r="R258" s="494" t="s">
        <v>39</v>
      </c>
      <c r="S258" s="494" t="s">
        <v>39</v>
      </c>
      <c r="T258" s="494" t="s">
        <v>39</v>
      </c>
      <c r="U258" s="494" t="s">
        <v>39</v>
      </c>
      <c r="V258" s="494" t="s">
        <v>39</v>
      </c>
      <c r="W258" s="808" t="s">
        <v>39</v>
      </c>
      <c r="X258" s="833" t="s">
        <v>39</v>
      </c>
      <c r="Y258" s="833" t="s">
        <v>39</v>
      </c>
      <c r="Z258" s="833" t="s">
        <v>39</v>
      </c>
      <c r="AA258" s="541" t="s">
        <v>39</v>
      </c>
      <c r="AB258" s="495"/>
      <c r="AC258" s="495"/>
      <c r="AD258" s="605"/>
    </row>
    <row r="259" spans="2:30" s="469" customFormat="1" x14ac:dyDescent="0.15">
      <c r="B259" s="661"/>
      <c r="C259" s="471"/>
      <c r="D259" s="476" t="s">
        <v>40</v>
      </c>
      <c r="E259" s="474">
        <v>1</v>
      </c>
      <c r="F259" s="592">
        <v>41485.715277777781</v>
      </c>
      <c r="G259" s="520">
        <f t="shared" si="51"/>
        <v>35.5</v>
      </c>
      <c r="H259" s="474">
        <v>22.5</v>
      </c>
      <c r="I259" s="474">
        <v>20</v>
      </c>
      <c r="J259" s="474">
        <v>25</v>
      </c>
      <c r="K259" s="532">
        <v>4.5499999999999999E-2</v>
      </c>
      <c r="L259" s="476">
        <v>0</v>
      </c>
      <c r="M259" s="549">
        <v>2.3833342199667502E-2</v>
      </c>
      <c r="N259" s="549">
        <v>2.00254037272222E-2</v>
      </c>
      <c r="O259" s="541" t="s">
        <v>39</v>
      </c>
      <c r="P259" s="494" t="s">
        <v>39</v>
      </c>
      <c r="Q259" s="494" t="s">
        <v>39</v>
      </c>
      <c r="R259" s="494" t="s">
        <v>39</v>
      </c>
      <c r="S259" s="494" t="s">
        <v>39</v>
      </c>
      <c r="T259" s="494" t="s">
        <v>39</v>
      </c>
      <c r="U259" s="494" t="s">
        <v>39</v>
      </c>
      <c r="V259" s="494" t="s">
        <v>39</v>
      </c>
      <c r="W259" s="808" t="s">
        <v>39</v>
      </c>
      <c r="X259" s="833" t="s">
        <v>39</v>
      </c>
      <c r="Y259" s="833" t="s">
        <v>39</v>
      </c>
      <c r="Z259" s="833" t="s">
        <v>39</v>
      </c>
      <c r="AA259" s="541" t="s">
        <v>39</v>
      </c>
      <c r="AB259" s="495"/>
      <c r="AC259" s="495"/>
      <c r="AD259" s="605"/>
    </row>
    <row r="260" spans="2:30" s="469" customFormat="1" x14ac:dyDescent="0.15">
      <c r="B260" s="661"/>
      <c r="C260" s="471"/>
      <c r="D260" s="476" t="s">
        <v>40</v>
      </c>
      <c r="E260" s="474">
        <v>1</v>
      </c>
      <c r="F260" s="592">
        <v>41485.715277777781</v>
      </c>
      <c r="G260" s="520">
        <f t="shared" si="51"/>
        <v>32</v>
      </c>
      <c r="H260" s="474">
        <v>26</v>
      </c>
      <c r="I260" s="474">
        <v>25</v>
      </c>
      <c r="J260" s="474">
        <v>27</v>
      </c>
      <c r="K260" s="532">
        <v>7.9200000000000007E-2</v>
      </c>
      <c r="L260" s="476">
        <v>0</v>
      </c>
      <c r="M260" s="549">
        <v>4.1496415630031397E-2</v>
      </c>
      <c r="N260" s="549">
        <v>3.6228277154304399E-2</v>
      </c>
      <c r="O260" s="541" t="s">
        <v>39</v>
      </c>
      <c r="P260" s="494" t="s">
        <v>39</v>
      </c>
      <c r="Q260" s="494" t="s">
        <v>39</v>
      </c>
      <c r="R260" s="494" t="s">
        <v>39</v>
      </c>
      <c r="S260" s="494" t="s">
        <v>39</v>
      </c>
      <c r="T260" s="494" t="s">
        <v>39</v>
      </c>
      <c r="U260" s="494" t="s">
        <v>39</v>
      </c>
      <c r="V260" s="494" t="s">
        <v>39</v>
      </c>
      <c r="W260" s="808" t="s">
        <v>39</v>
      </c>
      <c r="X260" s="833" t="s">
        <v>39</v>
      </c>
      <c r="Y260" s="833" t="s">
        <v>39</v>
      </c>
      <c r="Z260" s="833" t="s">
        <v>39</v>
      </c>
      <c r="AA260" s="541" t="s">
        <v>39</v>
      </c>
      <c r="AB260" s="495"/>
      <c r="AC260" s="495"/>
      <c r="AD260" s="605"/>
    </row>
    <row r="261" spans="2:30" s="469" customFormat="1" x14ac:dyDescent="0.15">
      <c r="B261" s="661"/>
      <c r="C261" s="471"/>
      <c r="D261" s="476" t="s">
        <v>40</v>
      </c>
      <c r="E261" s="474">
        <v>1</v>
      </c>
      <c r="F261" s="592">
        <v>41485.715277777781</v>
      </c>
      <c r="G261" s="520">
        <f t="shared" si="51"/>
        <v>30</v>
      </c>
      <c r="H261" s="474">
        <v>28</v>
      </c>
      <c r="I261" s="474">
        <v>27</v>
      </c>
      <c r="J261" s="474">
        <v>29</v>
      </c>
      <c r="K261" s="532">
        <v>1.634E-2</v>
      </c>
      <c r="L261" s="476">
        <v>0</v>
      </c>
      <c r="M261" s="549">
        <v>8.5571430166518705E-3</v>
      </c>
      <c r="N261" s="549">
        <v>6.1416784670054996E-3</v>
      </c>
      <c r="O261" s="541" t="s">
        <v>39</v>
      </c>
      <c r="P261" s="494" t="s">
        <v>39</v>
      </c>
      <c r="Q261" s="494" t="s">
        <v>39</v>
      </c>
      <c r="R261" s="494" t="s">
        <v>39</v>
      </c>
      <c r="S261" s="494" t="s">
        <v>39</v>
      </c>
      <c r="T261" s="494" t="s">
        <v>39</v>
      </c>
      <c r="U261" s="494" t="s">
        <v>39</v>
      </c>
      <c r="V261" s="494" t="s">
        <v>39</v>
      </c>
      <c r="W261" s="808" t="s">
        <v>39</v>
      </c>
      <c r="X261" s="833" t="s">
        <v>39</v>
      </c>
      <c r="Y261" s="833" t="s">
        <v>39</v>
      </c>
      <c r="Z261" s="833" t="s">
        <v>39</v>
      </c>
      <c r="AA261" s="541" t="s">
        <v>39</v>
      </c>
      <c r="AB261" s="495"/>
      <c r="AC261" s="495"/>
      <c r="AD261" s="605"/>
    </row>
    <row r="262" spans="2:30" s="469" customFormat="1" x14ac:dyDescent="0.15">
      <c r="B262" s="661"/>
      <c r="C262" s="471"/>
      <c r="D262" s="476" t="s">
        <v>40</v>
      </c>
      <c r="E262" s="474">
        <v>1</v>
      </c>
      <c r="F262" s="592">
        <v>41485.715277777781</v>
      </c>
      <c r="G262" s="520">
        <f t="shared" si="51"/>
        <v>28</v>
      </c>
      <c r="H262" s="474">
        <v>30</v>
      </c>
      <c r="I262" s="474">
        <v>29</v>
      </c>
      <c r="J262" s="474">
        <v>31</v>
      </c>
      <c r="K262" s="532">
        <v>3.1899999999999998E-2</v>
      </c>
      <c r="L262" s="476">
        <v>0</v>
      </c>
      <c r="M262" s="549">
        <v>1.6707792978979001E-2</v>
      </c>
      <c r="N262" s="549">
        <v>1.34978818443995E-2</v>
      </c>
      <c r="O262" s="541" t="s">
        <v>39</v>
      </c>
      <c r="P262" s="494" t="s">
        <v>39</v>
      </c>
      <c r="Q262" s="494" t="s">
        <v>39</v>
      </c>
      <c r="R262" s="494" t="s">
        <v>39</v>
      </c>
      <c r="S262" s="494" t="s">
        <v>39</v>
      </c>
      <c r="T262" s="494" t="s">
        <v>39</v>
      </c>
      <c r="U262" s="494" t="s">
        <v>39</v>
      </c>
      <c r="V262" s="494" t="s">
        <v>39</v>
      </c>
      <c r="W262" s="808" t="s">
        <v>39</v>
      </c>
      <c r="X262" s="833" t="s">
        <v>39</v>
      </c>
      <c r="Y262" s="833" t="s">
        <v>39</v>
      </c>
      <c r="Z262" s="833" t="s">
        <v>39</v>
      </c>
      <c r="AA262" s="541" t="s">
        <v>39</v>
      </c>
      <c r="AB262" s="495"/>
      <c r="AC262" s="495"/>
      <c r="AD262" s="605"/>
    </row>
    <row r="263" spans="2:30" s="469" customFormat="1" x14ac:dyDescent="0.15">
      <c r="B263" s="661"/>
      <c r="C263" s="471"/>
      <c r="D263" s="476" t="s">
        <v>40</v>
      </c>
      <c r="E263" s="474">
        <v>1</v>
      </c>
      <c r="F263" s="592">
        <v>41485.715277777781</v>
      </c>
      <c r="G263" s="520">
        <f t="shared" si="51"/>
        <v>26</v>
      </c>
      <c r="H263" s="474">
        <v>32</v>
      </c>
      <c r="I263" s="474">
        <v>31</v>
      </c>
      <c r="J263" s="474">
        <v>33</v>
      </c>
      <c r="K263" s="532">
        <v>2.3E-2</v>
      </c>
      <c r="L263" s="476">
        <v>0</v>
      </c>
      <c r="M263" s="549">
        <v>1.2045551494882401E-2</v>
      </c>
      <c r="N263" s="549">
        <v>9.2619924912700196E-3</v>
      </c>
      <c r="O263" s="541" t="s">
        <v>39</v>
      </c>
      <c r="P263" s="494" t="s">
        <v>39</v>
      </c>
      <c r="Q263" s="494" t="s">
        <v>39</v>
      </c>
      <c r="R263" s="494" t="s">
        <v>39</v>
      </c>
      <c r="S263" s="494" t="s">
        <v>39</v>
      </c>
      <c r="T263" s="494" t="s">
        <v>39</v>
      </c>
      <c r="U263" s="494" t="s">
        <v>39</v>
      </c>
      <c r="V263" s="494" t="s">
        <v>39</v>
      </c>
      <c r="W263" s="808" t="s">
        <v>39</v>
      </c>
      <c r="X263" s="833" t="s">
        <v>39</v>
      </c>
      <c r="Y263" s="833" t="s">
        <v>39</v>
      </c>
      <c r="Z263" s="833" t="s">
        <v>39</v>
      </c>
      <c r="AA263" s="541" t="s">
        <v>39</v>
      </c>
      <c r="AB263" s="495"/>
      <c r="AC263" s="495"/>
      <c r="AD263" s="605"/>
    </row>
    <row r="264" spans="2:30" s="469" customFormat="1" x14ac:dyDescent="0.15">
      <c r="B264" s="661"/>
      <c r="C264" s="471"/>
      <c r="D264" s="476" t="s">
        <v>40</v>
      </c>
      <c r="E264" s="474">
        <v>1</v>
      </c>
      <c r="F264" s="592">
        <v>41485.715277777781</v>
      </c>
      <c r="G264" s="520">
        <f t="shared" si="51"/>
        <v>24</v>
      </c>
      <c r="H264" s="474">
        <v>34</v>
      </c>
      <c r="I264" s="474">
        <v>33</v>
      </c>
      <c r="J264" s="474">
        <v>35</v>
      </c>
      <c r="K264" s="532">
        <v>1.643E-2</v>
      </c>
      <c r="L264" s="476">
        <v>0</v>
      </c>
      <c r="M264" s="549">
        <v>8.6042813042012008E-3</v>
      </c>
      <c r="N264" s="549">
        <v>6.1833673580601201E-3</v>
      </c>
      <c r="O264" s="541" t="s">
        <v>39</v>
      </c>
      <c r="P264" s="494" t="s">
        <v>39</v>
      </c>
      <c r="Q264" s="494" t="s">
        <v>39</v>
      </c>
      <c r="R264" s="494" t="s">
        <v>39</v>
      </c>
      <c r="S264" s="494" t="s">
        <v>39</v>
      </c>
      <c r="T264" s="494" t="s">
        <v>39</v>
      </c>
      <c r="U264" s="494" t="s">
        <v>39</v>
      </c>
      <c r="V264" s="494" t="s">
        <v>39</v>
      </c>
      <c r="W264" s="808" t="s">
        <v>39</v>
      </c>
      <c r="X264" s="833" t="s">
        <v>39</v>
      </c>
      <c r="Y264" s="833" t="s">
        <v>39</v>
      </c>
      <c r="Z264" s="833" t="s">
        <v>39</v>
      </c>
      <c r="AA264" s="541" t="s">
        <v>39</v>
      </c>
      <c r="AB264" s="495"/>
      <c r="AC264" s="495"/>
      <c r="AD264" s="605"/>
    </row>
    <row r="265" spans="2:30" s="469" customFormat="1" x14ac:dyDescent="0.15">
      <c r="B265" s="661"/>
      <c r="C265" s="471"/>
      <c r="D265" s="476" t="s">
        <v>40</v>
      </c>
      <c r="E265" s="474">
        <v>1</v>
      </c>
      <c r="F265" s="592">
        <v>41485.715277777781</v>
      </c>
      <c r="G265" s="520">
        <f t="shared" si="51"/>
        <v>22</v>
      </c>
      <c r="H265" s="474">
        <v>36</v>
      </c>
      <c r="I265" s="474">
        <v>35</v>
      </c>
      <c r="J265" s="474">
        <v>37</v>
      </c>
      <c r="K265" s="532">
        <v>0.18110000000000001</v>
      </c>
      <c r="L265" s="476">
        <v>0.1</v>
      </c>
      <c r="M265" s="549">
        <v>9.4960245719486303E-2</v>
      </c>
      <c r="N265" s="549">
        <v>8.5049116580576595E-2</v>
      </c>
      <c r="O265" s="541" t="s">
        <v>39</v>
      </c>
      <c r="P265" s="494" t="s">
        <v>39</v>
      </c>
      <c r="Q265" s="494" t="s">
        <v>39</v>
      </c>
      <c r="R265" s="494" t="s">
        <v>39</v>
      </c>
      <c r="S265" s="494" t="s">
        <v>39</v>
      </c>
      <c r="T265" s="494" t="s">
        <v>39</v>
      </c>
      <c r="U265" s="494" t="s">
        <v>39</v>
      </c>
      <c r="V265" s="494" t="s">
        <v>39</v>
      </c>
      <c r="W265" s="808" t="s">
        <v>39</v>
      </c>
      <c r="X265" s="833" t="s">
        <v>39</v>
      </c>
      <c r="Y265" s="833" t="s">
        <v>39</v>
      </c>
      <c r="Z265" s="833" t="s">
        <v>39</v>
      </c>
      <c r="AA265" s="541" t="s">
        <v>39</v>
      </c>
      <c r="AB265" s="495"/>
      <c r="AC265" s="495"/>
      <c r="AD265" s="605"/>
    </row>
    <row r="266" spans="2:30" s="469" customFormat="1" x14ac:dyDescent="0.15">
      <c r="B266" s="661"/>
      <c r="C266" s="471"/>
      <c r="D266" s="476" t="s">
        <v>40</v>
      </c>
      <c r="E266" s="474">
        <v>1</v>
      </c>
      <c r="F266" s="592">
        <v>41485.715277777781</v>
      </c>
      <c r="G266" s="520">
        <f t="shared" si="51"/>
        <v>20</v>
      </c>
      <c r="H266" s="474">
        <v>38</v>
      </c>
      <c r="I266" s="474">
        <v>37</v>
      </c>
      <c r="J266" s="474">
        <v>39</v>
      </c>
      <c r="K266" s="532">
        <v>4.87E-2</v>
      </c>
      <c r="L266" s="476">
        <v>0</v>
      </c>
      <c r="M266" s="549">
        <v>2.5510157252394E-2</v>
      </c>
      <c r="N266" s="549">
        <v>2.1564610063871E-2</v>
      </c>
      <c r="O266" s="541" t="s">
        <v>39</v>
      </c>
      <c r="P266" s="494" t="s">
        <v>39</v>
      </c>
      <c r="Q266" s="494" t="s">
        <v>39</v>
      </c>
      <c r="R266" s="494" t="s">
        <v>39</v>
      </c>
      <c r="S266" s="494" t="s">
        <v>39</v>
      </c>
      <c r="T266" s="494" t="s">
        <v>39</v>
      </c>
      <c r="U266" s="494" t="s">
        <v>39</v>
      </c>
      <c r="V266" s="494" t="s">
        <v>39</v>
      </c>
      <c r="W266" s="808" t="s">
        <v>39</v>
      </c>
      <c r="X266" s="833" t="s">
        <v>39</v>
      </c>
      <c r="Y266" s="833" t="s">
        <v>39</v>
      </c>
      <c r="Z266" s="833" t="s">
        <v>39</v>
      </c>
      <c r="AA266" s="541" t="s">
        <v>39</v>
      </c>
      <c r="AB266" s="495"/>
      <c r="AC266" s="495"/>
      <c r="AD266" s="605"/>
    </row>
    <row r="267" spans="2:30" s="469" customFormat="1" x14ac:dyDescent="0.15">
      <c r="B267" s="661"/>
      <c r="C267" s="471"/>
      <c r="D267" s="476" t="s">
        <v>40</v>
      </c>
      <c r="E267" s="474">
        <v>1</v>
      </c>
      <c r="F267" s="592">
        <v>41485.715277777781</v>
      </c>
      <c r="G267" s="520">
        <f t="shared" si="51"/>
        <v>18</v>
      </c>
      <c r="H267" s="474">
        <v>40</v>
      </c>
      <c r="I267" s="474">
        <v>39</v>
      </c>
      <c r="J267" s="474">
        <v>41</v>
      </c>
      <c r="K267" s="532">
        <v>1.7409999999999998E-2</v>
      </c>
      <c r="L267" s="476">
        <v>0</v>
      </c>
      <c r="M267" s="549">
        <v>9.1175690783555502E-3</v>
      </c>
      <c r="N267" s="549">
        <v>6.63835115794044E-3</v>
      </c>
      <c r="O267" s="541" t="s">
        <v>39</v>
      </c>
      <c r="P267" s="494" t="s">
        <v>39</v>
      </c>
      <c r="Q267" s="494" t="s">
        <v>39</v>
      </c>
      <c r="R267" s="494" t="s">
        <v>39</v>
      </c>
      <c r="S267" s="494" t="s">
        <v>39</v>
      </c>
      <c r="T267" s="494" t="s">
        <v>39</v>
      </c>
      <c r="U267" s="494" t="s">
        <v>39</v>
      </c>
      <c r="V267" s="494" t="s">
        <v>39</v>
      </c>
      <c r="W267" s="808" t="s">
        <v>39</v>
      </c>
      <c r="X267" s="833" t="s">
        <v>39</v>
      </c>
      <c r="Y267" s="833" t="s">
        <v>39</v>
      </c>
      <c r="Z267" s="833" t="s">
        <v>39</v>
      </c>
      <c r="AA267" s="541" t="s">
        <v>39</v>
      </c>
      <c r="AB267" s="495"/>
      <c r="AC267" s="495"/>
      <c r="AD267" s="605"/>
    </row>
    <row r="268" spans="2:30" s="469" customFormat="1" x14ac:dyDescent="0.15">
      <c r="B268" s="661"/>
      <c r="C268" s="471"/>
      <c r="D268" s="476" t="s">
        <v>40</v>
      </c>
      <c r="E268" s="474">
        <v>1</v>
      </c>
      <c r="F268" s="592">
        <v>41485.715277777781</v>
      </c>
      <c r="G268" s="520">
        <f t="shared" si="51"/>
        <v>16</v>
      </c>
      <c r="H268" s="474">
        <v>42</v>
      </c>
      <c r="I268" s="474">
        <v>41</v>
      </c>
      <c r="J268" s="474">
        <v>43</v>
      </c>
      <c r="K268" s="532">
        <v>4.4400000000000002E-2</v>
      </c>
      <c r="L268" s="476">
        <v>0</v>
      </c>
      <c r="M268" s="549">
        <v>2.32569559622521E-2</v>
      </c>
      <c r="N268" s="549">
        <v>1.9496436664096999E-2</v>
      </c>
      <c r="O268" s="541" t="s">
        <v>39</v>
      </c>
      <c r="P268" s="494" t="s">
        <v>39</v>
      </c>
      <c r="Q268" s="494" t="s">
        <v>39</v>
      </c>
      <c r="R268" s="494" t="s">
        <v>39</v>
      </c>
      <c r="S268" s="494" t="s">
        <v>39</v>
      </c>
      <c r="T268" s="494" t="s">
        <v>39</v>
      </c>
      <c r="U268" s="494" t="s">
        <v>39</v>
      </c>
      <c r="V268" s="494" t="s">
        <v>39</v>
      </c>
      <c r="W268" s="808" t="s">
        <v>39</v>
      </c>
      <c r="X268" s="833" t="s">
        <v>39</v>
      </c>
      <c r="Y268" s="833" t="s">
        <v>39</v>
      </c>
      <c r="Z268" s="833" t="s">
        <v>39</v>
      </c>
      <c r="AA268" s="541" t="s">
        <v>39</v>
      </c>
      <c r="AB268" s="495"/>
      <c r="AC268" s="495"/>
      <c r="AD268" s="605"/>
    </row>
    <row r="269" spans="2:30" s="469" customFormat="1" x14ac:dyDescent="0.15">
      <c r="B269" s="661"/>
      <c r="C269" s="471"/>
      <c r="D269" s="476" t="s">
        <v>40</v>
      </c>
      <c r="E269" s="474">
        <v>1</v>
      </c>
      <c r="F269" s="592">
        <v>41485.715277777781</v>
      </c>
      <c r="G269" s="520">
        <f t="shared" si="51"/>
        <v>14</v>
      </c>
      <c r="H269" s="474">
        <v>44</v>
      </c>
      <c r="I269" s="474">
        <v>43</v>
      </c>
      <c r="J269" s="474">
        <v>45</v>
      </c>
      <c r="K269" s="532">
        <v>0.248</v>
      </c>
      <c r="L269" s="476">
        <v>0.1</v>
      </c>
      <c r="M269" s="549">
        <v>0.13010583028786499</v>
      </c>
      <c r="N269" s="549">
        <v>0.117221106838222</v>
      </c>
      <c r="O269" s="541" t="s">
        <v>39</v>
      </c>
      <c r="P269" s="494" t="s">
        <v>39</v>
      </c>
      <c r="Q269" s="494" t="s">
        <v>39</v>
      </c>
      <c r="R269" s="494" t="s">
        <v>39</v>
      </c>
      <c r="S269" s="494" t="s">
        <v>39</v>
      </c>
      <c r="T269" s="494" t="s">
        <v>39</v>
      </c>
      <c r="U269" s="494" t="s">
        <v>39</v>
      </c>
      <c r="V269" s="494" t="s">
        <v>39</v>
      </c>
      <c r="W269" s="808" t="s">
        <v>39</v>
      </c>
      <c r="X269" s="833" t="s">
        <v>39</v>
      </c>
      <c r="Y269" s="833" t="s">
        <v>39</v>
      </c>
      <c r="Z269" s="833" t="s">
        <v>39</v>
      </c>
      <c r="AA269" s="541" t="s">
        <v>39</v>
      </c>
      <c r="AB269" s="495"/>
      <c r="AC269" s="495"/>
      <c r="AD269" s="605"/>
    </row>
    <row r="270" spans="2:30" s="469" customFormat="1" x14ac:dyDescent="0.15">
      <c r="B270" s="661"/>
      <c r="C270" s="471"/>
      <c r="D270" s="476" t="s">
        <v>40</v>
      </c>
      <c r="E270" s="474">
        <v>1</v>
      </c>
      <c r="F270" s="592">
        <v>41485.715277777781</v>
      </c>
      <c r="G270" s="520">
        <f t="shared" si="51"/>
        <v>10.5</v>
      </c>
      <c r="H270" s="474">
        <v>47.5</v>
      </c>
      <c r="I270" s="474">
        <v>45</v>
      </c>
      <c r="J270" s="474">
        <v>50</v>
      </c>
      <c r="K270" s="532">
        <v>25.8</v>
      </c>
      <c r="L270" s="476">
        <v>15.7</v>
      </c>
      <c r="M270" s="549">
        <v>15.8110234187929</v>
      </c>
      <c r="N270" s="549">
        <v>15.734865605898699</v>
      </c>
      <c r="O270" s="541" t="s">
        <v>39</v>
      </c>
      <c r="P270" s="494" t="s">
        <v>39</v>
      </c>
      <c r="Q270" s="494" t="s">
        <v>39</v>
      </c>
      <c r="R270" s="494" t="s">
        <v>39</v>
      </c>
      <c r="S270" s="494" t="s">
        <v>39</v>
      </c>
      <c r="T270" s="494" t="s">
        <v>39</v>
      </c>
      <c r="U270" s="494" t="s">
        <v>39</v>
      </c>
      <c r="V270" s="494" t="s">
        <v>39</v>
      </c>
      <c r="W270" s="808" t="s">
        <v>39</v>
      </c>
      <c r="X270" s="833" t="s">
        <v>39</v>
      </c>
      <c r="Y270" s="833" t="s">
        <v>39</v>
      </c>
      <c r="Z270" s="833" t="s">
        <v>39</v>
      </c>
      <c r="AA270" s="541" t="s">
        <v>39</v>
      </c>
      <c r="AB270" s="495"/>
      <c r="AC270" s="495"/>
      <c r="AD270" s="605"/>
    </row>
    <row r="271" spans="2:30" s="469" customFormat="1" ht="16" x14ac:dyDescent="0.15">
      <c r="B271" s="661"/>
      <c r="C271" s="471"/>
      <c r="D271" s="476" t="s">
        <v>40</v>
      </c>
      <c r="E271" s="474">
        <v>1</v>
      </c>
      <c r="F271" s="592">
        <v>41485.715277777781</v>
      </c>
      <c r="G271" s="520">
        <f t="shared" si="51"/>
        <v>6</v>
      </c>
      <c r="H271" s="474">
        <v>52</v>
      </c>
      <c r="I271" s="474">
        <v>51</v>
      </c>
      <c r="J271" s="474">
        <v>53</v>
      </c>
      <c r="K271" s="532">
        <v>1.4630000000000001</v>
      </c>
      <c r="L271" s="476">
        <v>0.7</v>
      </c>
      <c r="M271" s="549">
        <v>0.774619086307345</v>
      </c>
      <c r="N271" s="549">
        <v>0.73235433955315898</v>
      </c>
      <c r="O271" s="541" t="s">
        <v>39</v>
      </c>
      <c r="P271" s="494" t="s">
        <v>39</v>
      </c>
      <c r="Q271" s="494" t="s">
        <v>39</v>
      </c>
      <c r="R271" s="494" t="s">
        <v>39</v>
      </c>
      <c r="S271" s="494" t="s">
        <v>39</v>
      </c>
      <c r="T271" s="494" t="s">
        <v>39</v>
      </c>
      <c r="U271" s="494" t="s">
        <v>39</v>
      </c>
      <c r="V271" s="494" t="s">
        <v>39</v>
      </c>
      <c r="W271" s="808" t="s">
        <v>39</v>
      </c>
      <c r="X271" s="833" t="s">
        <v>39</v>
      </c>
      <c r="Y271" s="833" t="s">
        <v>39</v>
      </c>
      <c r="Z271" s="833" t="s">
        <v>39</v>
      </c>
      <c r="AA271" s="541" t="s">
        <v>39</v>
      </c>
      <c r="AB271" s="495"/>
      <c r="AC271" s="495"/>
      <c r="AD271" s="605" t="s">
        <v>1526</v>
      </c>
    </row>
    <row r="272" spans="2:30" s="469" customFormat="1" x14ac:dyDescent="0.15">
      <c r="B272" s="661"/>
      <c r="D272" s="476" t="s">
        <v>40</v>
      </c>
      <c r="E272" s="474">
        <v>1</v>
      </c>
      <c r="F272" s="593">
        <v>41485.715277777781</v>
      </c>
      <c r="G272" s="520">
        <f t="shared" si="51"/>
        <v>2.5</v>
      </c>
      <c r="H272" s="474">
        <v>55.5</v>
      </c>
      <c r="I272" s="474">
        <v>53</v>
      </c>
      <c r="J272" s="474">
        <v>58</v>
      </c>
      <c r="K272" s="532">
        <v>43.9</v>
      </c>
      <c r="L272" s="476">
        <v>28.3</v>
      </c>
      <c r="M272" s="549">
        <v>28.270876017095599</v>
      </c>
      <c r="N272" s="549">
        <v>28.299125768580598</v>
      </c>
      <c r="O272" s="541" t="s">
        <v>39</v>
      </c>
      <c r="P272" s="494" t="s">
        <v>39</v>
      </c>
      <c r="Q272" s="494" t="s">
        <v>39</v>
      </c>
      <c r="R272" s="494" t="s">
        <v>39</v>
      </c>
      <c r="S272" s="494" t="s">
        <v>39</v>
      </c>
      <c r="T272" s="494" t="s">
        <v>39</v>
      </c>
      <c r="U272" s="494" t="s">
        <v>39</v>
      </c>
      <c r="V272" s="494" t="s">
        <v>39</v>
      </c>
      <c r="W272" s="808" t="s">
        <v>39</v>
      </c>
      <c r="X272" s="833" t="s">
        <v>39</v>
      </c>
      <c r="Y272" s="833" t="s">
        <v>39</v>
      </c>
      <c r="Z272" s="833" t="s">
        <v>39</v>
      </c>
      <c r="AA272" s="541" t="s">
        <v>39</v>
      </c>
      <c r="AB272" s="495"/>
      <c r="AC272" s="495"/>
      <c r="AD272" s="605"/>
    </row>
    <row r="273" spans="1:30" s="469" customFormat="1" ht="16" x14ac:dyDescent="0.15">
      <c r="B273" s="661"/>
      <c r="C273" s="471"/>
      <c r="D273" s="517" t="s">
        <v>40</v>
      </c>
      <c r="E273" s="518">
        <v>3</v>
      </c>
      <c r="F273" s="592">
        <v>41485.715277777781</v>
      </c>
      <c r="G273" s="520">
        <f t="shared" si="51"/>
        <v>0</v>
      </c>
      <c r="H273" s="474">
        <v>58</v>
      </c>
      <c r="I273" s="474">
        <v>58</v>
      </c>
      <c r="J273" s="474">
        <v>58</v>
      </c>
      <c r="K273" s="532">
        <v>59.37</v>
      </c>
      <c r="L273" s="476">
        <v>35.4</v>
      </c>
      <c r="M273" s="549">
        <v>38.3632334876459</v>
      </c>
      <c r="N273" s="549">
        <v>39.720440848334597</v>
      </c>
      <c r="O273" s="541" t="s">
        <v>39</v>
      </c>
      <c r="P273" s="494" t="s">
        <v>39</v>
      </c>
      <c r="Q273" s="494" t="s">
        <v>39</v>
      </c>
      <c r="R273" s="494" t="s">
        <v>39</v>
      </c>
      <c r="S273" s="494" t="s">
        <v>39</v>
      </c>
      <c r="T273" s="494" t="s">
        <v>39</v>
      </c>
      <c r="U273" s="494" t="s">
        <v>39</v>
      </c>
      <c r="V273" s="494" t="s">
        <v>39</v>
      </c>
      <c r="W273" s="808" t="s">
        <v>39</v>
      </c>
      <c r="X273" s="833" t="s">
        <v>39</v>
      </c>
      <c r="Y273" s="833" t="s">
        <v>39</v>
      </c>
      <c r="Z273" s="833" t="s">
        <v>39</v>
      </c>
      <c r="AA273" s="541" t="s">
        <v>39</v>
      </c>
      <c r="AB273" s="495"/>
      <c r="AC273" s="495"/>
      <c r="AD273" s="605" t="s">
        <v>503</v>
      </c>
    </row>
    <row r="274" spans="1:30" s="562" customFormat="1" x14ac:dyDescent="0.15">
      <c r="A274" s="557">
        <v>1</v>
      </c>
      <c r="B274" s="660" t="s">
        <v>1509</v>
      </c>
      <c r="C274" s="555" t="s">
        <v>1636</v>
      </c>
      <c r="D274" s="557" t="s">
        <v>504</v>
      </c>
      <c r="E274" s="557">
        <v>1</v>
      </c>
      <c r="F274" s="765">
        <v>41485.722222222219</v>
      </c>
      <c r="G274" s="565">
        <f>58-H274</f>
        <v>57</v>
      </c>
      <c r="H274" s="557">
        <v>1</v>
      </c>
      <c r="I274" s="557">
        <v>0</v>
      </c>
      <c r="J274" s="557">
        <v>2</v>
      </c>
      <c r="K274" s="561" t="s">
        <v>39</v>
      </c>
      <c r="L274" s="560" t="s">
        <v>39</v>
      </c>
      <c r="M274" s="560" t="s">
        <v>39</v>
      </c>
      <c r="N274" s="560" t="s">
        <v>39</v>
      </c>
      <c r="O274" s="561">
        <v>10983</v>
      </c>
      <c r="P274" s="571" t="s">
        <v>39</v>
      </c>
      <c r="Q274" s="571" t="s">
        <v>39</v>
      </c>
      <c r="R274" s="571" t="s">
        <v>39</v>
      </c>
      <c r="S274" s="560">
        <v>20564</v>
      </c>
      <c r="T274" s="560">
        <v>43</v>
      </c>
      <c r="U274" s="560">
        <v>60</v>
      </c>
      <c r="V274" s="560">
        <v>1019</v>
      </c>
      <c r="W274" s="834">
        <f t="shared" ref="W274:W315" si="52">($W$5-V274/O274)/$W$5</f>
        <v>0.63120532332406165</v>
      </c>
      <c r="X274" s="835">
        <f t="shared" ref="X274:X291" si="53">($X$5-S274/O274)/$X$5</f>
        <v>-4.3090514219420332E-2</v>
      </c>
      <c r="Y274" s="835">
        <f t="shared" ref="Y274:Y315" si="54">($Y$5-T274/O274)/$Y$5</f>
        <v>0.37260845401221637</v>
      </c>
      <c r="Z274" s="835">
        <f t="shared" si="50"/>
        <v>4.131042669069452E-2</v>
      </c>
      <c r="AA274" s="564">
        <v>100</v>
      </c>
      <c r="AB274" s="560"/>
      <c r="AC274" s="560"/>
      <c r="AD274" s="609"/>
    </row>
    <row r="275" spans="1:30" s="469" customFormat="1" x14ac:dyDescent="0.15">
      <c r="A275" s="474">
        <v>1</v>
      </c>
      <c r="B275" s="661"/>
      <c r="D275" s="474" t="s">
        <v>505</v>
      </c>
      <c r="E275" s="474">
        <v>1</v>
      </c>
      <c r="F275" s="592">
        <v>41485.722222222219</v>
      </c>
      <c r="G275" s="520">
        <f t="shared" ref="G275:G294" si="55">58-H275</f>
        <v>55</v>
      </c>
      <c r="H275" s="474">
        <v>3</v>
      </c>
      <c r="I275" s="474">
        <v>2</v>
      </c>
      <c r="J275" s="474">
        <v>4</v>
      </c>
      <c r="K275" s="541" t="s">
        <v>39</v>
      </c>
      <c r="L275" s="494" t="s">
        <v>39</v>
      </c>
      <c r="M275" s="494" t="s">
        <v>39</v>
      </c>
      <c r="N275" s="494" t="s">
        <v>39</v>
      </c>
      <c r="O275" s="541">
        <v>7256</v>
      </c>
      <c r="P275" s="495" t="s">
        <v>39</v>
      </c>
      <c r="Q275" s="495" t="s">
        <v>39</v>
      </c>
      <c r="R275" s="495" t="s">
        <v>39</v>
      </c>
      <c r="S275" s="494">
        <v>13648</v>
      </c>
      <c r="T275" s="494">
        <v>35</v>
      </c>
      <c r="U275" s="494">
        <v>71</v>
      </c>
      <c r="V275" s="494">
        <v>1381</v>
      </c>
      <c r="W275" s="808">
        <f t="shared" si="52"/>
        <v>0.24346705041371369</v>
      </c>
      <c r="X275" s="807">
        <f t="shared" si="53"/>
        <v>-4.7869317803983298E-2</v>
      </c>
      <c r="Y275" s="833">
        <f t="shared" si="54"/>
        <v>0.22703120677856345</v>
      </c>
      <c r="Z275" s="833">
        <f t="shared" si="50"/>
        <v>4.5682526428298106E-2</v>
      </c>
      <c r="AA275" s="534">
        <v>100</v>
      </c>
      <c r="AB275" s="494"/>
      <c r="AC275" s="494"/>
      <c r="AD275" s="605"/>
    </row>
    <row r="276" spans="1:30" s="469" customFormat="1" x14ac:dyDescent="0.15">
      <c r="A276" s="474">
        <v>1</v>
      </c>
      <c r="B276" s="661"/>
      <c r="D276" s="474" t="s">
        <v>506</v>
      </c>
      <c r="E276" s="474">
        <v>1</v>
      </c>
      <c r="F276" s="592">
        <v>41485.722222222219</v>
      </c>
      <c r="G276" s="520">
        <f t="shared" si="55"/>
        <v>53</v>
      </c>
      <c r="H276" s="474">
        <v>5</v>
      </c>
      <c r="I276" s="474">
        <v>4</v>
      </c>
      <c r="J276" s="474">
        <v>6</v>
      </c>
      <c r="K276" s="541" t="s">
        <v>39</v>
      </c>
      <c r="L276" s="494" t="s">
        <v>39</v>
      </c>
      <c r="M276" s="494" t="s">
        <v>39</v>
      </c>
      <c r="N276" s="494" t="s">
        <v>39</v>
      </c>
      <c r="O276" s="541">
        <v>4891</v>
      </c>
      <c r="P276" s="495" t="s">
        <v>39</v>
      </c>
      <c r="Q276" s="495" t="s">
        <v>39</v>
      </c>
      <c r="R276" s="495" t="s">
        <v>39</v>
      </c>
      <c r="S276" s="494">
        <v>9476</v>
      </c>
      <c r="T276" s="494">
        <v>30</v>
      </c>
      <c r="U276" s="494">
        <v>53</v>
      </c>
      <c r="V276" s="494">
        <v>857</v>
      </c>
      <c r="W276" s="808">
        <f t="shared" si="52"/>
        <v>0.30351045382476782</v>
      </c>
      <c r="X276" s="807">
        <f t="shared" si="53"/>
        <v>-7.935118736738328E-2</v>
      </c>
      <c r="Y276" s="833">
        <f t="shared" si="54"/>
        <v>1.708767176772321E-2</v>
      </c>
      <c r="Z276" s="833">
        <f t="shared" si="50"/>
        <v>7.3517487446256136E-2</v>
      </c>
      <c r="AA276" s="534">
        <v>100</v>
      </c>
      <c r="AB276" s="494"/>
      <c r="AC276" s="494"/>
      <c r="AD276" s="605"/>
    </row>
    <row r="277" spans="1:30" s="469" customFormat="1" x14ac:dyDescent="0.15">
      <c r="A277" s="474">
        <v>1</v>
      </c>
      <c r="B277" s="661"/>
      <c r="D277" s="474" t="s">
        <v>507</v>
      </c>
      <c r="E277" s="474">
        <v>1</v>
      </c>
      <c r="F277" s="592">
        <v>41485.722222222219</v>
      </c>
      <c r="G277" s="520">
        <f t="shared" si="55"/>
        <v>51</v>
      </c>
      <c r="H277" s="474">
        <v>7</v>
      </c>
      <c r="I277" s="474">
        <v>6</v>
      </c>
      <c r="J277" s="474">
        <v>8</v>
      </c>
      <c r="K277" s="541" t="s">
        <v>39</v>
      </c>
      <c r="L277" s="494" t="s">
        <v>39</v>
      </c>
      <c r="M277" s="494" t="s">
        <v>39</v>
      </c>
      <c r="N277" s="494" t="s">
        <v>39</v>
      </c>
      <c r="O277" s="541">
        <v>1623</v>
      </c>
      <c r="P277" s="495" t="s">
        <v>39</v>
      </c>
      <c r="Q277" s="495" t="s">
        <v>39</v>
      </c>
      <c r="R277" s="495" t="s">
        <v>39</v>
      </c>
      <c r="S277" s="494">
        <v>3437</v>
      </c>
      <c r="T277" s="494" t="s">
        <v>39</v>
      </c>
      <c r="U277" s="494">
        <v>11</v>
      </c>
      <c r="V277" s="494">
        <v>363</v>
      </c>
      <c r="W277" s="808">
        <f t="shared" si="52"/>
        <v>0.11096358829966049</v>
      </c>
      <c r="X277" s="807">
        <f t="shared" si="53"/>
        <v>-0.17976741459056375</v>
      </c>
      <c r="Y277" s="833" t="s">
        <v>39</v>
      </c>
      <c r="Z277" s="833">
        <f t="shared" si="50"/>
        <v>0.1523753007307391</v>
      </c>
      <c r="AA277" s="534">
        <v>100</v>
      </c>
      <c r="AB277" s="494"/>
      <c r="AC277" s="494"/>
      <c r="AD277" s="605"/>
    </row>
    <row r="278" spans="1:30" s="469" customFormat="1" x14ac:dyDescent="0.15">
      <c r="A278" s="474">
        <v>1</v>
      </c>
      <c r="B278" s="661"/>
      <c r="D278" s="474" t="s">
        <v>397</v>
      </c>
      <c r="E278" s="474">
        <v>1</v>
      </c>
      <c r="F278" s="592">
        <v>41485.722222222219</v>
      </c>
      <c r="G278" s="520">
        <f t="shared" si="55"/>
        <v>49</v>
      </c>
      <c r="H278" s="474">
        <v>9</v>
      </c>
      <c r="I278" s="474">
        <v>8</v>
      </c>
      <c r="J278" s="474">
        <v>10</v>
      </c>
      <c r="K278" s="541" t="s">
        <v>39</v>
      </c>
      <c r="L278" s="494" t="s">
        <v>39</v>
      </c>
      <c r="M278" s="494" t="s">
        <v>39</v>
      </c>
      <c r="N278" s="494" t="s">
        <v>39</v>
      </c>
      <c r="O278" s="541">
        <v>2632</v>
      </c>
      <c r="P278" s="495" t="s">
        <v>39</v>
      </c>
      <c r="Q278" s="495" t="s">
        <v>39</v>
      </c>
      <c r="R278" s="495" t="s">
        <v>39</v>
      </c>
      <c r="S278" s="494">
        <v>5232</v>
      </c>
      <c r="T278" s="494">
        <v>8</v>
      </c>
      <c r="U278" s="494">
        <v>38</v>
      </c>
      <c r="V278" s="494">
        <v>546</v>
      </c>
      <c r="W278" s="808">
        <f t="shared" si="52"/>
        <v>0.17540973929728051</v>
      </c>
      <c r="X278" s="807">
        <f t="shared" si="53"/>
        <v>-0.10743242372946414</v>
      </c>
      <c r="Y278" s="833">
        <f t="shared" si="54"/>
        <v>0.51292561323363062</v>
      </c>
      <c r="Z278" s="833">
        <f t="shared" si="50"/>
        <v>9.7010365081841493E-2</v>
      </c>
      <c r="AA278" s="534">
        <v>100</v>
      </c>
      <c r="AB278" s="494"/>
      <c r="AC278" s="494"/>
      <c r="AD278" s="605"/>
    </row>
    <row r="279" spans="1:30" s="469" customFormat="1" x14ac:dyDescent="0.15">
      <c r="A279" s="474">
        <v>1</v>
      </c>
      <c r="B279" s="661"/>
      <c r="D279" s="474" t="s">
        <v>508</v>
      </c>
      <c r="E279" s="474">
        <v>1</v>
      </c>
      <c r="F279" s="592">
        <v>41485.722222222219</v>
      </c>
      <c r="G279" s="520">
        <f t="shared" si="55"/>
        <v>47</v>
      </c>
      <c r="H279" s="474">
        <v>11</v>
      </c>
      <c r="I279" s="474">
        <v>10</v>
      </c>
      <c r="J279" s="474">
        <v>12</v>
      </c>
      <c r="K279" s="541" t="s">
        <v>39</v>
      </c>
      <c r="L279" s="494" t="s">
        <v>39</v>
      </c>
      <c r="M279" s="494" t="s">
        <v>39</v>
      </c>
      <c r="N279" s="494" t="s">
        <v>39</v>
      </c>
      <c r="O279" s="541">
        <v>10997</v>
      </c>
      <c r="P279" s="495" t="s">
        <v>39</v>
      </c>
      <c r="Q279" s="495" t="s">
        <v>39</v>
      </c>
      <c r="R279" s="495" t="s">
        <v>39</v>
      </c>
      <c r="S279" s="494">
        <v>20006</v>
      </c>
      <c r="T279" s="494">
        <v>42</v>
      </c>
      <c r="U279" s="494">
        <v>56</v>
      </c>
      <c r="V279" s="494">
        <v>2239</v>
      </c>
      <c r="W279" s="808">
        <f t="shared" si="52"/>
        <v>0.19069669905751194</v>
      </c>
      <c r="X279" s="807">
        <f t="shared" si="53"/>
        <v>-1.3494564370254392E-2</v>
      </c>
      <c r="Y279" s="833">
        <f t="shared" si="54"/>
        <v>0.38797909645015077</v>
      </c>
      <c r="Z279" s="833">
        <f t="shared" si="50"/>
        <v>1.3314885786920114E-2</v>
      </c>
      <c r="AA279" s="534">
        <v>100</v>
      </c>
      <c r="AB279" s="494"/>
      <c r="AC279" s="494"/>
      <c r="AD279" s="605"/>
    </row>
    <row r="280" spans="1:30" s="469" customFormat="1" x14ac:dyDescent="0.15">
      <c r="A280" s="474">
        <v>1</v>
      </c>
      <c r="B280" s="661"/>
      <c r="D280" s="474" t="s">
        <v>509</v>
      </c>
      <c r="E280" s="474">
        <v>1</v>
      </c>
      <c r="F280" s="592">
        <v>41485.722222222219</v>
      </c>
      <c r="G280" s="520">
        <f t="shared" si="55"/>
        <v>45</v>
      </c>
      <c r="H280" s="474">
        <v>13</v>
      </c>
      <c r="I280" s="474">
        <v>12</v>
      </c>
      <c r="J280" s="474">
        <v>14</v>
      </c>
      <c r="K280" s="541" t="s">
        <v>39</v>
      </c>
      <c r="L280" s="494" t="s">
        <v>39</v>
      </c>
      <c r="M280" s="494" t="s">
        <v>39</v>
      </c>
      <c r="N280" s="494" t="s">
        <v>39</v>
      </c>
      <c r="O280" s="541">
        <v>5996</v>
      </c>
      <c r="P280" s="495" t="s">
        <v>39</v>
      </c>
      <c r="Q280" s="495" t="s">
        <v>39</v>
      </c>
      <c r="R280" s="495" t="s">
        <v>39</v>
      </c>
      <c r="S280" s="494">
        <v>11249</v>
      </c>
      <c r="T280" s="494">
        <v>43</v>
      </c>
      <c r="U280" s="494">
        <v>112</v>
      </c>
      <c r="V280" s="494">
        <v>5434</v>
      </c>
      <c r="W280" s="808">
        <f t="shared" si="52"/>
        <v>-2.6023794222294039</v>
      </c>
      <c r="X280" s="807">
        <f t="shared" si="53"/>
        <v>-4.517178451823943E-2</v>
      </c>
      <c r="Y280" s="833">
        <f t="shared" si="54"/>
        <v>-0.14920636250564173</v>
      </c>
      <c r="Z280" s="833">
        <f t="shared" si="50"/>
        <v>4.3219483330255402E-2</v>
      </c>
      <c r="AA280" s="534">
        <v>100</v>
      </c>
      <c r="AB280" s="494"/>
      <c r="AC280" s="494"/>
      <c r="AD280" s="605"/>
    </row>
    <row r="281" spans="1:30" s="469" customFormat="1" x14ac:dyDescent="0.15">
      <c r="A281" s="474">
        <v>1</v>
      </c>
      <c r="B281" s="661"/>
      <c r="D281" s="474" t="s">
        <v>510</v>
      </c>
      <c r="E281" s="474">
        <v>1</v>
      </c>
      <c r="F281" s="592">
        <v>41485.722222222219</v>
      </c>
      <c r="G281" s="520">
        <f t="shared" si="55"/>
        <v>43</v>
      </c>
      <c r="H281" s="474">
        <v>15</v>
      </c>
      <c r="I281" s="474">
        <v>14</v>
      </c>
      <c r="J281" s="474">
        <v>16</v>
      </c>
      <c r="K281" s="541" t="s">
        <v>39</v>
      </c>
      <c r="L281" s="494" t="s">
        <v>39</v>
      </c>
      <c r="M281" s="494" t="s">
        <v>39</v>
      </c>
      <c r="N281" s="494" t="s">
        <v>39</v>
      </c>
      <c r="O281" s="541">
        <v>42151</v>
      </c>
      <c r="P281" s="495" t="s">
        <v>39</v>
      </c>
      <c r="Q281" s="495" t="s">
        <v>39</v>
      </c>
      <c r="R281" s="495" t="s">
        <v>39</v>
      </c>
      <c r="S281" s="494">
        <v>80025</v>
      </c>
      <c r="T281" s="494">
        <v>265</v>
      </c>
      <c r="U281" s="494">
        <v>36</v>
      </c>
      <c r="V281" s="494">
        <v>6480</v>
      </c>
      <c r="W281" s="808">
        <f t="shared" si="52"/>
        <v>0.38891930099995736</v>
      </c>
      <c r="X281" s="807">
        <f t="shared" si="53"/>
        <v>-5.7677303038459672E-2</v>
      </c>
      <c r="Y281" s="833">
        <f t="shared" si="54"/>
        <v>-7.4631778659087194E-3</v>
      </c>
      <c r="Z281" s="833">
        <f t="shared" si="50"/>
        <v>5.4532041930715584E-2</v>
      </c>
      <c r="AA281" s="534">
        <v>100</v>
      </c>
      <c r="AB281" s="494"/>
      <c r="AC281" s="494"/>
      <c r="AD281" s="605"/>
    </row>
    <row r="282" spans="1:30" s="469" customFormat="1" x14ac:dyDescent="0.15">
      <c r="A282" s="474">
        <v>1</v>
      </c>
      <c r="B282" s="661"/>
      <c r="D282" s="474" t="s">
        <v>511</v>
      </c>
      <c r="E282" s="474">
        <v>1</v>
      </c>
      <c r="F282" s="592">
        <v>41485.722222222219</v>
      </c>
      <c r="G282" s="520">
        <f t="shared" si="55"/>
        <v>39.5</v>
      </c>
      <c r="H282" s="474">
        <v>18.5</v>
      </c>
      <c r="I282" s="474">
        <v>16</v>
      </c>
      <c r="J282" s="474">
        <v>21</v>
      </c>
      <c r="K282" s="541" t="s">
        <v>39</v>
      </c>
      <c r="L282" s="494" t="s">
        <v>39</v>
      </c>
      <c r="M282" s="494" t="s">
        <v>39</v>
      </c>
      <c r="N282" s="494" t="s">
        <v>39</v>
      </c>
      <c r="O282" s="541">
        <v>35494</v>
      </c>
      <c r="P282" s="495" t="s">
        <v>39</v>
      </c>
      <c r="Q282" s="495" t="s">
        <v>39</v>
      </c>
      <c r="R282" s="495" t="s">
        <v>39</v>
      </c>
      <c r="S282" s="494">
        <v>69056</v>
      </c>
      <c r="T282" s="494">
        <v>233</v>
      </c>
      <c r="U282" s="494">
        <v>23</v>
      </c>
      <c r="V282" s="494">
        <v>5469</v>
      </c>
      <c r="W282" s="808">
        <f t="shared" si="52"/>
        <v>0.38753056310908707</v>
      </c>
      <c r="X282" s="807">
        <f t="shared" si="53"/>
        <v>-8.3881635766727192E-2</v>
      </c>
      <c r="Y282" s="833">
        <f t="shared" si="54"/>
        <v>-5.1942899260426459E-2</v>
      </c>
      <c r="Z282" s="833">
        <f t="shared" si="50"/>
        <v>7.7390033190653768E-2</v>
      </c>
      <c r="AA282" s="534">
        <v>100</v>
      </c>
      <c r="AB282" s="494"/>
      <c r="AC282" s="494"/>
      <c r="AD282" s="605"/>
    </row>
    <row r="283" spans="1:30" s="469" customFormat="1" ht="16" x14ac:dyDescent="0.15">
      <c r="A283" s="474">
        <v>1</v>
      </c>
      <c r="B283" s="661"/>
      <c r="D283" s="474" t="s">
        <v>512</v>
      </c>
      <c r="E283" s="474">
        <v>1</v>
      </c>
      <c r="F283" s="592">
        <v>41485.722222222219</v>
      </c>
      <c r="G283" s="520">
        <f t="shared" si="55"/>
        <v>29</v>
      </c>
      <c r="H283" s="474">
        <v>29</v>
      </c>
      <c r="I283" s="474">
        <v>28</v>
      </c>
      <c r="J283" s="474">
        <v>30</v>
      </c>
      <c r="K283" s="541" t="s">
        <v>39</v>
      </c>
      <c r="L283" s="494" t="s">
        <v>39</v>
      </c>
      <c r="M283" s="494" t="s">
        <v>39</v>
      </c>
      <c r="N283" s="494" t="s">
        <v>39</v>
      </c>
      <c r="O283" s="541">
        <v>26597</v>
      </c>
      <c r="P283" s="495" t="s">
        <v>39</v>
      </c>
      <c r="Q283" s="495" t="s">
        <v>39</v>
      </c>
      <c r="R283" s="495" t="s">
        <v>39</v>
      </c>
      <c r="S283" s="494">
        <v>49890</v>
      </c>
      <c r="T283" s="494">
        <v>155</v>
      </c>
      <c r="U283" s="494">
        <v>36</v>
      </c>
      <c r="V283" s="494">
        <v>5477</v>
      </c>
      <c r="W283" s="808">
        <f t="shared" si="52"/>
        <v>0.18145693964006601</v>
      </c>
      <c r="X283" s="807">
        <f t="shared" si="53"/>
        <v>-4.4999866677780276E-2</v>
      </c>
      <c r="Y283" s="833">
        <f t="shared" si="54"/>
        <v>6.6121804972327378E-2</v>
      </c>
      <c r="Z283" s="833">
        <f t="shared" si="50"/>
        <v>4.3062078869772223E-2</v>
      </c>
      <c r="AA283" s="534">
        <v>100</v>
      </c>
      <c r="AB283" s="494"/>
      <c r="AC283" s="494"/>
      <c r="AD283" s="605" t="s">
        <v>513</v>
      </c>
    </row>
    <row r="284" spans="1:30" s="469" customFormat="1" x14ac:dyDescent="0.15">
      <c r="A284" s="474">
        <v>1</v>
      </c>
      <c r="B284" s="661"/>
      <c r="D284" s="474" t="s">
        <v>514</v>
      </c>
      <c r="E284" s="474">
        <v>1</v>
      </c>
      <c r="F284" s="592">
        <v>41485.722222222219</v>
      </c>
      <c r="G284" s="520">
        <f t="shared" si="55"/>
        <v>27</v>
      </c>
      <c r="H284" s="474">
        <v>31</v>
      </c>
      <c r="I284" s="474">
        <v>30</v>
      </c>
      <c r="J284" s="474">
        <v>32</v>
      </c>
      <c r="K284" s="541" t="s">
        <v>39</v>
      </c>
      <c r="L284" s="494" t="s">
        <v>39</v>
      </c>
      <c r="M284" s="494" t="s">
        <v>39</v>
      </c>
      <c r="N284" s="494" t="s">
        <v>39</v>
      </c>
      <c r="O284" s="541">
        <v>329223</v>
      </c>
      <c r="P284" s="495" t="s">
        <v>39</v>
      </c>
      <c r="Q284" s="495" t="s">
        <v>39</v>
      </c>
      <c r="R284" s="495" t="s">
        <v>39</v>
      </c>
      <c r="S284" s="494">
        <v>121428</v>
      </c>
      <c r="T284" s="494">
        <v>407</v>
      </c>
      <c r="U284" s="494">
        <v>18</v>
      </c>
      <c r="V284" s="494">
        <v>16646</v>
      </c>
      <c r="W284" s="808">
        <f t="shared" si="52"/>
        <v>0.79902077578811992</v>
      </c>
      <c r="X284" s="807">
        <f t="shared" si="53"/>
        <v>0.79452260163797017</v>
      </c>
      <c r="Y284" s="833">
        <f t="shared" si="54"/>
        <v>0.80189500244157552</v>
      </c>
      <c r="Z284" s="833">
        <f t="shared" si="50"/>
        <v>-3.8667153077250083</v>
      </c>
      <c r="AA284" s="534">
        <v>10</v>
      </c>
      <c r="AB284" s="494"/>
      <c r="AC284" s="494"/>
      <c r="AD284" s="605"/>
    </row>
    <row r="285" spans="1:30" s="469" customFormat="1" x14ac:dyDescent="0.15">
      <c r="A285" s="474">
        <v>1</v>
      </c>
      <c r="B285" s="661"/>
      <c r="D285" s="474" t="s">
        <v>515</v>
      </c>
      <c r="E285" s="474">
        <v>1</v>
      </c>
      <c r="F285" s="592">
        <v>41485.722222222219</v>
      </c>
      <c r="G285" s="520">
        <f t="shared" si="55"/>
        <v>25</v>
      </c>
      <c r="H285" s="474">
        <v>33</v>
      </c>
      <c r="I285" s="474">
        <v>32</v>
      </c>
      <c r="J285" s="474">
        <v>34</v>
      </c>
      <c r="K285" s="541" t="s">
        <v>39</v>
      </c>
      <c r="L285" s="494" t="s">
        <v>39</v>
      </c>
      <c r="M285" s="494" t="s">
        <v>39</v>
      </c>
      <c r="N285" s="494" t="s">
        <v>39</v>
      </c>
      <c r="O285" s="541">
        <v>30225</v>
      </c>
      <c r="P285" s="495" t="s">
        <v>39</v>
      </c>
      <c r="Q285" s="495" t="s">
        <v>39</v>
      </c>
      <c r="R285" s="495" t="s">
        <v>39</v>
      </c>
      <c r="S285" s="494">
        <v>55680</v>
      </c>
      <c r="T285" s="494">
        <v>183</v>
      </c>
      <c r="U285" s="494">
        <v>30</v>
      </c>
      <c r="V285" s="494">
        <v>7363</v>
      </c>
      <c r="W285" s="808">
        <f t="shared" si="52"/>
        <v>3.1677698597123952E-2</v>
      </c>
      <c r="X285" s="807">
        <f t="shared" si="53"/>
        <v>-2.6285756379721383E-2</v>
      </c>
      <c r="Y285" s="833">
        <f t="shared" si="54"/>
        <v>2.9767159502305962E-2</v>
      </c>
      <c r="Z285" s="833">
        <f t="shared" si="50"/>
        <v>2.5612512125712104E-2</v>
      </c>
      <c r="AA285" s="534">
        <v>100</v>
      </c>
      <c r="AB285" s="494"/>
      <c r="AC285" s="494"/>
      <c r="AD285" s="605"/>
    </row>
    <row r="286" spans="1:30" s="469" customFormat="1" x14ac:dyDescent="0.15">
      <c r="A286" s="474">
        <v>1</v>
      </c>
      <c r="B286" s="661"/>
      <c r="D286" s="474" t="s">
        <v>516</v>
      </c>
      <c r="E286" s="474">
        <v>1</v>
      </c>
      <c r="F286" s="592">
        <v>41485.722222222219</v>
      </c>
      <c r="G286" s="520">
        <f t="shared" si="55"/>
        <v>23</v>
      </c>
      <c r="H286" s="474">
        <v>35</v>
      </c>
      <c r="I286" s="474">
        <v>34</v>
      </c>
      <c r="J286" s="474">
        <v>36</v>
      </c>
      <c r="K286" s="541" t="s">
        <v>39</v>
      </c>
      <c r="L286" s="494" t="s">
        <v>39</v>
      </c>
      <c r="M286" s="494" t="s">
        <v>39</v>
      </c>
      <c r="N286" s="494" t="s">
        <v>39</v>
      </c>
      <c r="O286" s="541">
        <v>49209</v>
      </c>
      <c r="P286" s="495" t="s">
        <v>39</v>
      </c>
      <c r="Q286" s="495" t="s">
        <v>39</v>
      </c>
      <c r="R286" s="495" t="s">
        <v>39</v>
      </c>
      <c r="S286" s="494">
        <v>92139</v>
      </c>
      <c r="T286" s="494">
        <v>299</v>
      </c>
      <c r="U286" s="494">
        <v>57</v>
      </c>
      <c r="V286" s="494">
        <v>11209</v>
      </c>
      <c r="W286" s="808">
        <f t="shared" si="52"/>
        <v>9.4572308454751494E-2</v>
      </c>
      <c r="X286" s="807">
        <f t="shared" si="53"/>
        <v>-4.3120160747707401E-2</v>
      </c>
      <c r="Y286" s="833">
        <f t="shared" si="54"/>
        <v>2.6316436005719947E-2</v>
      </c>
      <c r="Z286" s="833">
        <f t="shared" si="50"/>
        <v>4.133767361643037E-2</v>
      </c>
      <c r="AA286" s="534">
        <v>50</v>
      </c>
      <c r="AB286" s="494"/>
      <c r="AC286" s="494"/>
      <c r="AD286" s="605"/>
    </row>
    <row r="287" spans="1:30" s="469" customFormat="1" x14ac:dyDescent="0.15">
      <c r="A287" s="474">
        <v>1</v>
      </c>
      <c r="B287" s="661"/>
      <c r="D287" s="474" t="s">
        <v>517</v>
      </c>
      <c r="E287" s="474">
        <v>1</v>
      </c>
      <c r="F287" s="592">
        <v>41485.722222222219</v>
      </c>
      <c r="G287" s="520">
        <f t="shared" si="55"/>
        <v>21</v>
      </c>
      <c r="H287" s="474">
        <v>37</v>
      </c>
      <c r="I287" s="474">
        <v>36</v>
      </c>
      <c r="J287" s="474">
        <v>38</v>
      </c>
      <c r="K287" s="541" t="s">
        <v>39</v>
      </c>
      <c r="L287" s="494" t="s">
        <v>39</v>
      </c>
      <c r="M287" s="494" t="s">
        <v>39</v>
      </c>
      <c r="N287" s="494" t="s">
        <v>39</v>
      </c>
      <c r="O287" s="541">
        <v>13034</v>
      </c>
      <c r="P287" s="495" t="s">
        <v>39</v>
      </c>
      <c r="Q287" s="495" t="s">
        <v>39</v>
      </c>
      <c r="R287" s="495" t="s">
        <v>39</v>
      </c>
      <c r="S287" s="494">
        <v>24265</v>
      </c>
      <c r="T287" s="494">
        <v>73</v>
      </c>
      <c r="U287" s="494">
        <v>19</v>
      </c>
      <c r="V287" s="494">
        <v>1831</v>
      </c>
      <c r="W287" s="808">
        <f t="shared" si="52"/>
        <v>0.44160429279404212</v>
      </c>
      <c r="X287" s="807">
        <f t="shared" si="53"/>
        <v>-3.7141382949826995E-2</v>
      </c>
      <c r="Y287" s="833">
        <f t="shared" si="54"/>
        <v>0.10249612191438592</v>
      </c>
      <c r="Z287" s="833">
        <f t="shared" si="50"/>
        <v>3.5811301680191136E-2</v>
      </c>
      <c r="AA287" s="534">
        <v>100</v>
      </c>
      <c r="AB287" s="494"/>
      <c r="AC287" s="494"/>
      <c r="AD287" s="605"/>
    </row>
    <row r="288" spans="1:30" s="469" customFormat="1" x14ac:dyDescent="0.15">
      <c r="A288" s="474">
        <v>1</v>
      </c>
      <c r="B288" s="661"/>
      <c r="D288" s="474" t="s">
        <v>518</v>
      </c>
      <c r="E288" s="474">
        <v>1</v>
      </c>
      <c r="F288" s="592">
        <v>41485.722222222219</v>
      </c>
      <c r="G288" s="520">
        <f t="shared" si="55"/>
        <v>19</v>
      </c>
      <c r="H288" s="474">
        <v>39</v>
      </c>
      <c r="I288" s="474">
        <v>38</v>
      </c>
      <c r="J288" s="474">
        <v>40</v>
      </c>
      <c r="K288" s="541" t="s">
        <v>39</v>
      </c>
      <c r="L288" s="494" t="s">
        <v>39</v>
      </c>
      <c r="M288" s="494" t="s">
        <v>39</v>
      </c>
      <c r="N288" s="494" t="s">
        <v>39</v>
      </c>
      <c r="O288" s="541">
        <v>13788</v>
      </c>
      <c r="P288" s="495" t="s">
        <v>39</v>
      </c>
      <c r="Q288" s="495" t="s">
        <v>39</v>
      </c>
      <c r="R288" s="495" t="s">
        <v>39</v>
      </c>
      <c r="S288" s="494">
        <v>25506</v>
      </c>
      <c r="T288" s="494">
        <v>77</v>
      </c>
      <c r="U288" s="494">
        <v>24</v>
      </c>
      <c r="V288" s="494">
        <v>3196</v>
      </c>
      <c r="W288" s="808">
        <f t="shared" si="52"/>
        <v>7.8623907517671274E-2</v>
      </c>
      <c r="X288" s="807">
        <f t="shared" si="53"/>
        <v>-3.0567553588102224E-2</v>
      </c>
      <c r="Y288" s="833">
        <f t="shared" si="54"/>
        <v>0.1050873629277316</v>
      </c>
      <c r="Z288" s="833">
        <f t="shared" ref="Z288:Z335" si="56">($Z$5-O288/S288)/$Z$5</f>
        <v>2.9660892662179906E-2</v>
      </c>
      <c r="AA288" s="534">
        <v>10</v>
      </c>
      <c r="AB288" s="494"/>
      <c r="AC288" s="494"/>
      <c r="AD288" s="605"/>
    </row>
    <row r="289" spans="1:31" s="469" customFormat="1" x14ac:dyDescent="0.15">
      <c r="A289" s="474">
        <v>1</v>
      </c>
      <c r="B289" s="661"/>
      <c r="D289" s="474" t="s">
        <v>519</v>
      </c>
      <c r="E289" s="474">
        <v>1</v>
      </c>
      <c r="F289" s="592">
        <v>41485.722222222219</v>
      </c>
      <c r="G289" s="520">
        <f t="shared" si="55"/>
        <v>17</v>
      </c>
      <c r="H289" s="474">
        <v>41</v>
      </c>
      <c r="I289" s="474">
        <v>40</v>
      </c>
      <c r="J289" s="474">
        <v>42</v>
      </c>
      <c r="K289" s="541" t="s">
        <v>39</v>
      </c>
      <c r="L289" s="494" t="s">
        <v>39</v>
      </c>
      <c r="M289" s="494" t="s">
        <v>39</v>
      </c>
      <c r="N289" s="494" t="s">
        <v>39</v>
      </c>
      <c r="O289" s="541">
        <v>9223</v>
      </c>
      <c r="P289" s="495" t="s">
        <v>39</v>
      </c>
      <c r="Q289" s="495" t="s">
        <v>39</v>
      </c>
      <c r="R289" s="495" t="s">
        <v>39</v>
      </c>
      <c r="S289" s="494">
        <v>17003</v>
      </c>
      <c r="T289" s="494">
        <v>52</v>
      </c>
      <c r="U289" s="494">
        <v>89</v>
      </c>
      <c r="V289" s="494">
        <v>1918</v>
      </c>
      <c r="W289" s="808">
        <f t="shared" si="52"/>
        <v>0.17337632906243472</v>
      </c>
      <c r="X289" s="807">
        <f t="shared" si="53"/>
        <v>-2.7043245118342576E-2</v>
      </c>
      <c r="Y289" s="833">
        <f t="shared" si="54"/>
        <v>9.651213175766582E-2</v>
      </c>
      <c r="Z289" s="833">
        <f t="shared" si="56"/>
        <v>2.6331164969812183E-2</v>
      </c>
      <c r="AA289" s="534">
        <v>10</v>
      </c>
      <c r="AB289" s="494"/>
      <c r="AC289" s="494"/>
      <c r="AD289" s="605"/>
    </row>
    <row r="290" spans="1:31" s="469" customFormat="1" x14ac:dyDescent="0.15">
      <c r="A290" s="474">
        <v>1</v>
      </c>
      <c r="B290" s="661"/>
      <c r="D290" s="474" t="s">
        <v>520</v>
      </c>
      <c r="E290" s="474">
        <v>1</v>
      </c>
      <c r="F290" s="592">
        <v>41485.722222222219</v>
      </c>
      <c r="G290" s="520">
        <f t="shared" si="55"/>
        <v>15</v>
      </c>
      <c r="H290" s="474">
        <v>43</v>
      </c>
      <c r="I290" s="474">
        <v>42</v>
      </c>
      <c r="J290" s="474">
        <v>44</v>
      </c>
      <c r="K290" s="541" t="s">
        <v>39</v>
      </c>
      <c r="L290" s="494" t="s">
        <v>39</v>
      </c>
      <c r="M290" s="494" t="s">
        <v>39</v>
      </c>
      <c r="N290" s="494" t="s">
        <v>39</v>
      </c>
      <c r="O290" s="542">
        <v>6757.3707899375358</v>
      </c>
      <c r="P290" s="445">
        <v>92.730996980836579</v>
      </c>
      <c r="Q290" s="445">
        <v>808.75969910888455</v>
      </c>
      <c r="R290" s="445">
        <v>243.30009528186758</v>
      </c>
      <c r="S290" s="445">
        <v>13085.868009554471</v>
      </c>
      <c r="T290" s="446">
        <v>69.281374071710644</v>
      </c>
      <c r="U290" s="445">
        <v>95.787058773474882</v>
      </c>
      <c r="V290" s="446">
        <v>1501.8896798496726</v>
      </c>
      <c r="W290" s="808">
        <f t="shared" si="52"/>
        <v>0.11653016392627011</v>
      </c>
      <c r="X290" s="807">
        <f t="shared" si="53"/>
        <v>-7.8847773733806387E-2</v>
      </c>
      <c r="Y290" s="833">
        <f t="shared" si="54"/>
        <v>-0.64297113228480773</v>
      </c>
      <c r="Z290" s="833">
        <f t="shared" si="56"/>
        <v>7.3085170728878934E-2</v>
      </c>
      <c r="AA290" s="435">
        <v>10</v>
      </c>
      <c r="AB290" s="1">
        <v>0</v>
      </c>
      <c r="AC290" s="439">
        <v>1</v>
      </c>
      <c r="AD290" s="605"/>
    </row>
    <row r="291" spans="1:31" s="469" customFormat="1" x14ac:dyDescent="0.15">
      <c r="A291" s="474">
        <v>1</v>
      </c>
      <c r="B291" s="661"/>
      <c r="D291" s="474" t="s">
        <v>521</v>
      </c>
      <c r="E291" s="474">
        <v>1</v>
      </c>
      <c r="F291" s="592">
        <v>41485.722222222219</v>
      </c>
      <c r="G291" s="520">
        <f t="shared" si="55"/>
        <v>13</v>
      </c>
      <c r="H291" s="474">
        <v>45</v>
      </c>
      <c r="I291" s="474">
        <v>44</v>
      </c>
      <c r="J291" s="474">
        <v>46</v>
      </c>
      <c r="K291" s="541" t="s">
        <v>39</v>
      </c>
      <c r="L291" s="494" t="s">
        <v>39</v>
      </c>
      <c r="M291" s="494" t="s">
        <v>39</v>
      </c>
      <c r="N291" s="494" t="s">
        <v>39</v>
      </c>
      <c r="O291" s="541">
        <v>84</v>
      </c>
      <c r="P291" s="495" t="s">
        <v>39</v>
      </c>
      <c r="Q291" s="495" t="s">
        <v>39</v>
      </c>
      <c r="R291" s="495" t="s">
        <v>39</v>
      </c>
      <c r="S291" s="445">
        <v>11084.746285354653</v>
      </c>
      <c r="T291" s="446">
        <v>60.230840484596484</v>
      </c>
      <c r="U291" s="445">
        <v>97.385291859576881</v>
      </c>
      <c r="V291" s="446">
        <v>1331.4342525425398</v>
      </c>
      <c r="W291" s="808">
        <f t="shared" si="52"/>
        <v>-62.004545443701367</v>
      </c>
      <c r="X291" s="807">
        <f t="shared" si="53"/>
        <v>-72.515997696887666</v>
      </c>
      <c r="Y291" s="833">
        <f t="shared" si="54"/>
        <v>-113.9028571327099</v>
      </c>
      <c r="Z291" s="833">
        <f t="shared" si="56"/>
        <v>0.98639751848130952</v>
      </c>
      <c r="AA291" s="435">
        <v>10</v>
      </c>
      <c r="AB291" s="1">
        <v>0</v>
      </c>
      <c r="AC291" s="439">
        <v>1</v>
      </c>
      <c r="AD291" s="605"/>
    </row>
    <row r="292" spans="1:31" s="469" customFormat="1" x14ac:dyDescent="0.15">
      <c r="A292" s="474">
        <v>1</v>
      </c>
      <c r="B292" s="611"/>
      <c r="D292" s="474" t="s">
        <v>470</v>
      </c>
      <c r="E292" s="474">
        <v>1</v>
      </c>
      <c r="F292" s="593">
        <v>41485.722222222219</v>
      </c>
      <c r="G292" s="520">
        <f t="shared" si="55"/>
        <v>11</v>
      </c>
      <c r="H292" s="474">
        <v>47</v>
      </c>
      <c r="I292" s="474">
        <v>46</v>
      </c>
      <c r="J292" s="474">
        <v>48</v>
      </c>
      <c r="K292" s="541" t="s">
        <v>39</v>
      </c>
      <c r="L292" s="494" t="s">
        <v>39</v>
      </c>
      <c r="M292" s="494" t="s">
        <v>39</v>
      </c>
      <c r="N292" s="494" t="s">
        <v>39</v>
      </c>
      <c r="O292" s="545" t="s">
        <v>39</v>
      </c>
      <c r="P292" s="495" t="s">
        <v>39</v>
      </c>
      <c r="Q292" s="495" t="s">
        <v>39</v>
      </c>
      <c r="R292" s="495" t="s">
        <v>39</v>
      </c>
      <c r="S292" s="445">
        <v>20900.378498970225</v>
      </c>
      <c r="T292" s="445" t="s">
        <v>39</v>
      </c>
      <c r="U292" s="445" t="s">
        <v>39</v>
      </c>
      <c r="V292" s="445">
        <v>7452.0219286709735</v>
      </c>
      <c r="W292" s="813" t="s">
        <v>39</v>
      </c>
      <c r="X292" s="833" t="s">
        <v>39</v>
      </c>
      <c r="Y292" s="837" t="s">
        <v>39</v>
      </c>
      <c r="Z292" s="833" t="s">
        <v>39</v>
      </c>
      <c r="AA292" s="435">
        <v>10000</v>
      </c>
      <c r="AB292" s="1">
        <v>0</v>
      </c>
      <c r="AC292" s="404">
        <v>0</v>
      </c>
      <c r="AD292" s="605"/>
    </row>
    <row r="293" spans="1:31" s="469" customFormat="1" x14ac:dyDescent="0.15">
      <c r="A293" s="474">
        <v>1</v>
      </c>
      <c r="B293" s="659"/>
      <c r="D293" s="474" t="s">
        <v>522</v>
      </c>
      <c r="E293" s="474">
        <v>1</v>
      </c>
      <c r="F293" s="592">
        <v>41485.722222222219</v>
      </c>
      <c r="G293" s="520">
        <f>58-H293</f>
        <v>7.5</v>
      </c>
      <c r="H293" s="474">
        <v>50.5</v>
      </c>
      <c r="I293" s="474">
        <v>48</v>
      </c>
      <c r="J293" s="474">
        <v>53</v>
      </c>
      <c r="K293" s="541" t="s">
        <v>39</v>
      </c>
      <c r="L293" s="494" t="s">
        <v>39</v>
      </c>
      <c r="M293" s="494" t="s">
        <v>39</v>
      </c>
      <c r="N293" s="494" t="s">
        <v>39</v>
      </c>
      <c r="O293" s="542">
        <v>3397683.5785954008</v>
      </c>
      <c r="P293" s="445">
        <v>114129.96157514451</v>
      </c>
      <c r="Q293" s="445">
        <v>298379.3778405842</v>
      </c>
      <c r="R293" s="445">
        <v>59344.799522004578</v>
      </c>
      <c r="S293" s="445">
        <v>6367783.3844968127</v>
      </c>
      <c r="T293" s="446">
        <v>32497.580360702399</v>
      </c>
      <c r="U293" s="445">
        <v>10325.858275567556</v>
      </c>
      <c r="V293" s="446">
        <v>451150.12322758936</v>
      </c>
      <c r="W293" s="808">
        <f t="shared" si="52"/>
        <v>0.47219974904171197</v>
      </c>
      <c r="X293" s="807">
        <f t="shared" ref="X293:X315" si="57">($X$5-S293/O293)/$X$5</f>
        <v>-4.4096727600162297E-2</v>
      </c>
      <c r="Y293" s="833">
        <f t="shared" si="54"/>
        <v>-0.53270751055889576</v>
      </c>
      <c r="Z293" s="833">
        <f t="shared" si="56"/>
        <v>4.2234331776441592E-2</v>
      </c>
      <c r="AA293" s="435">
        <v>10000</v>
      </c>
      <c r="AB293" s="1">
        <v>0</v>
      </c>
      <c r="AC293" s="439">
        <v>1</v>
      </c>
      <c r="AD293" s="605"/>
    </row>
    <row r="294" spans="1:31" s="469" customFormat="1" ht="16" x14ac:dyDescent="0.15">
      <c r="A294" s="474">
        <v>1</v>
      </c>
      <c r="B294" s="661"/>
      <c r="D294" s="516" t="s">
        <v>523</v>
      </c>
      <c r="E294" s="516">
        <v>3</v>
      </c>
      <c r="F294" s="592">
        <v>41485.722222222219</v>
      </c>
      <c r="G294" s="520">
        <f t="shared" si="55"/>
        <v>0</v>
      </c>
      <c r="H294" s="474">
        <v>58</v>
      </c>
      <c r="I294" s="474">
        <v>58</v>
      </c>
      <c r="J294" s="474">
        <v>58</v>
      </c>
      <c r="K294" s="541" t="s">
        <v>39</v>
      </c>
      <c r="L294" s="494" t="s">
        <v>39</v>
      </c>
      <c r="M294" s="494" t="s">
        <v>39</v>
      </c>
      <c r="N294" s="494" t="s">
        <v>39</v>
      </c>
      <c r="O294" s="541">
        <v>9947791</v>
      </c>
      <c r="P294" s="495" t="s">
        <v>39</v>
      </c>
      <c r="Q294" s="495" t="s">
        <v>39</v>
      </c>
      <c r="R294" s="495" t="s">
        <v>39</v>
      </c>
      <c r="S294" s="494">
        <v>17447278</v>
      </c>
      <c r="T294" s="494">
        <v>60100</v>
      </c>
      <c r="U294" s="494">
        <v>10082</v>
      </c>
      <c r="V294" s="494">
        <v>2661300</v>
      </c>
      <c r="W294" s="808">
        <f t="shared" si="52"/>
        <v>-6.3404821081491425E-2</v>
      </c>
      <c r="X294" s="807">
        <f t="shared" si="57"/>
        <v>2.2905849941845437E-2</v>
      </c>
      <c r="Y294" s="833">
        <f t="shared" si="54"/>
        <v>3.1858113817153436E-2</v>
      </c>
      <c r="Z294" s="833">
        <f t="shared" si="56"/>
        <v>-2.3442827838527528E-2</v>
      </c>
      <c r="AA294" s="534">
        <v>10000</v>
      </c>
      <c r="AB294" s="494"/>
      <c r="AC294" s="494"/>
      <c r="AD294" s="605" t="s">
        <v>202</v>
      </c>
    </row>
    <row r="295" spans="1:31" s="562" customFormat="1" ht="16" x14ac:dyDescent="0.15">
      <c r="A295" s="557">
        <v>1</v>
      </c>
      <c r="B295" s="660" t="s">
        <v>1468</v>
      </c>
      <c r="D295" s="557" t="s">
        <v>554</v>
      </c>
      <c r="E295" s="557">
        <v>4</v>
      </c>
      <c r="F295" s="765">
        <v>41486.458333333336</v>
      </c>
      <c r="G295" s="565"/>
      <c r="H295" s="557" t="s">
        <v>40</v>
      </c>
      <c r="I295" s="557" t="s">
        <v>40</v>
      </c>
      <c r="J295" s="557" t="s">
        <v>40</v>
      </c>
      <c r="K295" s="561" t="s">
        <v>39</v>
      </c>
      <c r="L295" s="560" t="s">
        <v>39</v>
      </c>
      <c r="M295" s="560" t="s">
        <v>39</v>
      </c>
      <c r="N295" s="560" t="s">
        <v>39</v>
      </c>
      <c r="O295" s="577">
        <v>25856365.838978663</v>
      </c>
      <c r="P295" s="578">
        <v>999988.45578820817</v>
      </c>
      <c r="Q295" s="578">
        <v>3367972.159716628</v>
      </c>
      <c r="R295" s="578">
        <v>951842.82138040941</v>
      </c>
      <c r="S295" s="578">
        <v>48472202.204223476</v>
      </c>
      <c r="T295" s="579">
        <v>328204.05271923024</v>
      </c>
      <c r="U295" s="578">
        <v>25194.057091419527</v>
      </c>
      <c r="V295" s="579">
        <v>3345362.0857529314</v>
      </c>
      <c r="W295" s="834">
        <f t="shared" si="52"/>
        <v>0.48571117230649274</v>
      </c>
      <c r="X295" s="835">
        <f t="shared" si="57"/>
        <v>-4.4385062535223133E-2</v>
      </c>
      <c r="Y295" s="835">
        <f t="shared" si="54"/>
        <v>-1.0340782028274234</v>
      </c>
      <c r="Z295" s="835">
        <f t="shared" si="56"/>
        <v>4.2498752737308625E-2</v>
      </c>
      <c r="AA295" s="580">
        <v>10000</v>
      </c>
      <c r="AB295" s="374">
        <v>1</v>
      </c>
      <c r="AC295" s="374">
        <v>1</v>
      </c>
      <c r="AD295" s="609" t="s">
        <v>553</v>
      </c>
      <c r="AE295" s="562" t="s">
        <v>581</v>
      </c>
    </row>
    <row r="296" spans="1:31" s="469" customFormat="1" x14ac:dyDescent="0.15">
      <c r="A296" s="474">
        <v>1</v>
      </c>
      <c r="B296" s="659" t="s">
        <v>1468</v>
      </c>
      <c r="D296" s="474" t="s">
        <v>556</v>
      </c>
      <c r="E296" s="474">
        <v>4</v>
      </c>
      <c r="F296" s="592">
        <v>41486.458333333336</v>
      </c>
      <c r="G296" s="520"/>
      <c r="H296" s="474" t="s">
        <v>40</v>
      </c>
      <c r="I296" s="474" t="s">
        <v>40</v>
      </c>
      <c r="J296" s="474" t="s">
        <v>40</v>
      </c>
      <c r="K296" s="541" t="s">
        <v>39</v>
      </c>
      <c r="L296" s="494" t="s">
        <v>39</v>
      </c>
      <c r="M296" s="494" t="s">
        <v>39</v>
      </c>
      <c r="N296" s="494" t="s">
        <v>39</v>
      </c>
      <c r="O296" s="542">
        <v>23053454.742340282</v>
      </c>
      <c r="P296" s="445">
        <v>961913.17048764636</v>
      </c>
      <c r="Q296" s="445">
        <v>2930615.5118426885</v>
      </c>
      <c r="R296" s="445">
        <v>808505.51886856323</v>
      </c>
      <c r="S296" s="445">
        <v>44031274.470047005</v>
      </c>
      <c r="T296" s="446">
        <v>294747.07280815591</v>
      </c>
      <c r="U296" s="445">
        <v>4920.3270829895728</v>
      </c>
      <c r="V296" s="446">
        <v>1824306.4351317233</v>
      </c>
      <c r="W296" s="808">
        <f t="shared" si="52"/>
        <v>0.68544744564332072</v>
      </c>
      <c r="X296" s="807">
        <f t="shared" si="57"/>
        <v>-6.404653908360336E-2</v>
      </c>
      <c r="Y296" s="833">
        <f t="shared" si="54"/>
        <v>-1.0488240999928715</v>
      </c>
      <c r="Z296" s="833">
        <f t="shared" si="56"/>
        <v>6.0191482920251324E-2</v>
      </c>
      <c r="AA296" s="435">
        <v>10000</v>
      </c>
      <c r="AB296" s="1">
        <v>1</v>
      </c>
      <c r="AC296" s="439">
        <v>1</v>
      </c>
      <c r="AD296" s="605"/>
    </row>
    <row r="297" spans="1:31" s="469" customFormat="1" x14ac:dyDescent="0.15">
      <c r="A297" s="474">
        <v>1</v>
      </c>
      <c r="B297" s="659" t="s">
        <v>1468</v>
      </c>
      <c r="D297" s="474" t="s">
        <v>558</v>
      </c>
      <c r="E297" s="474">
        <v>4</v>
      </c>
      <c r="F297" s="592">
        <v>41486.458333333336</v>
      </c>
      <c r="G297" s="520"/>
      <c r="H297" s="474" t="s">
        <v>40</v>
      </c>
      <c r="I297" s="474" t="s">
        <v>40</v>
      </c>
      <c r="J297" s="474" t="s">
        <v>40</v>
      </c>
      <c r="K297" s="541" t="s">
        <v>39</v>
      </c>
      <c r="L297" s="494" t="s">
        <v>39</v>
      </c>
      <c r="M297" s="494" t="s">
        <v>39</v>
      </c>
      <c r="N297" s="494" t="s">
        <v>39</v>
      </c>
      <c r="O297" s="542">
        <v>23233308.770129304</v>
      </c>
      <c r="P297" s="445">
        <v>917823.51508824236</v>
      </c>
      <c r="Q297" s="445">
        <v>3070332.7025606711</v>
      </c>
      <c r="R297" s="445">
        <v>872753.81446043169</v>
      </c>
      <c r="S297" s="445">
        <v>43655806.742715567</v>
      </c>
      <c r="T297" s="446">
        <v>294934.10173411353</v>
      </c>
      <c r="U297" s="445" t="s">
        <v>39</v>
      </c>
      <c r="V297" s="446">
        <v>3334083.9306021566</v>
      </c>
      <c r="W297" s="808">
        <f t="shared" si="52"/>
        <v>0.42957715891997705</v>
      </c>
      <c r="X297" s="807">
        <f t="shared" si="57"/>
        <v>-4.6806325786180172E-2</v>
      </c>
      <c r="Y297" s="833">
        <f t="shared" si="54"/>
        <v>-1.0342537106800278</v>
      </c>
      <c r="Z297" s="833">
        <f t="shared" si="56"/>
        <v>4.4713453322922189E-2</v>
      </c>
      <c r="AA297" s="435">
        <v>10000</v>
      </c>
      <c r="AB297" s="1">
        <v>1</v>
      </c>
      <c r="AC297" s="439">
        <v>1</v>
      </c>
      <c r="AD297" s="605"/>
    </row>
    <row r="298" spans="1:31" s="562" customFormat="1" ht="16" x14ac:dyDescent="0.15">
      <c r="A298" s="557">
        <v>1</v>
      </c>
      <c r="B298" s="660" t="s">
        <v>1469</v>
      </c>
      <c r="C298" s="555" t="s">
        <v>1637</v>
      </c>
      <c r="D298" s="557" t="s">
        <v>561</v>
      </c>
      <c r="E298" s="557">
        <v>1</v>
      </c>
      <c r="F298" s="765">
        <v>41487</v>
      </c>
      <c r="G298" s="565">
        <f>29-H298</f>
        <v>28</v>
      </c>
      <c r="H298" s="557">
        <v>1</v>
      </c>
      <c r="I298" s="557">
        <v>0</v>
      </c>
      <c r="J298" s="557">
        <v>2</v>
      </c>
      <c r="K298" s="559">
        <v>3.15E-2</v>
      </c>
      <c r="L298" s="556">
        <v>0</v>
      </c>
      <c r="M298" s="551">
        <v>1.6498240422804001E-2</v>
      </c>
      <c r="N298" s="551">
        <v>1.33065865398895E-2</v>
      </c>
      <c r="O298" s="561">
        <v>22109</v>
      </c>
      <c r="P298" s="560" t="s">
        <v>39</v>
      </c>
      <c r="Q298" s="560" t="s">
        <v>39</v>
      </c>
      <c r="R298" s="560" t="s">
        <v>39</v>
      </c>
      <c r="S298" s="560">
        <v>41993</v>
      </c>
      <c r="T298" s="560">
        <v>122</v>
      </c>
      <c r="U298" s="560" t="s">
        <v>39</v>
      </c>
      <c r="V298" s="560">
        <v>4967</v>
      </c>
      <c r="W298" s="834">
        <f t="shared" si="52"/>
        <v>0.10698962705388952</v>
      </c>
      <c r="X298" s="835">
        <f t="shared" si="57"/>
        <v>-5.8140133214177041E-2</v>
      </c>
      <c r="Y298" s="835">
        <f t="shared" si="54"/>
        <v>0.11573604703837649</v>
      </c>
      <c r="Z298" s="835">
        <f t="shared" si="56"/>
        <v>5.4945589330944331E-2</v>
      </c>
      <c r="AA298" s="564">
        <v>100</v>
      </c>
      <c r="AB298" s="560"/>
      <c r="AC298" s="560"/>
      <c r="AD298" s="606" t="s">
        <v>1599</v>
      </c>
    </row>
    <row r="299" spans="1:31" s="469" customFormat="1" ht="16" x14ac:dyDescent="0.15">
      <c r="A299" s="474">
        <v>1</v>
      </c>
      <c r="B299" s="536"/>
      <c r="D299" s="474" t="s">
        <v>564</v>
      </c>
      <c r="E299" s="474">
        <v>1</v>
      </c>
      <c r="F299" s="592">
        <v>41487</v>
      </c>
      <c r="G299" s="520">
        <f t="shared" ref="G299:G311" si="58">29-H299</f>
        <v>27.75</v>
      </c>
      <c r="H299" s="474">
        <v>1.25</v>
      </c>
      <c r="I299" s="474">
        <v>0</v>
      </c>
      <c r="J299" s="474">
        <v>2.5</v>
      </c>
      <c r="K299" s="532">
        <v>0.161</v>
      </c>
      <c r="L299" s="476">
        <v>0.1</v>
      </c>
      <c r="M299" s="549">
        <v>8.44078069529378E-2</v>
      </c>
      <c r="N299" s="549">
        <v>7.5415128870320397E-2</v>
      </c>
      <c r="O299" s="541">
        <v>6075</v>
      </c>
      <c r="P299" s="494" t="s">
        <v>39</v>
      </c>
      <c r="Q299" s="494" t="s">
        <v>39</v>
      </c>
      <c r="R299" s="494" t="s">
        <v>39</v>
      </c>
      <c r="S299" s="494">
        <v>11681</v>
      </c>
      <c r="T299" s="494">
        <v>23</v>
      </c>
      <c r="U299" s="494">
        <v>34</v>
      </c>
      <c r="V299" s="494">
        <v>1029</v>
      </c>
      <c r="W299" s="808">
        <f t="shared" si="52"/>
        <v>0.32671252458177696</v>
      </c>
      <c r="X299" s="807">
        <f t="shared" si="57"/>
        <v>-7.1196453249038741E-2</v>
      </c>
      <c r="Y299" s="833">
        <f t="shared" si="54"/>
        <v>0.39330174738088608</v>
      </c>
      <c r="Z299" s="833">
        <f t="shared" si="56"/>
        <v>6.6464422126392503E-2</v>
      </c>
      <c r="AA299" s="534">
        <v>100</v>
      </c>
      <c r="AB299" s="494"/>
      <c r="AC299" s="494"/>
      <c r="AD299" s="603" t="s">
        <v>565</v>
      </c>
    </row>
    <row r="300" spans="1:31" s="469" customFormat="1" ht="16" x14ac:dyDescent="0.15">
      <c r="A300" s="474">
        <v>1</v>
      </c>
      <c r="B300" s="536"/>
      <c r="D300" s="474" t="s">
        <v>567</v>
      </c>
      <c r="E300" s="474">
        <v>1</v>
      </c>
      <c r="F300" s="592">
        <v>41487</v>
      </c>
      <c r="G300" s="520">
        <f t="shared" si="58"/>
        <v>26</v>
      </c>
      <c r="H300" s="474">
        <v>3</v>
      </c>
      <c r="I300" s="474">
        <v>2</v>
      </c>
      <c r="J300" s="474">
        <v>4</v>
      </c>
      <c r="K300" s="532">
        <v>1.3339999999999999E-2</v>
      </c>
      <c r="L300" s="476">
        <v>0</v>
      </c>
      <c r="M300" s="549">
        <v>6.98590388247383E-3</v>
      </c>
      <c r="N300" s="549">
        <v>4.7629868812592898E-3</v>
      </c>
      <c r="O300" s="541">
        <v>9381</v>
      </c>
      <c r="P300" s="494" t="s">
        <v>39</v>
      </c>
      <c r="Q300" s="494" t="s">
        <v>39</v>
      </c>
      <c r="R300" s="494" t="s">
        <v>39</v>
      </c>
      <c r="S300" s="494">
        <v>27649</v>
      </c>
      <c r="T300" s="494">
        <v>85</v>
      </c>
      <c r="U300" s="494">
        <v>31</v>
      </c>
      <c r="V300" s="494">
        <v>3201</v>
      </c>
      <c r="W300" s="808">
        <f t="shared" si="52"/>
        <v>-0.35633816253739325</v>
      </c>
      <c r="X300" s="807">
        <f t="shared" si="57"/>
        <v>-0.64197173520033302</v>
      </c>
      <c r="Y300" s="833">
        <f t="shared" si="54"/>
        <v>-0.45198115615835405</v>
      </c>
      <c r="Z300" s="833">
        <f t="shared" si="56"/>
        <v>0.39097611818635081</v>
      </c>
      <c r="AA300" s="534">
        <v>100</v>
      </c>
      <c r="AB300" s="494"/>
      <c r="AC300" s="494"/>
      <c r="AD300" s="605" t="s">
        <v>568</v>
      </c>
    </row>
    <row r="301" spans="1:31" s="469" customFormat="1" x14ac:dyDescent="0.15">
      <c r="A301" s="474">
        <v>1</v>
      </c>
      <c r="B301" s="536"/>
      <c r="D301" s="474" t="s">
        <v>570</v>
      </c>
      <c r="E301" s="474">
        <v>1</v>
      </c>
      <c r="F301" s="592">
        <v>41487</v>
      </c>
      <c r="G301" s="520">
        <f t="shared" si="58"/>
        <v>24</v>
      </c>
      <c r="H301" s="474">
        <v>5</v>
      </c>
      <c r="I301" s="474">
        <v>4</v>
      </c>
      <c r="J301" s="474">
        <v>6</v>
      </c>
      <c r="K301" s="532">
        <v>1.3089999999999999E-2</v>
      </c>
      <c r="L301" s="476">
        <v>0</v>
      </c>
      <c r="M301" s="549">
        <v>6.8549705412561E-3</v>
      </c>
      <c r="N301" s="549">
        <v>4.64920671594322E-3</v>
      </c>
      <c r="O301" s="541">
        <v>16175</v>
      </c>
      <c r="P301" s="494" t="s">
        <v>39</v>
      </c>
      <c r="Q301" s="494" t="s">
        <v>39</v>
      </c>
      <c r="R301" s="494" t="s">
        <v>39</v>
      </c>
      <c r="S301" s="494">
        <v>9463</v>
      </c>
      <c r="T301" s="494">
        <v>28</v>
      </c>
      <c r="U301" s="494">
        <v>54</v>
      </c>
      <c r="V301" s="494">
        <v>954</v>
      </c>
      <c r="W301" s="808">
        <f t="shared" si="52"/>
        <v>0.76555794009819822</v>
      </c>
      <c r="X301" s="807">
        <f t="shared" si="57"/>
        <v>0.67407330322756343</v>
      </c>
      <c r="Y301" s="833">
        <f t="shared" si="54"/>
        <v>0.72260097366974996</v>
      </c>
      <c r="Z301" s="833">
        <f t="shared" si="56"/>
        <v>-2.0681745616506051</v>
      </c>
      <c r="AA301" s="534">
        <v>100</v>
      </c>
      <c r="AB301" s="494"/>
      <c r="AC301" s="494"/>
      <c r="AD301" s="603"/>
    </row>
    <row r="302" spans="1:31" s="469" customFormat="1" x14ac:dyDescent="0.15">
      <c r="A302" s="474">
        <v>1</v>
      </c>
      <c r="B302" s="536"/>
      <c r="D302" s="474" t="s">
        <v>573</v>
      </c>
      <c r="E302" s="474">
        <v>1</v>
      </c>
      <c r="F302" s="592">
        <v>41487</v>
      </c>
      <c r="G302" s="520">
        <f t="shared" si="58"/>
        <v>22</v>
      </c>
      <c r="H302" s="474">
        <v>7</v>
      </c>
      <c r="I302" s="474">
        <v>6</v>
      </c>
      <c r="J302" s="474">
        <v>8</v>
      </c>
      <c r="K302" s="532">
        <v>1.5219999999999999E-2</v>
      </c>
      <c r="L302" s="476">
        <v>0</v>
      </c>
      <c r="M302" s="549">
        <v>7.9705386423028299E-3</v>
      </c>
      <c r="N302" s="549">
        <v>5.6243526065902398E-3</v>
      </c>
      <c r="O302" s="541">
        <v>1851</v>
      </c>
      <c r="P302" s="494" t="s">
        <v>39</v>
      </c>
      <c r="Q302" s="494" t="s">
        <v>39</v>
      </c>
      <c r="R302" s="494" t="s">
        <v>39</v>
      </c>
      <c r="S302" s="494">
        <v>3711</v>
      </c>
      <c r="T302" s="494" t="s">
        <v>39</v>
      </c>
      <c r="U302" s="494">
        <v>29</v>
      </c>
      <c r="V302" s="494">
        <v>391</v>
      </c>
      <c r="W302" s="808">
        <f t="shared" si="52"/>
        <v>0.16034325335251209</v>
      </c>
      <c r="X302" s="807">
        <f t="shared" si="57"/>
        <v>-0.1169144766341307</v>
      </c>
      <c r="Y302" s="837" t="s">
        <v>39</v>
      </c>
      <c r="Z302" s="833">
        <f t="shared" si="56"/>
        <v>0.10467630161483567</v>
      </c>
      <c r="AA302" s="534">
        <v>100</v>
      </c>
      <c r="AB302" s="494"/>
      <c r="AC302" s="494"/>
      <c r="AD302" s="603"/>
    </row>
    <row r="303" spans="1:31" s="469" customFormat="1" x14ac:dyDescent="0.15">
      <c r="A303" s="474">
        <v>1</v>
      </c>
      <c r="B303" s="536"/>
      <c r="D303" s="474" t="s">
        <v>576</v>
      </c>
      <c r="E303" s="474">
        <v>1</v>
      </c>
      <c r="F303" s="592">
        <v>41487</v>
      </c>
      <c r="G303" s="520">
        <f t="shared" si="58"/>
        <v>20</v>
      </c>
      <c r="H303" s="474">
        <v>9</v>
      </c>
      <c r="I303" s="474">
        <v>8</v>
      </c>
      <c r="J303" s="474">
        <v>10</v>
      </c>
      <c r="K303" s="532">
        <v>1.171E-2</v>
      </c>
      <c r="L303" s="476">
        <v>0</v>
      </c>
      <c r="M303" s="549">
        <v>6.13222750451303E-3</v>
      </c>
      <c r="N303" s="549">
        <v>4.0249395118771396E-3</v>
      </c>
      <c r="O303" s="541">
        <v>1232</v>
      </c>
      <c r="P303" s="494" t="s">
        <v>39</v>
      </c>
      <c r="Q303" s="494" t="s">
        <v>39</v>
      </c>
      <c r="R303" s="494" t="s">
        <v>39</v>
      </c>
      <c r="S303" s="494">
        <v>2408</v>
      </c>
      <c r="T303" s="494">
        <v>3</v>
      </c>
      <c r="U303" s="494">
        <v>18</v>
      </c>
      <c r="V303" s="494">
        <v>212</v>
      </c>
      <c r="W303" s="808">
        <f t="shared" si="52"/>
        <v>0.31599922097553301</v>
      </c>
      <c r="X303" s="807">
        <f t="shared" si="57"/>
        <v>-8.8882853662825181E-2</v>
      </c>
      <c r="Y303" s="833">
        <f t="shared" si="54"/>
        <v>0.60978699696557903</v>
      </c>
      <c r="Z303" s="833">
        <f t="shared" si="56"/>
        <v>8.1627562931896186E-2</v>
      </c>
      <c r="AA303" s="534">
        <v>1</v>
      </c>
      <c r="AB303" s="494"/>
      <c r="AC303" s="494"/>
      <c r="AD303" s="603"/>
    </row>
    <row r="304" spans="1:31" s="469" customFormat="1" x14ac:dyDescent="0.15">
      <c r="A304" s="474">
        <v>1</v>
      </c>
      <c r="B304" s="536"/>
      <c r="D304" s="474" t="s">
        <v>578</v>
      </c>
      <c r="E304" s="474">
        <v>1</v>
      </c>
      <c r="F304" s="592">
        <v>41487</v>
      </c>
      <c r="G304" s="520">
        <f t="shared" si="58"/>
        <v>18</v>
      </c>
      <c r="H304" s="474">
        <v>11</v>
      </c>
      <c r="I304" s="474">
        <v>10</v>
      </c>
      <c r="J304" s="474">
        <v>12</v>
      </c>
      <c r="K304" s="532">
        <v>2.9600000000000001E-2</v>
      </c>
      <c r="L304" s="476">
        <v>0</v>
      </c>
      <c r="M304" s="549">
        <v>1.55028832776287E-2</v>
      </c>
      <c r="N304" s="549">
        <v>1.2398849865680499E-2</v>
      </c>
      <c r="O304" s="541">
        <v>3205</v>
      </c>
      <c r="P304" s="494" t="s">
        <v>39</v>
      </c>
      <c r="Q304" s="494" t="s">
        <v>39</v>
      </c>
      <c r="R304" s="494" t="s">
        <v>39</v>
      </c>
      <c r="S304" s="494">
        <v>3695</v>
      </c>
      <c r="T304" s="494">
        <v>20</v>
      </c>
      <c r="U304" s="494" t="s">
        <v>39</v>
      </c>
      <c r="V304" s="494">
        <v>363</v>
      </c>
      <c r="W304" s="808">
        <f t="shared" si="52"/>
        <v>0.54979528980042081</v>
      </c>
      <c r="X304" s="807">
        <f t="shared" si="57"/>
        <v>0.35772385317816602</v>
      </c>
      <c r="Y304" s="833">
        <f t="shared" si="54"/>
        <v>1.5767574817240261E-5</v>
      </c>
      <c r="Z304" s="833">
        <f t="shared" si="56"/>
        <v>-0.55696269423718436</v>
      </c>
      <c r="AA304" s="534">
        <v>100</v>
      </c>
      <c r="AB304" s="494"/>
      <c r="AC304" s="494"/>
      <c r="AD304" s="603"/>
    </row>
    <row r="305" spans="1:38" s="469" customFormat="1" x14ac:dyDescent="0.15">
      <c r="A305" s="474">
        <v>1</v>
      </c>
      <c r="B305" s="536"/>
      <c r="D305" s="474" t="s">
        <v>580</v>
      </c>
      <c r="E305" s="474">
        <v>1</v>
      </c>
      <c r="F305" s="592">
        <v>41487</v>
      </c>
      <c r="G305" s="520">
        <f t="shared" si="58"/>
        <v>16</v>
      </c>
      <c r="H305" s="474">
        <v>13</v>
      </c>
      <c r="I305" s="474">
        <v>12</v>
      </c>
      <c r="J305" s="474">
        <v>14</v>
      </c>
      <c r="K305" s="532">
        <v>1.9359999999999999E-2</v>
      </c>
      <c r="L305" s="476">
        <v>0</v>
      </c>
      <c r="M305" s="549">
        <v>1.01389298732097E-2</v>
      </c>
      <c r="N305" s="549">
        <v>7.5486984256151598E-3</v>
      </c>
      <c r="O305" s="541">
        <v>5384</v>
      </c>
      <c r="P305" s="494" t="s">
        <v>39</v>
      </c>
      <c r="Q305" s="494" t="s">
        <v>39</v>
      </c>
      <c r="R305" s="494" t="s">
        <v>39</v>
      </c>
      <c r="S305" s="494">
        <v>10504</v>
      </c>
      <c r="T305" s="494">
        <v>40</v>
      </c>
      <c r="U305" s="494">
        <v>62</v>
      </c>
      <c r="V305" s="494">
        <v>1011</v>
      </c>
      <c r="W305" s="808">
        <f t="shared" si="52"/>
        <v>0.2535898308795077</v>
      </c>
      <c r="X305" s="807">
        <f t="shared" si="57"/>
        <v>-8.6888631635660074E-2</v>
      </c>
      <c r="Y305" s="833">
        <f t="shared" si="54"/>
        <v>-0.1905458636414229</v>
      </c>
      <c r="Z305" s="833">
        <f t="shared" si="56"/>
        <v>7.9942534227173886E-2</v>
      </c>
      <c r="AA305" s="534">
        <v>100</v>
      </c>
      <c r="AB305" s="494"/>
      <c r="AC305" s="494"/>
      <c r="AD305" s="603"/>
      <c r="AF305" s="467" t="s">
        <v>39</v>
      </c>
      <c r="AG305" s="473">
        <v>14</v>
      </c>
      <c r="AH305" s="473">
        <v>1489</v>
      </c>
      <c r="AI305" s="473">
        <v>1997</v>
      </c>
      <c r="AJ305" s="473">
        <v>2058</v>
      </c>
      <c r="AK305" s="467" t="s">
        <v>39</v>
      </c>
      <c r="AL305" s="462">
        <v>10</v>
      </c>
    </row>
    <row r="306" spans="1:38" s="469" customFormat="1" x14ac:dyDescent="0.15">
      <c r="A306" s="474">
        <v>1</v>
      </c>
      <c r="B306" s="536"/>
      <c r="D306" s="474" t="s">
        <v>582</v>
      </c>
      <c r="E306" s="474">
        <v>1</v>
      </c>
      <c r="F306" s="592">
        <v>41487</v>
      </c>
      <c r="G306" s="520">
        <f t="shared" si="58"/>
        <v>14</v>
      </c>
      <c r="H306" s="474">
        <v>15</v>
      </c>
      <c r="I306" s="474">
        <v>14</v>
      </c>
      <c r="J306" s="474">
        <v>16</v>
      </c>
      <c r="K306" s="532">
        <v>4.8300000000000003E-2</v>
      </c>
      <c r="L306" s="476">
        <v>0</v>
      </c>
      <c r="M306" s="549">
        <v>2.5300550886809201E-2</v>
      </c>
      <c r="N306" s="549">
        <v>2.1372185119147701E-2</v>
      </c>
      <c r="O306" s="541">
        <v>2713</v>
      </c>
      <c r="P306" s="494" t="s">
        <v>39</v>
      </c>
      <c r="Q306" s="494" t="s">
        <v>39</v>
      </c>
      <c r="R306" s="494" t="s">
        <v>39</v>
      </c>
      <c r="S306" s="494">
        <v>6985</v>
      </c>
      <c r="T306" s="494">
        <v>28</v>
      </c>
      <c r="U306" s="494" t="s">
        <v>39</v>
      </c>
      <c r="V306" s="494">
        <v>602</v>
      </c>
      <c r="W306" s="808">
        <f t="shared" si="52"/>
        <v>0.11798059348350312</v>
      </c>
      <c r="X306" s="807">
        <f t="shared" si="57"/>
        <v>-0.43433964051094509</v>
      </c>
      <c r="Y306" s="833">
        <f t="shared" si="54"/>
        <v>-0.65386260629996129</v>
      </c>
      <c r="Z306" s="833">
        <f t="shared" si="56"/>
        <v>0.30281505735714243</v>
      </c>
      <c r="AA306" s="534">
        <v>100</v>
      </c>
      <c r="AB306" s="494"/>
      <c r="AC306" s="494"/>
      <c r="AD306" s="603"/>
      <c r="AE306" s="474" t="s">
        <v>607</v>
      </c>
    </row>
    <row r="307" spans="1:38" s="469" customFormat="1" x14ac:dyDescent="0.15">
      <c r="A307" s="474">
        <v>1</v>
      </c>
      <c r="B307" s="536"/>
      <c r="D307" s="474" t="s">
        <v>584</v>
      </c>
      <c r="E307" s="474">
        <v>1</v>
      </c>
      <c r="F307" s="592">
        <v>41487</v>
      </c>
      <c r="G307" s="520">
        <f t="shared" si="58"/>
        <v>12</v>
      </c>
      <c r="H307" s="474">
        <v>17</v>
      </c>
      <c r="I307" s="474">
        <v>16</v>
      </c>
      <c r="J307" s="474">
        <v>18</v>
      </c>
      <c r="K307" s="532">
        <v>1.0359999999999999E-2</v>
      </c>
      <c r="L307" s="476">
        <v>0</v>
      </c>
      <c r="M307" s="549">
        <v>5.4252110300090301E-3</v>
      </c>
      <c r="N307" s="549">
        <v>3.4214899207696001E-3</v>
      </c>
      <c r="O307" s="541">
        <v>2521</v>
      </c>
      <c r="P307" s="494" t="s">
        <v>39</v>
      </c>
      <c r="Q307" s="494" t="s">
        <v>39</v>
      </c>
      <c r="R307" s="494" t="s">
        <v>39</v>
      </c>
      <c r="S307" s="494">
        <v>5096</v>
      </c>
      <c r="T307" s="494">
        <v>21</v>
      </c>
      <c r="U307" s="494">
        <v>43</v>
      </c>
      <c r="V307" s="494">
        <v>396</v>
      </c>
      <c r="W307" s="808">
        <f t="shared" si="52"/>
        <v>0.37561309890462613</v>
      </c>
      <c r="X307" s="807">
        <f t="shared" si="57"/>
        <v>-0.12613889366388997</v>
      </c>
      <c r="Y307" s="833">
        <f t="shared" si="54"/>
        <v>-0.33486590169331459</v>
      </c>
      <c r="Z307" s="833">
        <f t="shared" si="56"/>
        <v>0.11201006765115555</v>
      </c>
      <c r="AA307" s="534">
        <v>100</v>
      </c>
      <c r="AB307" s="494"/>
      <c r="AC307" s="494"/>
      <c r="AD307" s="603"/>
    </row>
    <row r="308" spans="1:38" s="469" customFormat="1" x14ac:dyDescent="0.15">
      <c r="A308" s="474">
        <v>1</v>
      </c>
      <c r="B308" s="536"/>
      <c r="D308" s="474" t="s">
        <v>586</v>
      </c>
      <c r="E308" s="474">
        <v>1</v>
      </c>
      <c r="F308" s="592">
        <v>41487</v>
      </c>
      <c r="G308" s="520">
        <f t="shared" si="58"/>
        <v>10</v>
      </c>
      <c r="H308" s="474">
        <v>19</v>
      </c>
      <c r="I308" s="474">
        <v>18</v>
      </c>
      <c r="J308" s="474">
        <v>20</v>
      </c>
      <c r="K308" s="532">
        <v>4.3400000000000001E-2</v>
      </c>
      <c r="L308" s="476">
        <v>0</v>
      </c>
      <c r="M308" s="549">
        <v>2.2732976881277501E-2</v>
      </c>
      <c r="N308" s="549">
        <v>1.9015639758750799E-2</v>
      </c>
      <c r="O308" s="542">
        <v>2464.5923454264043</v>
      </c>
      <c r="P308" s="445">
        <v>21.171183006141625</v>
      </c>
      <c r="Q308" s="445">
        <v>164.33339664451006</v>
      </c>
      <c r="R308" s="445">
        <v>128.81496000660368</v>
      </c>
      <c r="S308" s="445">
        <v>4797.8628208149639</v>
      </c>
      <c r="T308" s="446" t="s">
        <v>39</v>
      </c>
      <c r="U308" s="445" t="s">
        <v>39</v>
      </c>
      <c r="V308" s="446">
        <v>307.9432759042831</v>
      </c>
      <c r="W308" s="808">
        <f t="shared" si="52"/>
        <v>0.50334241386881873</v>
      </c>
      <c r="X308" s="807">
        <f t="shared" si="57"/>
        <v>-8.4521374122240034E-2</v>
      </c>
      <c r="Y308" s="837" t="s">
        <v>39</v>
      </c>
      <c r="Z308" s="833">
        <f t="shared" si="56"/>
        <v>7.7934263112746371E-2</v>
      </c>
      <c r="AA308" s="435">
        <v>100</v>
      </c>
      <c r="AB308" s="1">
        <v>0</v>
      </c>
      <c r="AC308" s="404">
        <v>0</v>
      </c>
      <c r="AD308" s="603"/>
    </row>
    <row r="309" spans="1:38" s="469" customFormat="1" x14ac:dyDescent="0.15">
      <c r="A309" s="474">
        <v>1</v>
      </c>
      <c r="B309" s="536"/>
      <c r="D309" s="474" t="s">
        <v>588</v>
      </c>
      <c r="E309" s="474">
        <v>1</v>
      </c>
      <c r="F309" s="592">
        <v>41487</v>
      </c>
      <c r="G309" s="520">
        <f t="shared" si="58"/>
        <v>6.5</v>
      </c>
      <c r="H309" s="474">
        <v>22.5</v>
      </c>
      <c r="I309" s="474">
        <v>20</v>
      </c>
      <c r="J309" s="474">
        <v>25</v>
      </c>
      <c r="K309" s="532">
        <v>4.3600000000000003</v>
      </c>
      <c r="L309" s="476">
        <v>2.2999999999999998</v>
      </c>
      <c r="M309" s="549">
        <v>2.3584673633392899</v>
      </c>
      <c r="N309" s="549">
        <v>2.3161236695113998</v>
      </c>
      <c r="O309" s="541">
        <v>366500</v>
      </c>
      <c r="P309" s="494" t="s">
        <v>39</v>
      </c>
      <c r="Q309" s="494" t="s">
        <v>39</v>
      </c>
      <c r="R309" s="494" t="s">
        <v>39</v>
      </c>
      <c r="S309" s="494">
        <v>439491</v>
      </c>
      <c r="T309" s="494">
        <v>1424</v>
      </c>
      <c r="U309" s="494">
        <v>146</v>
      </c>
      <c r="V309" s="494">
        <v>55666</v>
      </c>
      <c r="W309" s="808">
        <f t="shared" si="52"/>
        <v>0.39626343491599769</v>
      </c>
      <c r="X309" s="807">
        <f t="shared" si="57"/>
        <v>0.33194627283474532</v>
      </c>
      <c r="Y309" s="833">
        <f t="shared" si="54"/>
        <v>0.37737407393588818</v>
      </c>
      <c r="Z309" s="833">
        <f t="shared" si="56"/>
        <v>-0.49688559368314517</v>
      </c>
      <c r="AA309" s="534">
        <v>100</v>
      </c>
      <c r="AB309" s="494"/>
      <c r="AC309" s="494"/>
      <c r="AD309" s="603"/>
    </row>
    <row r="310" spans="1:38" s="469" customFormat="1" ht="16" x14ac:dyDescent="0.15">
      <c r="A310" s="474">
        <v>1</v>
      </c>
      <c r="B310" s="536"/>
      <c r="D310" s="474" t="s">
        <v>590</v>
      </c>
      <c r="E310" s="474">
        <v>1</v>
      </c>
      <c r="F310" s="592">
        <v>41487</v>
      </c>
      <c r="G310" s="520">
        <f t="shared" si="58"/>
        <v>1.5</v>
      </c>
      <c r="H310" s="474">
        <v>27.5</v>
      </c>
      <c r="I310" s="474">
        <v>26</v>
      </c>
      <c r="J310" s="474">
        <v>29</v>
      </c>
      <c r="K310" s="532">
        <v>3.29</v>
      </c>
      <c r="L310" s="476">
        <v>1.7</v>
      </c>
      <c r="M310" s="549">
        <v>1.7658176238266301</v>
      </c>
      <c r="N310" s="549">
        <v>1.7182403174274901</v>
      </c>
      <c r="O310" s="541">
        <v>309174</v>
      </c>
      <c r="P310" s="494" t="s">
        <v>39</v>
      </c>
      <c r="Q310" s="494" t="s">
        <v>39</v>
      </c>
      <c r="R310" s="494" t="s">
        <v>39</v>
      </c>
      <c r="S310" s="494">
        <v>414690</v>
      </c>
      <c r="T310" s="494">
        <v>1449</v>
      </c>
      <c r="U310" s="494">
        <v>185</v>
      </c>
      <c r="V310" s="494">
        <v>59855</v>
      </c>
      <c r="W310" s="808">
        <f t="shared" si="52"/>
        <v>0.23046404951788657</v>
      </c>
      <c r="X310" s="807">
        <f t="shared" si="57"/>
        <v>0.2527671049628249</v>
      </c>
      <c r="Y310" s="833">
        <f t="shared" si="54"/>
        <v>0.24897116596592728</v>
      </c>
      <c r="Z310" s="833">
        <f t="shared" si="56"/>
        <v>-0.33827084787300471</v>
      </c>
      <c r="AA310" s="534">
        <v>100</v>
      </c>
      <c r="AB310" s="494"/>
      <c r="AC310" s="494"/>
      <c r="AD310" s="605" t="s">
        <v>591</v>
      </c>
    </row>
    <row r="311" spans="1:38" s="469" customFormat="1" ht="16" x14ac:dyDescent="0.15">
      <c r="A311" s="474">
        <v>1</v>
      </c>
      <c r="B311" s="536"/>
      <c r="D311" s="516" t="s">
        <v>593</v>
      </c>
      <c r="E311" s="516">
        <v>3</v>
      </c>
      <c r="F311" s="592">
        <v>41487</v>
      </c>
      <c r="G311" s="520">
        <f t="shared" si="58"/>
        <v>0</v>
      </c>
      <c r="H311" s="474">
        <v>29</v>
      </c>
      <c r="I311" s="474">
        <v>29</v>
      </c>
      <c r="J311" s="474">
        <v>29</v>
      </c>
      <c r="K311" s="532">
        <v>33.799999999999997</v>
      </c>
      <c r="L311" s="476">
        <v>21.2</v>
      </c>
      <c r="M311" s="549">
        <v>21.3103554758138</v>
      </c>
      <c r="N311" s="549">
        <v>21.176005484530599</v>
      </c>
      <c r="O311" s="542">
        <v>7290604.4952376699</v>
      </c>
      <c r="P311" s="445">
        <v>255356.74662367025</v>
      </c>
      <c r="Q311" s="445">
        <v>865996.38455486286</v>
      </c>
      <c r="R311" s="445">
        <v>212907.66848308599</v>
      </c>
      <c r="S311" s="445">
        <v>13836592.248408772</v>
      </c>
      <c r="T311" s="446">
        <v>77094.223682495198</v>
      </c>
      <c r="U311" s="445" t="s">
        <v>39</v>
      </c>
      <c r="V311" s="446">
        <v>1695366.2770251804</v>
      </c>
      <c r="W311" s="808">
        <f t="shared" si="52"/>
        <v>7.5660644238157007E-2</v>
      </c>
      <c r="X311" s="807">
        <f t="shared" si="57"/>
        <v>-5.7306709630001708E-2</v>
      </c>
      <c r="Y311" s="833">
        <f t="shared" si="54"/>
        <v>-0.69453089316011507</v>
      </c>
      <c r="Z311" s="833">
        <f t="shared" si="56"/>
        <v>5.420064878814191E-2</v>
      </c>
      <c r="AA311" s="435">
        <v>10000</v>
      </c>
      <c r="AB311" s="1">
        <v>0</v>
      </c>
      <c r="AC311" s="439">
        <v>1</v>
      </c>
      <c r="AD311" s="605" t="s">
        <v>594</v>
      </c>
    </row>
    <row r="312" spans="1:38" s="562" customFormat="1" x14ac:dyDescent="0.2">
      <c r="A312" s="557">
        <v>1</v>
      </c>
      <c r="B312" s="660" t="s">
        <v>1600</v>
      </c>
      <c r="C312" s="555" t="s">
        <v>1645</v>
      </c>
      <c r="D312" s="557" t="s">
        <v>597</v>
      </c>
      <c r="E312" s="557">
        <v>1</v>
      </c>
      <c r="F312" s="763">
        <v>41485.722222222219</v>
      </c>
      <c r="G312" s="556">
        <f>16-H312</f>
        <v>15.5</v>
      </c>
      <c r="H312" s="557">
        <v>0.5</v>
      </c>
      <c r="I312" s="557">
        <v>0</v>
      </c>
      <c r="J312" s="557">
        <v>1</v>
      </c>
      <c r="K312" s="559">
        <v>7.1099999999999997E-2</v>
      </c>
      <c r="L312" s="556">
        <v>0</v>
      </c>
      <c r="M312" s="551">
        <v>3.7250158361011698E-2</v>
      </c>
      <c r="N312" s="551">
        <v>3.2337665207586103E-2</v>
      </c>
      <c r="O312" s="561">
        <v>21151</v>
      </c>
      <c r="P312" s="560" t="s">
        <v>39</v>
      </c>
      <c r="Q312" s="560" t="s">
        <v>39</v>
      </c>
      <c r="R312" s="560" t="s">
        <v>39</v>
      </c>
      <c r="S312" s="560">
        <v>41496</v>
      </c>
      <c r="T312" s="560">
        <v>118</v>
      </c>
      <c r="U312" s="560">
        <v>53</v>
      </c>
      <c r="V312" s="560">
        <v>2368</v>
      </c>
      <c r="W312" s="834">
        <f t="shared" si="52"/>
        <v>0.55497722648661885</v>
      </c>
      <c r="X312" s="835">
        <f t="shared" si="57"/>
        <v>-9.2976222690044935E-2</v>
      </c>
      <c r="Y312" s="835">
        <f t="shared" si="54"/>
        <v>0.10599017337033746</v>
      </c>
      <c r="Z312" s="835">
        <f t="shared" si="56"/>
        <v>8.5067013133378777E-2</v>
      </c>
      <c r="AA312" s="564">
        <v>100</v>
      </c>
      <c r="AB312" s="560"/>
      <c r="AC312" s="560"/>
      <c r="AD312" s="654" t="s">
        <v>1472</v>
      </c>
    </row>
    <row r="313" spans="1:38" s="469" customFormat="1" x14ac:dyDescent="0.2">
      <c r="A313" s="474">
        <v>1</v>
      </c>
      <c r="B313" s="536"/>
      <c r="D313" s="474" t="s">
        <v>600</v>
      </c>
      <c r="E313" s="474">
        <v>1</v>
      </c>
      <c r="F313" s="592">
        <v>41485.722222222219</v>
      </c>
      <c r="G313" s="680">
        <v>0.25</v>
      </c>
      <c r="H313" s="474">
        <v>15.75</v>
      </c>
      <c r="I313" s="474">
        <v>15.5</v>
      </c>
      <c r="J313" s="474">
        <v>16</v>
      </c>
      <c r="K313" s="532">
        <v>46.8</v>
      </c>
      <c r="L313" s="476">
        <v>30.4</v>
      </c>
      <c r="M313" s="549">
        <v>30.234197025742599</v>
      </c>
      <c r="N313" s="549">
        <v>30.3938156111066</v>
      </c>
      <c r="O313" s="542">
        <v>8554409.3937148768</v>
      </c>
      <c r="P313" s="445">
        <v>311499.28586580453</v>
      </c>
      <c r="Q313" s="445">
        <v>1057258.5288263992</v>
      </c>
      <c r="R313" s="445">
        <v>281109.92879846314</v>
      </c>
      <c r="S313" s="445">
        <v>16851382.173058663</v>
      </c>
      <c r="T313" s="446">
        <v>97656.228967582647</v>
      </c>
      <c r="U313" s="445" t="s">
        <v>39</v>
      </c>
      <c r="V313" s="446">
        <v>1394490.6549315949</v>
      </c>
      <c r="W313" s="808">
        <f t="shared" si="52"/>
        <v>0.35202683459641698</v>
      </c>
      <c r="X313" s="807">
        <f t="shared" si="57"/>
        <v>-9.7440243193313028E-2</v>
      </c>
      <c r="Y313" s="833">
        <f t="shared" si="54"/>
        <v>-0.82936813268476361</v>
      </c>
      <c r="Z313" s="833">
        <f t="shared" si="56"/>
        <v>8.8788655052217655E-2</v>
      </c>
      <c r="AA313" s="435">
        <v>10000</v>
      </c>
      <c r="AB313" s="1">
        <v>0</v>
      </c>
      <c r="AC313" s="439">
        <v>1</v>
      </c>
      <c r="AD313" s="600" t="s">
        <v>1473</v>
      </c>
    </row>
    <row r="314" spans="1:38" s="469" customFormat="1" ht="16" x14ac:dyDescent="0.15">
      <c r="A314" s="474">
        <v>1</v>
      </c>
      <c r="B314" s="659" t="s">
        <v>1518</v>
      </c>
      <c r="C314" s="477" t="s">
        <v>1638</v>
      </c>
      <c r="D314" s="474" t="s">
        <v>604</v>
      </c>
      <c r="E314" s="474">
        <v>1</v>
      </c>
      <c r="F314" s="593">
        <v>41486.855555555558</v>
      </c>
      <c r="G314" s="476">
        <f>33-H314</f>
        <v>32.5</v>
      </c>
      <c r="H314" s="474">
        <f>(I314+J314)/2</f>
        <v>0.5</v>
      </c>
      <c r="I314" s="474">
        <v>0</v>
      </c>
      <c r="J314" s="474">
        <v>1</v>
      </c>
      <c r="K314" s="532">
        <v>0.11890000000000001</v>
      </c>
      <c r="L314" s="476">
        <v>0.1</v>
      </c>
      <c r="M314" s="549">
        <v>6.2315914733862499E-2</v>
      </c>
      <c r="N314" s="549">
        <v>5.5257567664490699E-2</v>
      </c>
      <c r="O314" s="541">
        <v>13400</v>
      </c>
      <c r="P314" s="494" t="s">
        <v>39</v>
      </c>
      <c r="Q314" s="494" t="s">
        <v>39</v>
      </c>
      <c r="R314" s="494" t="s">
        <v>39</v>
      </c>
      <c r="S314" s="494">
        <v>26792</v>
      </c>
      <c r="T314" s="494">
        <v>80</v>
      </c>
      <c r="U314" s="494">
        <v>53</v>
      </c>
      <c r="V314" s="494">
        <v>1384</v>
      </c>
      <c r="W314" s="808">
        <f t="shared" si="52"/>
        <v>0.5894531398531152</v>
      </c>
      <c r="X314" s="807">
        <f t="shared" si="57"/>
        <v>-0.113873112005132</v>
      </c>
      <c r="Y314" s="833">
        <f t="shared" si="54"/>
        <v>4.3298667187250547E-2</v>
      </c>
      <c r="Z314" s="833">
        <f t="shared" si="56"/>
        <v>0.10223167322904844</v>
      </c>
      <c r="AA314" s="534">
        <v>100</v>
      </c>
      <c r="AB314" s="494"/>
      <c r="AC314" s="494"/>
      <c r="AD314" s="605" t="s">
        <v>598</v>
      </c>
    </row>
    <row r="315" spans="1:38" s="469" customFormat="1" ht="17" thickBot="1" x14ac:dyDescent="0.2">
      <c r="A315" s="474">
        <v>1</v>
      </c>
      <c r="B315" s="536"/>
      <c r="C315" s="466"/>
      <c r="D315" s="474" t="s">
        <v>606</v>
      </c>
      <c r="E315" s="474">
        <v>1</v>
      </c>
      <c r="F315" s="593">
        <v>41486.855555555558</v>
      </c>
      <c r="G315" s="476">
        <f>33-H315</f>
        <v>2.5</v>
      </c>
      <c r="H315" s="474">
        <f>(I315+J315)/2</f>
        <v>30.5</v>
      </c>
      <c r="I315" s="474">
        <v>28</v>
      </c>
      <c r="J315" s="474">
        <v>33</v>
      </c>
      <c r="K315" s="532">
        <v>0.24199999999999999</v>
      </c>
      <c r="L315" s="476">
        <v>0.1</v>
      </c>
      <c r="M315" s="549">
        <v>0.126952298034406</v>
      </c>
      <c r="N315" s="549">
        <v>0.114327700101317</v>
      </c>
      <c r="O315" s="541">
        <v>44744</v>
      </c>
      <c r="P315" s="494" t="s">
        <v>39</v>
      </c>
      <c r="Q315" s="494" t="s">
        <v>39</v>
      </c>
      <c r="R315" s="494" t="s">
        <v>39</v>
      </c>
      <c r="S315" s="494">
        <v>79911</v>
      </c>
      <c r="T315" s="494">
        <v>334</v>
      </c>
      <c r="U315" s="494" t="s">
        <v>39</v>
      </c>
      <c r="V315" s="494">
        <v>12179</v>
      </c>
      <c r="W315" s="808">
        <f t="shared" si="52"/>
        <v>-8.1952681006078429E-2</v>
      </c>
      <c r="X315" s="807">
        <f t="shared" si="57"/>
        <v>5.0365127198550774E-3</v>
      </c>
      <c r="Y315" s="833">
        <f t="shared" si="54"/>
        <v>-0.19619739102917197</v>
      </c>
      <c r="Z315" s="833">
        <f t="shared" si="56"/>
        <v>-5.0620075854473099E-3</v>
      </c>
      <c r="AA315" s="534">
        <v>100</v>
      </c>
      <c r="AB315" s="494"/>
      <c r="AC315" s="494"/>
      <c r="AD315" s="605" t="s">
        <v>601</v>
      </c>
    </row>
    <row r="316" spans="1:38" s="465" customFormat="1" ht="16" thickTop="1" x14ac:dyDescent="0.15">
      <c r="B316" s="533" t="s">
        <v>1766</v>
      </c>
      <c r="C316" s="463" t="s">
        <v>613</v>
      </c>
      <c r="D316" s="463"/>
      <c r="E316" s="463"/>
      <c r="F316" s="762"/>
      <c r="G316" s="493"/>
      <c r="H316" s="463"/>
      <c r="I316" s="463"/>
      <c r="J316" s="503"/>
      <c r="K316" s="533"/>
      <c r="L316" s="493"/>
      <c r="M316" s="493"/>
      <c r="N316" s="493"/>
      <c r="O316" s="533"/>
      <c r="P316" s="463"/>
      <c r="Q316" s="463"/>
      <c r="R316" s="463"/>
      <c r="S316" s="463"/>
      <c r="T316" s="463"/>
      <c r="U316" s="463"/>
      <c r="V316" s="463"/>
      <c r="W316" s="831"/>
      <c r="X316" s="832" t="s">
        <v>39</v>
      </c>
      <c r="Y316" s="832"/>
      <c r="Z316" s="832"/>
      <c r="AA316" s="533"/>
      <c r="AB316" s="463"/>
      <c r="AC316" s="463"/>
      <c r="AD316" s="607"/>
    </row>
    <row r="317" spans="1:38" s="469" customFormat="1" ht="16" x14ac:dyDescent="0.15">
      <c r="A317" s="474">
        <v>1</v>
      </c>
      <c r="B317" s="659" t="s">
        <v>35</v>
      </c>
      <c r="C317" s="477" t="s">
        <v>1646</v>
      </c>
      <c r="D317" s="474" t="s">
        <v>615</v>
      </c>
      <c r="E317" s="474">
        <v>1</v>
      </c>
      <c r="F317" s="592">
        <v>41490.625</v>
      </c>
      <c r="G317" s="520">
        <f>100-H317</f>
        <v>99</v>
      </c>
      <c r="H317" s="474">
        <v>1</v>
      </c>
      <c r="I317" s="474">
        <v>0</v>
      </c>
      <c r="J317" s="474">
        <v>2</v>
      </c>
      <c r="K317" s="532">
        <v>1.0410000000000001E-2</v>
      </c>
      <c r="L317" s="476">
        <v>0</v>
      </c>
      <c r="M317" s="549">
        <v>5.4513965650940001E-3</v>
      </c>
      <c r="N317" s="549">
        <v>3.4436931346451E-3</v>
      </c>
      <c r="O317" s="541">
        <v>723</v>
      </c>
      <c r="P317" s="494" t="s">
        <v>39</v>
      </c>
      <c r="Q317" s="494" t="s">
        <v>39</v>
      </c>
      <c r="R317" s="494" t="s">
        <v>39</v>
      </c>
      <c r="S317" s="494">
        <v>1394</v>
      </c>
      <c r="T317" s="494">
        <v>4</v>
      </c>
      <c r="U317" s="494">
        <v>24</v>
      </c>
      <c r="V317" s="494">
        <v>130</v>
      </c>
      <c r="W317" s="808">
        <f t="shared" ref="W317:W327" si="59">($W$5-V317/O317)/$W$5</f>
        <v>0.28527907324983282</v>
      </c>
      <c r="X317" s="807">
        <f t="shared" ref="X317:X322" si="60">($X$5-S317/O317)/$X$5</f>
        <v>-7.4137455567291413E-2</v>
      </c>
      <c r="Y317" s="833">
        <f t="shared" ref="Y317:Y327" si="61">($Y$5-T317/O317)/$Y$5</f>
        <v>0.11343030015969273</v>
      </c>
      <c r="Z317" s="833">
        <f t="shared" si="56"/>
        <v>6.9020454675548473E-2</v>
      </c>
      <c r="AA317" s="534">
        <v>1</v>
      </c>
      <c r="AB317" s="494"/>
      <c r="AC317" s="494"/>
      <c r="AD317" s="604" t="s">
        <v>1644</v>
      </c>
      <c r="AE317" s="475" t="s">
        <v>616</v>
      </c>
    </row>
    <row r="318" spans="1:38" s="469" customFormat="1" x14ac:dyDescent="0.15">
      <c r="A318" s="474">
        <v>1</v>
      </c>
      <c r="B318" s="536"/>
      <c r="C318" s="466"/>
      <c r="D318" s="474" t="s">
        <v>618</v>
      </c>
      <c r="E318" s="474">
        <v>1</v>
      </c>
      <c r="F318" s="592">
        <v>41490.625</v>
      </c>
      <c r="G318" s="520">
        <f t="shared" ref="G318:G335" si="62">100-H318</f>
        <v>97</v>
      </c>
      <c r="H318" s="474">
        <v>3</v>
      </c>
      <c r="I318" s="474">
        <v>2</v>
      </c>
      <c r="J318" s="474">
        <v>4</v>
      </c>
      <c r="K318" s="532">
        <v>2.7099999999999999E-2</v>
      </c>
      <c r="L318" s="476">
        <v>0</v>
      </c>
      <c r="M318" s="549">
        <v>1.41932468656372E-2</v>
      </c>
      <c r="N318" s="549">
        <v>1.12071962333382E-2</v>
      </c>
      <c r="O318" s="541">
        <v>6004</v>
      </c>
      <c r="P318" s="494" t="s">
        <v>39</v>
      </c>
      <c r="Q318" s="494" t="s">
        <v>39</v>
      </c>
      <c r="R318" s="494" t="s">
        <v>39</v>
      </c>
      <c r="S318" s="494">
        <v>12352</v>
      </c>
      <c r="T318" s="494">
        <v>173</v>
      </c>
      <c r="U318" s="494">
        <v>157</v>
      </c>
      <c r="V318" s="494">
        <v>627</v>
      </c>
      <c r="W318" s="808">
        <f t="shared" si="59"/>
        <v>0.58489467888675173</v>
      </c>
      <c r="X318" s="807">
        <f t="shared" si="60"/>
        <v>-0.14612499490940456</v>
      </c>
      <c r="Y318" s="833">
        <f t="shared" si="61"/>
        <v>-3.6173905515625333</v>
      </c>
      <c r="Z318" s="833">
        <f t="shared" si="56"/>
        <v>0.12749481562519691</v>
      </c>
      <c r="AA318" s="534">
        <v>100</v>
      </c>
      <c r="AB318" s="494"/>
      <c r="AC318" s="494"/>
      <c r="AD318" s="605"/>
    </row>
    <row r="319" spans="1:38" s="469" customFormat="1" x14ac:dyDescent="0.15">
      <c r="A319" s="474">
        <v>1</v>
      </c>
      <c r="B319" s="536"/>
      <c r="C319" s="466"/>
      <c r="D319" s="474" t="s">
        <v>621</v>
      </c>
      <c r="E319" s="474">
        <v>1</v>
      </c>
      <c r="F319" s="592">
        <v>41490.625</v>
      </c>
      <c r="G319" s="520">
        <f t="shared" si="62"/>
        <v>95</v>
      </c>
      <c r="H319" s="474">
        <v>5</v>
      </c>
      <c r="I319" s="474">
        <v>4</v>
      </c>
      <c r="J319" s="474">
        <v>6</v>
      </c>
      <c r="K319" s="532">
        <v>4.6100000000000002E-2</v>
      </c>
      <c r="L319" s="476">
        <v>0</v>
      </c>
      <c r="M319" s="549">
        <v>2.4147738776473599E-2</v>
      </c>
      <c r="N319" s="549">
        <v>2.0313965345949599E-2</v>
      </c>
      <c r="O319" s="541">
        <v>5842</v>
      </c>
      <c r="P319" s="494" t="s">
        <v>39</v>
      </c>
      <c r="Q319" s="494" t="s">
        <v>39</v>
      </c>
      <c r="R319" s="494" t="s">
        <v>39</v>
      </c>
      <c r="S319" s="494">
        <v>11905</v>
      </c>
      <c r="T319" s="494">
        <v>183</v>
      </c>
      <c r="U319" s="494">
        <v>118</v>
      </c>
      <c r="V319" s="494">
        <v>410</v>
      </c>
      <c r="W319" s="808">
        <f t="shared" si="59"/>
        <v>0.7210324120868089</v>
      </c>
      <c r="X319" s="807">
        <f t="shared" si="60"/>
        <v>-0.13528063900874407</v>
      </c>
      <c r="Y319" s="833">
        <f t="shared" si="61"/>
        <v>-4.0197342697779535</v>
      </c>
      <c r="Z319" s="833">
        <f t="shared" si="56"/>
        <v>0.11916052679878555</v>
      </c>
      <c r="AA319" s="534">
        <v>100</v>
      </c>
      <c r="AB319" s="494"/>
      <c r="AC319" s="494"/>
      <c r="AD319" s="605"/>
    </row>
    <row r="320" spans="1:38" s="469" customFormat="1" x14ac:dyDescent="0.15">
      <c r="A320" s="474">
        <v>1</v>
      </c>
      <c r="B320" s="536"/>
      <c r="C320" s="466"/>
      <c r="D320" s="474" t="s">
        <v>624</v>
      </c>
      <c r="E320" s="474">
        <v>1</v>
      </c>
      <c r="F320" s="592">
        <v>41490.625</v>
      </c>
      <c r="G320" s="520">
        <f t="shared" si="62"/>
        <v>93</v>
      </c>
      <c r="H320" s="474">
        <v>7</v>
      </c>
      <c r="I320" s="474">
        <v>6</v>
      </c>
      <c r="J320" s="474">
        <v>8</v>
      </c>
      <c r="K320" s="532">
        <v>5.0500000000000003E-2</v>
      </c>
      <c r="L320" s="476">
        <v>0</v>
      </c>
      <c r="M320" s="549">
        <v>2.6453401751548401E-2</v>
      </c>
      <c r="N320" s="549">
        <v>2.2430576646315498E-2</v>
      </c>
      <c r="O320" s="541">
        <v>6231</v>
      </c>
      <c r="P320" s="494" t="s">
        <v>39</v>
      </c>
      <c r="Q320" s="494" t="s">
        <v>39</v>
      </c>
      <c r="R320" s="494" t="s">
        <v>39</v>
      </c>
      <c r="S320" s="494">
        <v>12727</v>
      </c>
      <c r="T320" s="494">
        <v>55</v>
      </c>
      <c r="U320" s="494">
        <v>25</v>
      </c>
      <c r="V320" s="494">
        <v>400</v>
      </c>
      <c r="W320" s="808">
        <f t="shared" si="59"/>
        <v>0.74482760883405752</v>
      </c>
      <c r="X320" s="807">
        <f t="shared" si="60"/>
        <v>-0.13789889908473033</v>
      </c>
      <c r="Y320" s="833">
        <f t="shared" si="61"/>
        <v>-0.41447777700809718</v>
      </c>
      <c r="Z320" s="833">
        <f t="shared" si="56"/>
        <v>0.12118730336732846</v>
      </c>
      <c r="AA320" s="534">
        <v>100</v>
      </c>
      <c r="AB320" s="494"/>
      <c r="AC320" s="494"/>
      <c r="AD320" s="605"/>
    </row>
    <row r="321" spans="1:31" s="469" customFormat="1" x14ac:dyDescent="0.15">
      <c r="A321" s="474">
        <v>1</v>
      </c>
      <c r="B321" s="536"/>
      <c r="C321" s="466"/>
      <c r="D321" s="474" t="s">
        <v>626</v>
      </c>
      <c r="E321" s="474">
        <v>1</v>
      </c>
      <c r="F321" s="592">
        <v>41490.625</v>
      </c>
      <c r="G321" s="520">
        <f t="shared" si="62"/>
        <v>91</v>
      </c>
      <c r="H321" s="474">
        <v>9</v>
      </c>
      <c r="I321" s="474">
        <v>8</v>
      </c>
      <c r="J321" s="474">
        <v>10</v>
      </c>
      <c r="K321" s="532">
        <v>4.8399999999999999E-2</v>
      </c>
      <c r="L321" s="476">
        <v>0</v>
      </c>
      <c r="M321" s="549">
        <v>2.5352952358098899E-2</v>
      </c>
      <c r="N321" s="549">
        <v>2.1420290851210999E-2</v>
      </c>
      <c r="O321" s="542">
        <v>6131.498655180304</v>
      </c>
      <c r="P321" s="445">
        <v>69.888439798328903</v>
      </c>
      <c r="Q321" s="445">
        <v>575.20326570184147</v>
      </c>
      <c r="R321" s="445">
        <v>3370.9228406702023</v>
      </c>
      <c r="S321" s="445">
        <v>12509.619046161095</v>
      </c>
      <c r="T321" s="494">
        <v>171</v>
      </c>
      <c r="U321" s="494">
        <v>72</v>
      </c>
      <c r="V321" s="446">
        <v>234.75006827137196</v>
      </c>
      <c r="W321" s="808">
        <f t="shared" si="59"/>
        <v>0.84781546097184668</v>
      </c>
      <c r="X321" s="807">
        <f t="shared" si="60"/>
        <v>-0.13661355600623043</v>
      </c>
      <c r="Y321" s="833">
        <f t="shared" si="61"/>
        <v>-3.4691060809314291</v>
      </c>
      <c r="Z321" s="833">
        <f t="shared" si="56"/>
        <v>0.12019349521596004</v>
      </c>
      <c r="AA321" s="534">
        <v>100</v>
      </c>
      <c r="AB321" s="494"/>
      <c r="AC321" s="494"/>
      <c r="AD321" s="605"/>
    </row>
    <row r="322" spans="1:31" s="469" customFormat="1" x14ac:dyDescent="0.15">
      <c r="A322" s="474">
        <v>1</v>
      </c>
      <c r="B322" s="536"/>
      <c r="C322" s="466"/>
      <c r="D322" s="474" t="s">
        <v>628</v>
      </c>
      <c r="E322" s="474">
        <v>1</v>
      </c>
      <c r="F322" s="592">
        <v>41490.625</v>
      </c>
      <c r="G322" s="520">
        <f t="shared" si="62"/>
        <v>89</v>
      </c>
      <c r="H322" s="474">
        <v>11</v>
      </c>
      <c r="I322" s="474">
        <v>10</v>
      </c>
      <c r="J322" s="474">
        <v>12</v>
      </c>
      <c r="K322" s="532">
        <v>5.3600000000000002E-2</v>
      </c>
      <c r="L322" s="476">
        <v>0</v>
      </c>
      <c r="M322" s="549">
        <v>2.8077939202368899E-2</v>
      </c>
      <c r="N322" s="549">
        <v>2.3922066432386601E-2</v>
      </c>
      <c r="O322" s="541">
        <v>10144</v>
      </c>
      <c r="P322" s="494" t="s">
        <v>39</v>
      </c>
      <c r="Q322" s="494" t="s">
        <v>39</v>
      </c>
      <c r="R322" s="494" t="s">
        <v>39</v>
      </c>
      <c r="S322" s="494">
        <v>12674</v>
      </c>
      <c r="T322" s="494">
        <v>36</v>
      </c>
      <c r="U322" s="494">
        <v>133</v>
      </c>
      <c r="V322" s="494">
        <v>436</v>
      </c>
      <c r="W322" s="808">
        <f t="shared" si="59"/>
        <v>0.8291524749017215</v>
      </c>
      <c r="X322" s="807">
        <f t="shared" si="60"/>
        <v>0.30395094747015489</v>
      </c>
      <c r="Y322" s="833">
        <f t="shared" si="61"/>
        <v>0.43129839936308367</v>
      </c>
      <c r="Z322" s="833">
        <f t="shared" si="56"/>
        <v>-0.43668035516379378</v>
      </c>
      <c r="AA322" s="534">
        <v>100</v>
      </c>
      <c r="AB322" s="494"/>
      <c r="AC322" s="494"/>
      <c r="AD322" s="605"/>
    </row>
    <row r="323" spans="1:31" s="469" customFormat="1" x14ac:dyDescent="0.15">
      <c r="A323" s="474">
        <v>1</v>
      </c>
      <c r="B323" s="536"/>
      <c r="C323" s="466"/>
      <c r="D323" s="474" t="s">
        <v>631</v>
      </c>
      <c r="E323" s="474">
        <v>1</v>
      </c>
      <c r="F323" s="592">
        <v>41490.625</v>
      </c>
      <c r="G323" s="520">
        <f t="shared" si="62"/>
        <v>87</v>
      </c>
      <c r="H323" s="474">
        <v>13</v>
      </c>
      <c r="I323" s="474">
        <v>12</v>
      </c>
      <c r="J323" s="474">
        <v>14</v>
      </c>
      <c r="K323" s="532">
        <v>9.1399999999999995E-2</v>
      </c>
      <c r="L323" s="476">
        <v>0</v>
      </c>
      <c r="M323" s="549">
        <v>4.7893004397677803E-2</v>
      </c>
      <c r="N323" s="549">
        <v>4.2082146817223297E-2</v>
      </c>
      <c r="O323" s="541">
        <v>96982</v>
      </c>
      <c r="P323" s="494" t="s">
        <v>39</v>
      </c>
      <c r="Q323" s="494" t="s">
        <v>39</v>
      </c>
      <c r="R323" s="494" t="s">
        <v>39</v>
      </c>
      <c r="S323" s="494" t="s">
        <v>39</v>
      </c>
      <c r="T323" s="494" t="s">
        <v>39</v>
      </c>
      <c r="U323" s="494" t="s">
        <v>39</v>
      </c>
      <c r="V323" s="494" t="s">
        <v>39</v>
      </c>
      <c r="W323" s="808" t="s">
        <v>39</v>
      </c>
      <c r="X323" s="833" t="s">
        <v>39</v>
      </c>
      <c r="Y323" s="833" t="s">
        <v>39</v>
      </c>
      <c r="Z323" s="833" t="s">
        <v>39</v>
      </c>
      <c r="AA323" s="541" t="s">
        <v>39</v>
      </c>
      <c r="AB323" s="494"/>
      <c r="AC323" s="494"/>
      <c r="AD323" s="605"/>
    </row>
    <row r="324" spans="1:31" s="469" customFormat="1" x14ac:dyDescent="0.15">
      <c r="A324" s="474">
        <v>1</v>
      </c>
      <c r="B324" s="536"/>
      <c r="C324" s="466"/>
      <c r="D324" s="474" t="s">
        <v>634</v>
      </c>
      <c r="E324" s="474">
        <v>1</v>
      </c>
      <c r="F324" s="592">
        <v>41490.625</v>
      </c>
      <c r="G324" s="520">
        <f t="shared" si="62"/>
        <v>85</v>
      </c>
      <c r="H324" s="474">
        <v>15</v>
      </c>
      <c r="I324" s="474">
        <v>14</v>
      </c>
      <c r="J324" s="474">
        <v>16</v>
      </c>
      <c r="K324" s="532">
        <v>4.5100000000000001E-2</v>
      </c>
      <c r="L324" s="476">
        <v>0</v>
      </c>
      <c r="M324" s="549">
        <v>2.3623746083234799E-2</v>
      </c>
      <c r="N324" s="549">
        <v>1.9833042129436401E-2</v>
      </c>
      <c r="O324" s="542">
        <v>5941.7572252671844</v>
      </c>
      <c r="P324" s="445">
        <v>70.991524468771374</v>
      </c>
      <c r="Q324" s="445">
        <v>559.9401816133693</v>
      </c>
      <c r="R324" s="445">
        <v>143.8070505750016</v>
      </c>
      <c r="S324" s="494">
        <v>16077</v>
      </c>
      <c r="T324" s="494">
        <v>167</v>
      </c>
      <c r="U324" s="494">
        <v>174</v>
      </c>
      <c r="V324" s="494">
        <v>640</v>
      </c>
      <c r="W324" s="808">
        <f t="shared" si="59"/>
        <v>0.57184944208931654</v>
      </c>
      <c r="X324" s="807">
        <f>($X$5-S324/O324)/$X$5</f>
        <v>-0.50738952570687768</v>
      </c>
      <c r="Y324" s="833">
        <f t="shared" si="61"/>
        <v>-3.5039416821513187</v>
      </c>
      <c r="Z324" s="833">
        <f t="shared" si="56"/>
        <v>0.33660146700896132</v>
      </c>
      <c r="AA324" s="534">
        <v>100</v>
      </c>
      <c r="AB324" s="494"/>
      <c r="AC324" s="494"/>
      <c r="AD324" s="605"/>
    </row>
    <row r="325" spans="1:31" s="469" customFormat="1" x14ac:dyDescent="0.15">
      <c r="A325" s="474">
        <v>1</v>
      </c>
      <c r="B325" s="661"/>
      <c r="C325" s="471"/>
      <c r="D325" s="474" t="s">
        <v>636</v>
      </c>
      <c r="E325" s="474">
        <v>1</v>
      </c>
      <c r="F325" s="592">
        <v>41490.625</v>
      </c>
      <c r="G325" s="520">
        <f t="shared" si="62"/>
        <v>83</v>
      </c>
      <c r="H325" s="474">
        <v>17</v>
      </c>
      <c r="I325" s="474">
        <v>16</v>
      </c>
      <c r="J325" s="474">
        <v>18</v>
      </c>
      <c r="K325" s="532">
        <v>4.5699999999999998E-2</v>
      </c>
      <c r="L325" s="476">
        <v>0</v>
      </c>
      <c r="M325" s="549">
        <v>2.3938140738315499E-2</v>
      </c>
      <c r="N325" s="549">
        <v>2.0121588465399801E-2</v>
      </c>
      <c r="O325" s="542">
        <v>4525.2217984650133</v>
      </c>
      <c r="P325" s="445">
        <v>32.836040636110518</v>
      </c>
      <c r="Q325" s="445">
        <v>384.29614471280928</v>
      </c>
      <c r="R325" s="445">
        <v>67.502112989809021</v>
      </c>
      <c r="S325" s="445">
        <v>9520.9217542029564</v>
      </c>
      <c r="T325" s="446" t="s">
        <v>39</v>
      </c>
      <c r="U325" s="445" t="s">
        <v>39</v>
      </c>
      <c r="V325" s="446">
        <v>171.21581503447968</v>
      </c>
      <c r="W325" s="808">
        <f t="shared" si="59"/>
        <v>0.84960428930726595</v>
      </c>
      <c r="X325" s="807">
        <f>($X$5-S325/O325)/$X$5</f>
        <v>-0.17212656775131419</v>
      </c>
      <c r="Y325" s="833" t="s">
        <v>39</v>
      </c>
      <c r="Z325" s="833">
        <f t="shared" si="56"/>
        <v>0.14684981339646044</v>
      </c>
      <c r="AA325" s="435">
        <v>100</v>
      </c>
      <c r="AB325" s="1">
        <v>0</v>
      </c>
      <c r="AC325" s="404">
        <v>0</v>
      </c>
      <c r="AD325" s="605"/>
    </row>
    <row r="326" spans="1:31" s="469" customFormat="1" x14ac:dyDescent="0.15">
      <c r="A326" s="474">
        <v>1</v>
      </c>
      <c r="B326" s="661"/>
      <c r="C326" s="471"/>
      <c r="D326" s="474" t="s">
        <v>638</v>
      </c>
      <c r="E326" s="474">
        <v>1</v>
      </c>
      <c r="F326" s="592">
        <v>41490.625</v>
      </c>
      <c r="G326" s="520">
        <f t="shared" si="62"/>
        <v>81</v>
      </c>
      <c r="H326" s="474">
        <v>19</v>
      </c>
      <c r="I326" s="474">
        <v>18</v>
      </c>
      <c r="J326" s="474">
        <v>20</v>
      </c>
      <c r="K326" s="532">
        <v>4.0300000000000002E-2</v>
      </c>
      <c r="L326" s="476">
        <v>0</v>
      </c>
      <c r="M326" s="549">
        <v>2.1108692616491499E-2</v>
      </c>
      <c r="N326" s="549">
        <v>1.7525825911974598E-2</v>
      </c>
      <c r="O326" s="542">
        <v>3646.9060985973797</v>
      </c>
      <c r="P326" s="445">
        <v>10.508014196473914</v>
      </c>
      <c r="Q326" s="445">
        <v>277.741800643977</v>
      </c>
      <c r="R326" s="445">
        <v>48.193704094807586</v>
      </c>
      <c r="S326" s="445">
        <v>7655.5719354592866</v>
      </c>
      <c r="T326" s="446" t="s">
        <v>39</v>
      </c>
      <c r="U326" s="445" t="s">
        <v>39</v>
      </c>
      <c r="V326" s="446">
        <v>152.13350366943104</v>
      </c>
      <c r="W326" s="808">
        <f t="shared" si="59"/>
        <v>0.83418197832923524</v>
      </c>
      <c r="X326" s="807">
        <f>($X$5-S326/O326)/$X$5</f>
        <v>-0.16946827512689658</v>
      </c>
      <c r="Y326" s="833" t="s">
        <v>39</v>
      </c>
      <c r="Z326" s="833">
        <f t="shared" si="56"/>
        <v>0.14491053646453789</v>
      </c>
      <c r="AA326" s="435">
        <v>100</v>
      </c>
      <c r="AB326" s="1">
        <v>0</v>
      </c>
      <c r="AC326" s="404">
        <v>0</v>
      </c>
      <c r="AD326" s="605"/>
    </row>
    <row r="327" spans="1:31" s="469" customFormat="1" x14ac:dyDescent="0.15">
      <c r="A327" s="474">
        <v>1</v>
      </c>
      <c r="B327" s="661"/>
      <c r="C327" s="471"/>
      <c r="D327" s="474" t="s">
        <v>641</v>
      </c>
      <c r="E327" s="474">
        <v>1</v>
      </c>
      <c r="F327" s="592">
        <v>41490.625</v>
      </c>
      <c r="G327" s="520">
        <f t="shared" si="62"/>
        <v>77.5</v>
      </c>
      <c r="H327" s="474">
        <v>22.5</v>
      </c>
      <c r="I327" s="474">
        <v>20</v>
      </c>
      <c r="J327" s="474">
        <v>25</v>
      </c>
      <c r="K327" s="532">
        <v>3.3399999999999999E-2</v>
      </c>
      <c r="L327" s="476">
        <v>0</v>
      </c>
      <c r="M327" s="549">
        <v>1.7493626475444599E-2</v>
      </c>
      <c r="N327" s="549">
        <v>1.42157610493189E-2</v>
      </c>
      <c r="O327" s="541">
        <v>4188</v>
      </c>
      <c r="P327" s="494" t="s">
        <v>39</v>
      </c>
      <c r="Q327" s="494" t="s">
        <v>39</v>
      </c>
      <c r="R327" s="494" t="s">
        <v>39</v>
      </c>
      <c r="S327" s="494">
        <v>8667</v>
      </c>
      <c r="T327" s="494">
        <v>153</v>
      </c>
      <c r="U327" s="494" t="s">
        <v>39</v>
      </c>
      <c r="V327" s="494">
        <v>471</v>
      </c>
      <c r="W327" s="808">
        <f t="shared" si="59"/>
        <v>0.55296072781387351</v>
      </c>
      <c r="X327" s="807">
        <f>($X$5-S327/O327)/$X$5</f>
        <v>-0.15291557961454399</v>
      </c>
      <c r="Y327" s="833">
        <f t="shared" si="61"/>
        <v>-4.8543131343502246</v>
      </c>
      <c r="Z327" s="833">
        <f t="shared" si="56"/>
        <v>0.13263380451990098</v>
      </c>
      <c r="AA327" s="534">
        <v>100</v>
      </c>
      <c r="AB327" s="494"/>
      <c r="AC327" s="494"/>
      <c r="AD327" s="605"/>
    </row>
    <row r="328" spans="1:31" s="469" customFormat="1" ht="16" x14ac:dyDescent="0.15">
      <c r="A328" s="474">
        <v>1</v>
      </c>
      <c r="B328" s="661"/>
      <c r="C328" s="471"/>
      <c r="D328" s="474" t="s">
        <v>40</v>
      </c>
      <c r="E328" s="474"/>
      <c r="F328" s="592">
        <v>41490.625</v>
      </c>
      <c r="G328" s="520">
        <f t="shared" si="62"/>
        <v>76</v>
      </c>
      <c r="H328" s="474">
        <v>24</v>
      </c>
      <c r="I328" s="474">
        <v>23</v>
      </c>
      <c r="J328" s="474">
        <v>25</v>
      </c>
      <c r="K328" s="532" t="s">
        <v>39</v>
      </c>
      <c r="L328" s="476" t="s">
        <v>39</v>
      </c>
      <c r="M328" s="476" t="s">
        <v>39</v>
      </c>
      <c r="N328" s="476" t="s">
        <v>39</v>
      </c>
      <c r="O328" s="544" t="s">
        <v>39</v>
      </c>
      <c r="P328" s="476" t="s">
        <v>39</v>
      </c>
      <c r="Q328" s="476" t="s">
        <v>39</v>
      </c>
      <c r="R328" s="476" t="s">
        <v>39</v>
      </c>
      <c r="S328" s="476" t="s">
        <v>39</v>
      </c>
      <c r="T328" s="476" t="s">
        <v>39</v>
      </c>
      <c r="U328" s="476" t="s">
        <v>39</v>
      </c>
      <c r="V328" s="476" t="s">
        <v>39</v>
      </c>
      <c r="W328" s="808" t="s">
        <v>39</v>
      </c>
      <c r="X328" s="833" t="s">
        <v>39</v>
      </c>
      <c r="Y328" s="833" t="s">
        <v>39</v>
      </c>
      <c r="Z328" s="833" t="s">
        <v>39</v>
      </c>
      <c r="AA328" s="541" t="s">
        <v>39</v>
      </c>
      <c r="AB328" s="474"/>
      <c r="AC328" s="474"/>
      <c r="AD328" s="605" t="s">
        <v>643</v>
      </c>
    </row>
    <row r="329" spans="1:31" s="469" customFormat="1" x14ac:dyDescent="0.15">
      <c r="A329" s="474">
        <v>1</v>
      </c>
      <c r="B329" s="661"/>
      <c r="C329" s="471"/>
      <c r="D329" s="474" t="s">
        <v>645</v>
      </c>
      <c r="E329" s="474">
        <v>1</v>
      </c>
      <c r="F329" s="592">
        <v>41490.625</v>
      </c>
      <c r="G329" s="520">
        <f t="shared" si="62"/>
        <v>74</v>
      </c>
      <c r="H329" s="474">
        <v>26</v>
      </c>
      <c r="I329" s="474">
        <v>25</v>
      </c>
      <c r="J329" s="474">
        <v>27</v>
      </c>
      <c r="K329" s="532">
        <v>2.9100000000000001E-2</v>
      </c>
      <c r="L329" s="476">
        <v>0</v>
      </c>
      <c r="M329" s="549">
        <v>1.52409519913835E-2</v>
      </c>
      <c r="N329" s="549">
        <v>1.2160249365055199E-2</v>
      </c>
      <c r="O329" s="541">
        <v>3535</v>
      </c>
      <c r="P329" s="494" t="s">
        <v>39</v>
      </c>
      <c r="Q329" s="494" t="s">
        <v>39</v>
      </c>
      <c r="R329" s="494" t="s">
        <v>39</v>
      </c>
      <c r="S329" s="494">
        <v>7064</v>
      </c>
      <c r="T329" s="494">
        <v>148</v>
      </c>
      <c r="U329" s="494">
        <v>155</v>
      </c>
      <c r="V329" s="494">
        <v>634</v>
      </c>
      <c r="W329" s="808">
        <f t="shared" ref="W329:W335" si="63">($W$5-V329/O329)/$W$5</f>
        <v>0.28709561996388822</v>
      </c>
      <c r="X329" s="807">
        <f t="shared" ref="X329:X335" si="64">($X$5-S329/O329)/$X$5</f>
        <v>-0.11326013303531025</v>
      </c>
      <c r="Y329" s="833">
        <f t="shared" ref="Y329:Y335" si="65">($Y$5-T329/O329)/$Y$5</f>
        <v>-5.709087988805674</v>
      </c>
      <c r="Z329" s="833">
        <f t="shared" si="56"/>
        <v>0.10173734752048084</v>
      </c>
      <c r="AA329" s="534">
        <v>100</v>
      </c>
      <c r="AB329" s="494"/>
      <c r="AC329" s="494"/>
      <c r="AD329" s="605"/>
    </row>
    <row r="330" spans="1:31" x14ac:dyDescent="0.2">
      <c r="A330" s="474">
        <v>1</v>
      </c>
      <c r="B330" s="661"/>
      <c r="C330" s="471"/>
      <c r="D330" s="474" t="s">
        <v>647</v>
      </c>
      <c r="E330" s="474">
        <v>1</v>
      </c>
      <c r="F330" s="592">
        <v>41490.625</v>
      </c>
      <c r="G330" s="520">
        <f t="shared" si="62"/>
        <v>72</v>
      </c>
      <c r="H330" s="474">
        <v>28</v>
      </c>
      <c r="I330" s="474">
        <v>27</v>
      </c>
      <c r="J330" s="474">
        <v>29</v>
      </c>
      <c r="K330" s="532">
        <v>7.5599999999999999E-3</v>
      </c>
      <c r="L330" s="476">
        <v>0</v>
      </c>
      <c r="M330" s="549">
        <v>3.9588530181950601E-3</v>
      </c>
      <c r="N330" s="549">
        <v>2.2011920543971298E-3</v>
      </c>
      <c r="O330" s="541">
        <v>2113</v>
      </c>
      <c r="P330" s="494" t="s">
        <v>39</v>
      </c>
      <c r="Q330" s="494" t="s">
        <v>39</v>
      </c>
      <c r="R330" s="494" t="s">
        <v>39</v>
      </c>
      <c r="S330" s="494">
        <v>3226</v>
      </c>
      <c r="T330" s="494" t="s">
        <v>39</v>
      </c>
      <c r="U330" s="494">
        <v>52</v>
      </c>
      <c r="V330" s="494">
        <v>396</v>
      </c>
      <c r="W330" s="808">
        <f t="shared" si="63"/>
        <v>0.25504998690892688</v>
      </c>
      <c r="X330" s="807">
        <f t="shared" si="64"/>
        <v>0.14944921372502418</v>
      </c>
      <c r="Y330" s="833" t="s">
        <v>39</v>
      </c>
      <c r="Z330" s="833">
        <f t="shared" si="56"/>
        <v>-0.17570874795089381</v>
      </c>
      <c r="AA330" s="534">
        <v>100</v>
      </c>
      <c r="AB330" s="494"/>
      <c r="AC330" s="494"/>
      <c r="AD330" s="605"/>
      <c r="AE330" s="469"/>
    </row>
    <row r="331" spans="1:31" x14ac:dyDescent="0.2">
      <c r="A331" s="474">
        <v>1</v>
      </c>
      <c r="B331" s="661"/>
      <c r="C331" s="471"/>
      <c r="D331" s="474" t="s">
        <v>649</v>
      </c>
      <c r="E331" s="474">
        <v>1</v>
      </c>
      <c r="F331" s="592">
        <v>41490.625</v>
      </c>
      <c r="G331" s="520">
        <f t="shared" si="62"/>
        <v>70</v>
      </c>
      <c r="H331" s="474">
        <v>30</v>
      </c>
      <c r="I331" s="474">
        <v>29</v>
      </c>
      <c r="J331" s="474">
        <v>31</v>
      </c>
      <c r="K331" s="532">
        <v>3.0100000000000001E-3</v>
      </c>
      <c r="L331" s="476">
        <v>0</v>
      </c>
      <c r="M331" s="549">
        <v>1.5761551582634901E-3</v>
      </c>
      <c r="N331" s="549">
        <v>3.9616255202092803E-4</v>
      </c>
      <c r="O331" s="541">
        <v>156</v>
      </c>
      <c r="P331" s="494" t="s">
        <v>39</v>
      </c>
      <c r="Q331" s="494" t="s">
        <v>39</v>
      </c>
      <c r="R331" s="494" t="s">
        <v>39</v>
      </c>
      <c r="S331" s="494">
        <v>320</v>
      </c>
      <c r="T331" s="494">
        <v>2</v>
      </c>
      <c r="U331" s="494">
        <v>13</v>
      </c>
      <c r="V331" s="494">
        <v>50</v>
      </c>
      <c r="W331" s="808">
        <f t="shared" si="63"/>
        <v>-0.27402177031649638</v>
      </c>
      <c r="X331" s="807">
        <f t="shared" si="64"/>
        <v>-0.14277508792282179</v>
      </c>
      <c r="Y331" s="833">
        <f t="shared" si="65"/>
        <v>-1.0544547852068658</v>
      </c>
      <c r="Z331" s="833">
        <f t="shared" si="56"/>
        <v>0.12493717217999432</v>
      </c>
      <c r="AA331" s="534">
        <v>1</v>
      </c>
      <c r="AB331" s="494"/>
      <c r="AC331" s="494"/>
      <c r="AD331" s="605"/>
    </row>
    <row r="332" spans="1:31" x14ac:dyDescent="0.2">
      <c r="A332" s="474">
        <v>1</v>
      </c>
      <c r="B332" s="661"/>
      <c r="C332" s="471"/>
      <c r="D332" s="474" t="s">
        <v>651</v>
      </c>
      <c r="E332" s="474">
        <v>1</v>
      </c>
      <c r="F332" s="592">
        <v>41490.625</v>
      </c>
      <c r="G332" s="520">
        <f t="shared" si="62"/>
        <v>68</v>
      </c>
      <c r="H332" s="474">
        <v>32</v>
      </c>
      <c r="I332" s="474">
        <v>31</v>
      </c>
      <c r="J332" s="474">
        <v>33</v>
      </c>
      <c r="K332" s="532">
        <v>5.6800000000000003E-2</v>
      </c>
      <c r="L332" s="476">
        <v>0</v>
      </c>
      <c r="M332" s="549">
        <v>2.9754961797126299E-2</v>
      </c>
      <c r="N332" s="549">
        <v>2.5461628311952901E-2</v>
      </c>
      <c r="O332" s="541">
        <v>196</v>
      </c>
      <c r="P332" s="494" t="s">
        <v>39</v>
      </c>
      <c r="Q332" s="494" t="s">
        <v>39</v>
      </c>
      <c r="R332" s="494" t="s">
        <v>39</v>
      </c>
      <c r="S332" s="494">
        <v>389</v>
      </c>
      <c r="T332" s="494">
        <v>2</v>
      </c>
      <c r="U332" s="494">
        <v>11</v>
      </c>
      <c r="V332" s="494">
        <v>70</v>
      </c>
      <c r="W332" s="808">
        <f t="shared" si="63"/>
        <v>-0.41962425835266731</v>
      </c>
      <c r="X332" s="807">
        <f t="shared" si="64"/>
        <v>-0.1056786262038986</v>
      </c>
      <c r="Y332" s="833">
        <f t="shared" si="65"/>
        <v>-0.63517829842995432</v>
      </c>
      <c r="Z332" s="833">
        <f t="shared" si="56"/>
        <v>9.5578067351019133E-2</v>
      </c>
      <c r="AA332" s="534">
        <v>1</v>
      </c>
      <c r="AB332" s="494"/>
      <c r="AC332" s="494"/>
      <c r="AD332" s="605"/>
    </row>
    <row r="333" spans="1:31" x14ac:dyDescent="0.2">
      <c r="A333" s="474">
        <v>1</v>
      </c>
      <c r="B333" s="661"/>
      <c r="C333" s="471"/>
      <c r="D333" s="474" t="s">
        <v>653</v>
      </c>
      <c r="E333" s="474">
        <v>1</v>
      </c>
      <c r="F333" s="592">
        <v>41490.625</v>
      </c>
      <c r="G333" s="520">
        <f t="shared" si="62"/>
        <v>66</v>
      </c>
      <c r="H333" s="474">
        <v>34</v>
      </c>
      <c r="I333" s="474">
        <v>33</v>
      </c>
      <c r="J333" s="474">
        <v>35</v>
      </c>
      <c r="K333" s="532">
        <v>3.98E-3</v>
      </c>
      <c r="L333" s="476">
        <v>0</v>
      </c>
      <c r="M333" s="549">
        <v>2.0841010168406201E-3</v>
      </c>
      <c r="N333" s="549">
        <v>7.4912600199388999E-4</v>
      </c>
      <c r="O333" s="541">
        <v>2393</v>
      </c>
      <c r="P333" s="494" t="s">
        <v>39</v>
      </c>
      <c r="Q333" s="494" t="s">
        <v>39</v>
      </c>
      <c r="R333" s="494" t="s">
        <v>39</v>
      </c>
      <c r="S333" s="494">
        <v>4085</v>
      </c>
      <c r="T333" s="494">
        <v>137</v>
      </c>
      <c r="U333" s="494">
        <v>110</v>
      </c>
      <c r="V333" s="494">
        <v>129</v>
      </c>
      <c r="W333" s="808">
        <f t="shared" si="63"/>
        <v>0.78572157036482093</v>
      </c>
      <c r="X333" s="807">
        <f t="shared" si="64"/>
        <v>4.8990737920892417E-2</v>
      </c>
      <c r="Y333" s="833">
        <f t="shared" si="65"/>
        <v>-8.1742180671627942</v>
      </c>
      <c r="Z333" s="833">
        <f t="shared" si="56"/>
        <v>-5.1514469810513046E-2</v>
      </c>
      <c r="AA333" s="534">
        <v>100</v>
      </c>
      <c r="AB333" s="494"/>
      <c r="AC333" s="494"/>
      <c r="AD333" s="605"/>
    </row>
    <row r="334" spans="1:31" x14ac:dyDescent="0.2">
      <c r="A334" s="474">
        <v>1</v>
      </c>
      <c r="B334" s="661"/>
      <c r="C334" s="471"/>
      <c r="D334" s="474" t="s">
        <v>655</v>
      </c>
      <c r="E334" s="474">
        <v>1</v>
      </c>
      <c r="F334" s="592">
        <v>41490.625</v>
      </c>
      <c r="G334" s="520">
        <f t="shared" si="62"/>
        <v>62.5</v>
      </c>
      <c r="H334" s="474">
        <v>37.5</v>
      </c>
      <c r="I334" s="474">
        <v>35</v>
      </c>
      <c r="J334" s="474">
        <v>40</v>
      </c>
      <c r="K334" s="532">
        <v>6.2899999999999996E-3</v>
      </c>
      <c r="L334" s="476">
        <v>0</v>
      </c>
      <c r="M334" s="549">
        <v>3.2937756170221401E-3</v>
      </c>
      <c r="N334" s="549">
        <v>1.6674255360716701E-3</v>
      </c>
      <c r="O334" s="541">
        <v>362</v>
      </c>
      <c r="P334" s="494" t="s">
        <v>39</v>
      </c>
      <c r="Q334" s="494" t="s">
        <v>39</v>
      </c>
      <c r="R334" s="494" t="s">
        <v>39</v>
      </c>
      <c r="S334" s="494">
        <v>701</v>
      </c>
      <c r="T334" s="494">
        <v>1</v>
      </c>
      <c r="U334" s="494">
        <v>19</v>
      </c>
      <c r="V334" s="494">
        <v>125</v>
      </c>
      <c r="W334" s="808">
        <f t="shared" si="63"/>
        <v>-0.3725648906724684</v>
      </c>
      <c r="X334" s="807">
        <f t="shared" si="64"/>
        <v>-7.8809672953108742E-2</v>
      </c>
      <c r="Y334" s="833">
        <f t="shared" si="65"/>
        <v>0.55732742197200136</v>
      </c>
      <c r="Z334" s="833">
        <f t="shared" si="56"/>
        <v>7.3052434483069334E-2</v>
      </c>
      <c r="AA334" s="534">
        <v>1</v>
      </c>
      <c r="AB334" s="494"/>
      <c r="AC334" s="494"/>
      <c r="AD334" s="605"/>
    </row>
    <row r="335" spans="1:31" ht="17" thickBot="1" x14ac:dyDescent="0.25">
      <c r="A335" s="474">
        <v>1</v>
      </c>
      <c r="B335" s="611"/>
      <c r="C335" s="481"/>
      <c r="D335" s="474" t="s">
        <v>657</v>
      </c>
      <c r="E335" s="474">
        <v>1</v>
      </c>
      <c r="F335" s="592">
        <v>41490.625</v>
      </c>
      <c r="G335" s="520">
        <f t="shared" si="62"/>
        <v>59</v>
      </c>
      <c r="H335" s="474">
        <v>41</v>
      </c>
      <c r="I335" s="474">
        <v>40</v>
      </c>
      <c r="J335" s="474">
        <v>42</v>
      </c>
      <c r="K335" s="532">
        <v>7.4099999999999999E-3</v>
      </c>
      <c r="L335" s="476">
        <v>0</v>
      </c>
      <c r="M335" s="549">
        <v>3.88029989653829E-3</v>
      </c>
      <c r="N335" s="549">
        <v>2.1373694168343401E-3</v>
      </c>
      <c r="O335" s="541">
        <v>739</v>
      </c>
      <c r="P335" s="494" t="s">
        <v>39</v>
      </c>
      <c r="Q335" s="494" t="s">
        <v>39</v>
      </c>
      <c r="R335" s="494" t="s">
        <v>39</v>
      </c>
      <c r="S335" s="494">
        <v>1346</v>
      </c>
      <c r="T335" s="494">
        <v>2</v>
      </c>
      <c r="U335" s="494">
        <v>19</v>
      </c>
      <c r="V335" s="494">
        <v>133</v>
      </c>
      <c r="W335" s="808">
        <f t="shared" si="63"/>
        <v>0.28461695018872357</v>
      </c>
      <c r="X335" s="807">
        <f t="shared" si="64"/>
        <v>-1.4696134394800608E-2</v>
      </c>
      <c r="Y335" s="833">
        <f t="shared" si="65"/>
        <v>0.56631265697933542</v>
      </c>
      <c r="Z335" s="833">
        <f t="shared" si="56"/>
        <v>1.4483286076146965E-2</v>
      </c>
      <c r="AA335" s="534">
        <v>1</v>
      </c>
      <c r="AB335" s="494"/>
      <c r="AC335" s="494"/>
      <c r="AD335" s="605" t="s">
        <v>658</v>
      </c>
    </row>
    <row r="336" spans="1:31" s="484" customFormat="1" ht="16" thickTop="1" x14ac:dyDescent="0.2">
      <c r="B336" s="663"/>
      <c r="C336" s="482"/>
      <c r="D336" s="483"/>
      <c r="E336" s="483"/>
      <c r="F336" s="766"/>
      <c r="G336" s="526"/>
      <c r="H336" s="497"/>
      <c r="I336" s="463" t="s">
        <v>1523</v>
      </c>
      <c r="J336" s="505"/>
      <c r="K336" s="535"/>
      <c r="L336" s="506"/>
      <c r="M336" s="552"/>
      <c r="N336" s="552"/>
      <c r="O336" s="546"/>
      <c r="P336" s="497"/>
      <c r="Q336" s="497"/>
      <c r="R336" s="497"/>
      <c r="S336" s="497"/>
      <c r="T336" s="497"/>
      <c r="U336" s="497"/>
      <c r="V336" s="497"/>
      <c r="W336" s="838"/>
      <c r="X336" s="839"/>
      <c r="Y336" s="839"/>
      <c r="Z336" s="839"/>
      <c r="AA336" s="546"/>
      <c r="AB336" s="497"/>
      <c r="AC336" s="497"/>
      <c r="AD336" s="613"/>
    </row>
    <row r="337" spans="1:30" ht="16" x14ac:dyDescent="0.2">
      <c r="B337" s="664"/>
      <c r="C337" s="485"/>
      <c r="D337" s="469" t="s">
        <v>757</v>
      </c>
      <c r="E337" s="469"/>
      <c r="F337" s="593"/>
      <c r="G337" s="525"/>
      <c r="H337" s="474"/>
      <c r="I337" s="466" t="s">
        <v>39</v>
      </c>
      <c r="J337" s="466" t="s">
        <v>39</v>
      </c>
      <c r="K337" s="536" t="s">
        <v>39</v>
      </c>
      <c r="L337" s="520" t="s">
        <v>39</v>
      </c>
      <c r="M337" s="476"/>
      <c r="N337" s="476"/>
      <c r="O337" s="541">
        <v>700750.66666666663</v>
      </c>
      <c r="P337" s="494" t="s">
        <v>39</v>
      </c>
      <c r="Q337" s="494" t="s">
        <v>39</v>
      </c>
      <c r="R337" s="494" t="s">
        <v>39</v>
      </c>
      <c r="S337" s="494">
        <v>419995</v>
      </c>
      <c r="T337" s="494">
        <v>16600</v>
      </c>
      <c r="U337" s="494">
        <v>32077</v>
      </c>
      <c r="V337" s="494">
        <v>83500</v>
      </c>
      <c r="W337" s="808"/>
      <c r="X337" s="807">
        <f>($X$5-S337/O337)/$X$5</f>
        <v>0.66610033373079769</v>
      </c>
      <c r="Y337" s="833"/>
      <c r="Z337" s="833"/>
      <c r="AA337" s="534">
        <v>10000</v>
      </c>
      <c r="AB337" s="494"/>
      <c r="AC337" s="494"/>
      <c r="AD337" s="614" t="s">
        <v>537</v>
      </c>
    </row>
    <row r="338" spans="1:30" ht="16" x14ac:dyDescent="0.2">
      <c r="B338" s="532"/>
      <c r="C338" s="486"/>
      <c r="D338" s="469" t="s">
        <v>758</v>
      </c>
      <c r="E338" s="469"/>
      <c r="F338" s="593"/>
      <c r="G338" s="525"/>
      <c r="H338" s="474"/>
      <c r="I338" s="466" t="s">
        <v>39</v>
      </c>
      <c r="J338" s="466" t="s">
        <v>39</v>
      </c>
      <c r="K338" s="536" t="s">
        <v>39</v>
      </c>
      <c r="L338" s="520" t="s">
        <v>39</v>
      </c>
      <c r="M338" s="476"/>
      <c r="N338" s="476"/>
      <c r="O338" s="541">
        <v>20841338</v>
      </c>
      <c r="P338" s="494" t="s">
        <v>39</v>
      </c>
      <c r="Q338" s="494" t="s">
        <v>39</v>
      </c>
      <c r="R338" s="494" t="s">
        <v>39</v>
      </c>
      <c r="S338" s="494">
        <v>41511555</v>
      </c>
      <c r="T338" s="494">
        <v>147400</v>
      </c>
      <c r="U338" s="494">
        <v>12986</v>
      </c>
      <c r="V338" s="494">
        <v>2064199.9999999998</v>
      </c>
      <c r="W338" s="808"/>
      <c r="X338" s="807">
        <f>($X$5-S338/O338)/$X$5</f>
        <v>-0.10963153234366732</v>
      </c>
      <c r="Y338" s="833"/>
      <c r="Z338" s="833"/>
      <c r="AA338" s="534">
        <v>10000</v>
      </c>
      <c r="AB338" s="494"/>
      <c r="AC338" s="494"/>
      <c r="AD338" s="615" t="s">
        <v>1364</v>
      </c>
    </row>
    <row r="339" spans="1:30" ht="16" x14ac:dyDescent="0.2">
      <c r="B339" s="536"/>
      <c r="C339" s="466"/>
      <c r="D339" s="469" t="s">
        <v>759</v>
      </c>
      <c r="E339" s="469"/>
      <c r="F339" s="592"/>
      <c r="G339" s="520"/>
      <c r="H339" s="474"/>
      <c r="I339" s="466" t="s">
        <v>39</v>
      </c>
      <c r="J339" s="466" t="s">
        <v>39</v>
      </c>
      <c r="K339" s="536" t="s">
        <v>39</v>
      </c>
      <c r="L339" s="520" t="s">
        <v>39</v>
      </c>
      <c r="M339" s="476"/>
      <c r="N339" s="476"/>
      <c r="O339" s="541">
        <v>20545657</v>
      </c>
      <c r="P339" s="494" t="s">
        <v>39</v>
      </c>
      <c r="Q339" s="494" t="s">
        <v>39</v>
      </c>
      <c r="R339" s="494" t="s">
        <v>39</v>
      </c>
      <c r="S339" s="494">
        <v>41132317.999999993</v>
      </c>
      <c r="T339" s="494">
        <v>147700</v>
      </c>
      <c r="U339" s="494">
        <v>16852</v>
      </c>
      <c r="V339" s="494">
        <v>1927600</v>
      </c>
      <c r="W339" s="808"/>
      <c r="X339" s="807">
        <f>($X$5-S339/O339)/$X$5</f>
        <v>-0.11531754888506299</v>
      </c>
      <c r="Y339" s="833"/>
      <c r="Z339" s="833"/>
      <c r="AA339" s="534">
        <v>10000</v>
      </c>
      <c r="AB339" s="494"/>
      <c r="AC339" s="494"/>
      <c r="AD339" s="615" t="s">
        <v>1364</v>
      </c>
    </row>
    <row r="340" spans="1:30" ht="16" x14ac:dyDescent="0.2">
      <c r="B340" s="536"/>
      <c r="C340" s="466"/>
      <c r="D340" s="469" t="s">
        <v>756</v>
      </c>
      <c r="E340" s="469"/>
      <c r="F340" s="592"/>
      <c r="G340" s="520"/>
      <c r="H340" s="474"/>
      <c r="I340" s="466" t="s">
        <v>39</v>
      </c>
      <c r="J340" s="466" t="s">
        <v>39</v>
      </c>
      <c r="K340" s="536" t="s">
        <v>39</v>
      </c>
      <c r="L340" s="520" t="s">
        <v>39</v>
      </c>
      <c r="M340" s="476"/>
      <c r="N340" s="476"/>
      <c r="O340" s="541">
        <v>15338.02</v>
      </c>
      <c r="P340" s="494" t="s">
        <v>39</v>
      </c>
      <c r="Q340" s="494" t="s">
        <v>39</v>
      </c>
      <c r="R340" s="494" t="s">
        <v>39</v>
      </c>
      <c r="S340" s="494">
        <v>28629.199999999997</v>
      </c>
      <c r="T340" s="494">
        <v>100</v>
      </c>
      <c r="U340" s="494">
        <v>155.41</v>
      </c>
      <c r="V340" s="494">
        <v>3386</v>
      </c>
      <c r="W340" s="808"/>
      <c r="X340" s="807">
        <f>($X$5-S340/O340)/$X$5</f>
        <v>-3.9861016398500107E-2</v>
      </c>
      <c r="Y340" s="833"/>
      <c r="Z340" s="833"/>
      <c r="AA340" s="534">
        <v>100</v>
      </c>
      <c r="AB340" s="494"/>
      <c r="AC340" s="494"/>
      <c r="AD340" s="615" t="s">
        <v>1364</v>
      </c>
    </row>
    <row r="341" spans="1:30" ht="16" x14ac:dyDescent="0.2">
      <c r="B341" s="536"/>
      <c r="C341" s="466"/>
      <c r="D341" s="407" t="s">
        <v>607</v>
      </c>
      <c r="E341" s="407"/>
      <c r="F341" s="592"/>
      <c r="G341" s="520"/>
      <c r="M341" s="476"/>
      <c r="N341" s="476"/>
      <c r="O341" s="542" t="s">
        <v>39</v>
      </c>
      <c r="P341" s="445" t="s">
        <v>39</v>
      </c>
      <c r="Q341" s="445" t="s">
        <v>39</v>
      </c>
      <c r="R341" s="445" t="s">
        <v>39</v>
      </c>
      <c r="S341" s="445">
        <v>2000.367890651064</v>
      </c>
      <c r="T341" s="446" t="s">
        <v>39</v>
      </c>
      <c r="U341" s="445">
        <v>2039.3120040319318</v>
      </c>
      <c r="V341" s="446">
        <v>1399.0292933828212</v>
      </c>
      <c r="W341" s="840"/>
      <c r="X341" s="833" t="s">
        <v>39</v>
      </c>
      <c r="Y341" s="841"/>
      <c r="Z341" s="841"/>
      <c r="AA341" s="435">
        <v>10</v>
      </c>
      <c r="AB341" s="1">
        <v>0</v>
      </c>
      <c r="AC341" s="404">
        <v>0</v>
      </c>
      <c r="AD341" s="616" t="s">
        <v>1604</v>
      </c>
    </row>
    <row r="342" spans="1:30" x14ac:dyDescent="0.2">
      <c r="B342" s="536"/>
      <c r="C342" s="466"/>
      <c r="F342" s="592"/>
      <c r="G342" s="520"/>
      <c r="M342" s="476"/>
      <c r="N342" s="476"/>
    </row>
    <row r="343" spans="1:30" x14ac:dyDescent="0.2">
      <c r="A343" s="480">
        <f>SUM(A2:A335)</f>
        <v>221</v>
      </c>
      <c r="B343" s="536"/>
      <c r="C343" s="466"/>
      <c r="F343" s="592"/>
      <c r="G343" s="520"/>
      <c r="M343" s="476"/>
      <c r="N343" s="476"/>
    </row>
    <row r="344" spans="1:30" x14ac:dyDescent="0.2">
      <c r="B344" s="536"/>
      <c r="C344" s="466"/>
      <c r="F344" s="592"/>
      <c r="G344" s="520"/>
      <c r="M344" s="476"/>
      <c r="N344" s="476"/>
    </row>
    <row r="345" spans="1:30" x14ac:dyDescent="0.2">
      <c r="B345" s="536"/>
      <c r="C345" s="466"/>
      <c r="F345" s="592"/>
      <c r="G345" s="520"/>
      <c r="M345" s="476"/>
      <c r="N345" s="476"/>
    </row>
    <row r="346" spans="1:30" x14ac:dyDescent="0.2">
      <c r="B346" s="536"/>
      <c r="C346" s="466"/>
      <c r="F346" s="592"/>
      <c r="G346" s="520"/>
      <c r="M346" s="476"/>
      <c r="N346" s="476"/>
    </row>
    <row r="347" spans="1:30" x14ac:dyDescent="0.2">
      <c r="B347" s="536"/>
      <c r="C347" s="466"/>
      <c r="F347" s="592"/>
      <c r="G347" s="520"/>
      <c r="M347" s="476"/>
      <c r="N347" s="476"/>
    </row>
    <row r="348" spans="1:30" x14ac:dyDescent="0.2">
      <c r="B348" s="536"/>
      <c r="C348" s="466"/>
      <c r="F348" s="592"/>
      <c r="G348" s="520"/>
      <c r="M348" s="476"/>
      <c r="N348" s="476"/>
    </row>
    <row r="349" spans="1:30" x14ac:dyDescent="0.2">
      <c r="B349" s="536"/>
      <c r="C349" s="466"/>
      <c r="F349" s="592"/>
      <c r="G349" s="520"/>
      <c r="M349" s="476"/>
      <c r="N349" s="476"/>
    </row>
    <row r="350" spans="1:30" x14ac:dyDescent="0.2">
      <c r="B350" s="536"/>
      <c r="C350" s="466"/>
      <c r="F350" s="592"/>
      <c r="G350" s="520"/>
      <c r="M350" s="476"/>
      <c r="N350" s="476"/>
    </row>
    <row r="351" spans="1:30" x14ac:dyDescent="0.2">
      <c r="B351" s="536"/>
      <c r="C351" s="466"/>
      <c r="F351" s="592"/>
      <c r="G351" s="520"/>
      <c r="M351" s="476"/>
      <c r="N351" s="476"/>
    </row>
    <row r="352" spans="1:30" x14ac:dyDescent="0.2">
      <c r="B352" s="536"/>
      <c r="C352" s="466"/>
      <c r="F352" s="592"/>
      <c r="G352" s="520"/>
      <c r="M352" s="476"/>
      <c r="N352" s="476"/>
    </row>
    <row r="353" spans="2:30" x14ac:dyDescent="0.2">
      <c r="B353" s="536"/>
      <c r="C353" s="466"/>
      <c r="F353" s="592"/>
      <c r="G353" s="520"/>
      <c r="M353" s="476"/>
      <c r="N353" s="476"/>
    </row>
    <row r="354" spans="2:30" x14ac:dyDescent="0.2">
      <c r="B354" s="536"/>
      <c r="C354" s="466"/>
      <c r="D354" s="487"/>
      <c r="E354" s="487"/>
      <c r="F354" s="592"/>
      <c r="G354" s="520"/>
      <c r="M354" s="476"/>
      <c r="N354" s="476"/>
      <c r="AD354" s="616"/>
    </row>
    <row r="355" spans="2:30" x14ac:dyDescent="0.2">
      <c r="B355" s="536"/>
      <c r="C355" s="466"/>
      <c r="D355" s="487"/>
      <c r="E355" s="487"/>
      <c r="F355" s="592"/>
      <c r="G355" s="520"/>
      <c r="M355" s="476"/>
      <c r="N355" s="476"/>
      <c r="AD355" s="616"/>
    </row>
    <row r="356" spans="2:30" x14ac:dyDescent="0.2">
      <c r="B356" s="536"/>
      <c r="C356" s="466"/>
      <c r="F356" s="592"/>
      <c r="G356" s="520"/>
      <c r="M356" s="476"/>
      <c r="N356" s="476"/>
    </row>
    <row r="357" spans="2:30" x14ac:dyDescent="0.2">
      <c r="M357" s="476"/>
      <c r="N357" s="476"/>
    </row>
    <row r="358" spans="2:30" x14ac:dyDescent="0.2">
      <c r="M358" s="476"/>
      <c r="N358" s="476"/>
    </row>
    <row r="359" spans="2:30" x14ac:dyDescent="0.2">
      <c r="M359" s="476"/>
      <c r="N359" s="476"/>
    </row>
    <row r="360" spans="2:30" x14ac:dyDescent="0.2">
      <c r="M360" s="476"/>
      <c r="N360" s="476"/>
    </row>
    <row r="361" spans="2:30" x14ac:dyDescent="0.2">
      <c r="M361" s="476"/>
      <c r="N361" s="476"/>
    </row>
    <row r="362" spans="2:30" x14ac:dyDescent="0.2">
      <c r="M362" s="476"/>
      <c r="N362" s="476"/>
    </row>
    <row r="363" spans="2:30" x14ac:dyDescent="0.2">
      <c r="M363" s="476"/>
      <c r="N363" s="476"/>
    </row>
    <row r="364" spans="2:30" x14ac:dyDescent="0.2">
      <c r="M364" s="476"/>
      <c r="N364" s="476"/>
    </row>
    <row r="365" spans="2:30" x14ac:dyDescent="0.2">
      <c r="M365" s="476"/>
      <c r="N365" s="476"/>
    </row>
    <row r="366" spans="2:30" x14ac:dyDescent="0.2">
      <c r="M366" s="476"/>
      <c r="N366" s="476"/>
    </row>
    <row r="367" spans="2:30" x14ac:dyDescent="0.2">
      <c r="M367" s="476"/>
      <c r="N367" s="476"/>
    </row>
    <row r="368" spans="2:30" x14ac:dyDescent="0.2">
      <c r="B368" s="595"/>
      <c r="C368" s="480"/>
      <c r="F368" s="768"/>
      <c r="G368" s="480"/>
      <c r="H368" s="480"/>
      <c r="I368" s="480"/>
      <c r="J368" s="480"/>
      <c r="K368" s="595"/>
      <c r="L368" s="480"/>
      <c r="M368" s="476"/>
      <c r="N368" s="476"/>
      <c r="O368" s="595"/>
      <c r="P368" s="480"/>
      <c r="Q368" s="480"/>
      <c r="R368" s="480"/>
      <c r="S368" s="480"/>
      <c r="T368" s="480"/>
      <c r="U368" s="480"/>
      <c r="V368" s="480"/>
      <c r="AA368" s="595"/>
      <c r="AB368" s="480"/>
      <c r="AC368" s="480"/>
      <c r="AD368" s="595"/>
    </row>
    <row r="369" spans="2:30" x14ac:dyDescent="0.2">
      <c r="B369" s="595"/>
      <c r="C369" s="480"/>
      <c r="F369" s="768"/>
      <c r="G369" s="480"/>
      <c r="H369" s="480"/>
      <c r="I369" s="480"/>
      <c r="J369" s="480"/>
      <c r="K369" s="595"/>
      <c r="L369" s="480"/>
      <c r="M369" s="476"/>
      <c r="N369" s="476"/>
      <c r="O369" s="595"/>
      <c r="P369" s="480"/>
      <c r="Q369" s="480"/>
      <c r="R369" s="480"/>
      <c r="S369" s="480"/>
      <c r="T369" s="480"/>
      <c r="U369" s="480"/>
      <c r="V369" s="480"/>
      <c r="AA369" s="595"/>
      <c r="AB369" s="480"/>
      <c r="AC369" s="480"/>
      <c r="AD369" s="595"/>
    </row>
    <row r="370" spans="2:30" x14ac:dyDescent="0.2">
      <c r="B370" s="595"/>
      <c r="C370" s="480"/>
      <c r="F370" s="768"/>
      <c r="G370" s="480"/>
      <c r="H370" s="480"/>
      <c r="I370" s="480"/>
      <c r="J370" s="480"/>
      <c r="K370" s="595"/>
      <c r="L370" s="480"/>
      <c r="M370" s="476"/>
      <c r="N370" s="476"/>
      <c r="O370" s="595"/>
      <c r="P370" s="480"/>
      <c r="Q370" s="480"/>
      <c r="R370" s="480"/>
      <c r="S370" s="480"/>
      <c r="T370" s="480"/>
      <c r="U370" s="480"/>
      <c r="V370" s="480"/>
      <c r="AA370" s="595"/>
      <c r="AB370" s="480"/>
      <c r="AC370" s="480"/>
      <c r="AD370" s="595"/>
    </row>
    <row r="371" spans="2:30" x14ac:dyDescent="0.2">
      <c r="B371" s="595"/>
      <c r="C371" s="480"/>
      <c r="F371" s="768"/>
      <c r="G371" s="480"/>
      <c r="H371" s="480"/>
      <c r="I371" s="480"/>
      <c r="J371" s="480"/>
      <c r="K371" s="595"/>
      <c r="L371" s="480"/>
      <c r="M371" s="476"/>
      <c r="N371" s="476"/>
      <c r="O371" s="595"/>
      <c r="P371" s="480"/>
      <c r="Q371" s="480"/>
      <c r="R371" s="480"/>
      <c r="S371" s="480"/>
      <c r="T371" s="480"/>
      <c r="U371" s="480"/>
      <c r="V371" s="480"/>
      <c r="AA371" s="595"/>
      <c r="AB371" s="480"/>
      <c r="AC371" s="480"/>
      <c r="AD371" s="595"/>
    </row>
    <row r="372" spans="2:30" x14ac:dyDescent="0.2">
      <c r="B372" s="595"/>
      <c r="C372" s="480"/>
      <c r="F372" s="768"/>
      <c r="G372" s="480"/>
      <c r="H372" s="480"/>
      <c r="I372" s="480"/>
      <c r="J372" s="480"/>
      <c r="K372" s="595"/>
      <c r="L372" s="480"/>
      <c r="M372" s="476"/>
      <c r="N372" s="476"/>
      <c r="O372" s="595"/>
      <c r="P372" s="480"/>
      <c r="Q372" s="480"/>
      <c r="R372" s="480"/>
      <c r="S372" s="480"/>
      <c r="T372" s="480"/>
      <c r="U372" s="480"/>
      <c r="V372" s="480"/>
      <c r="AA372" s="595"/>
      <c r="AB372" s="480"/>
      <c r="AC372" s="480"/>
      <c r="AD372" s="595"/>
    </row>
    <row r="373" spans="2:30" x14ac:dyDescent="0.2">
      <c r="B373" s="595"/>
      <c r="C373" s="480"/>
      <c r="F373" s="768"/>
      <c r="G373" s="480"/>
      <c r="H373" s="480"/>
      <c r="I373" s="480"/>
      <c r="J373" s="480"/>
      <c r="K373" s="595"/>
      <c r="L373" s="480"/>
      <c r="M373" s="476"/>
      <c r="N373" s="476"/>
      <c r="O373" s="595"/>
      <c r="P373" s="480"/>
      <c r="Q373" s="480"/>
      <c r="R373" s="480"/>
      <c r="S373" s="480"/>
      <c r="T373" s="480"/>
      <c r="U373" s="480"/>
      <c r="V373" s="480"/>
      <c r="AA373" s="595"/>
      <c r="AB373" s="480"/>
      <c r="AC373" s="480"/>
      <c r="AD373" s="595"/>
    </row>
    <row r="374" spans="2:30" x14ac:dyDescent="0.2">
      <c r="B374" s="595"/>
      <c r="C374" s="480"/>
      <c r="F374" s="768"/>
      <c r="G374" s="480"/>
      <c r="H374" s="480"/>
      <c r="I374" s="480"/>
      <c r="J374" s="480"/>
      <c r="K374" s="595"/>
      <c r="L374" s="480"/>
      <c r="M374" s="476"/>
      <c r="N374" s="476"/>
      <c r="O374" s="595"/>
      <c r="P374" s="480"/>
      <c r="Q374" s="480"/>
      <c r="R374" s="480"/>
      <c r="S374" s="480"/>
      <c r="T374" s="480"/>
      <c r="U374" s="480"/>
      <c r="V374" s="480"/>
      <c r="AA374" s="595"/>
      <c r="AB374" s="480"/>
      <c r="AC374" s="480"/>
      <c r="AD374" s="595"/>
    </row>
    <row r="375" spans="2:30" x14ac:dyDescent="0.2">
      <c r="B375" s="595"/>
      <c r="C375" s="480"/>
      <c r="F375" s="768"/>
      <c r="G375" s="480"/>
      <c r="H375" s="480"/>
      <c r="I375" s="480"/>
      <c r="J375" s="480"/>
      <c r="K375" s="595"/>
      <c r="L375" s="480"/>
      <c r="M375" s="476"/>
      <c r="N375" s="476"/>
      <c r="O375" s="595"/>
      <c r="P375" s="480"/>
      <c r="Q375" s="480"/>
      <c r="R375" s="480"/>
      <c r="S375" s="480"/>
      <c r="T375" s="480"/>
      <c r="U375" s="480"/>
      <c r="V375" s="480"/>
      <c r="AA375" s="595"/>
      <c r="AB375" s="480"/>
      <c r="AC375" s="480"/>
      <c r="AD375" s="595"/>
    </row>
    <row r="376" spans="2:30" x14ac:dyDescent="0.2">
      <c r="B376" s="595"/>
      <c r="C376" s="480"/>
      <c r="F376" s="768"/>
      <c r="G376" s="480"/>
      <c r="H376" s="480"/>
      <c r="I376" s="480"/>
      <c r="J376" s="480"/>
      <c r="K376" s="595"/>
      <c r="L376" s="480"/>
      <c r="M376" s="476"/>
      <c r="N376" s="476"/>
      <c r="O376" s="595"/>
      <c r="P376" s="480"/>
      <c r="Q376" s="480"/>
      <c r="R376" s="480"/>
      <c r="S376" s="480"/>
      <c r="T376" s="480"/>
      <c r="U376" s="480"/>
      <c r="V376" s="480"/>
      <c r="AA376" s="595"/>
      <c r="AB376" s="480"/>
      <c r="AC376" s="480"/>
      <c r="AD376" s="595"/>
    </row>
    <row r="377" spans="2:30" x14ac:dyDescent="0.2">
      <c r="B377" s="595"/>
      <c r="C377" s="480"/>
      <c r="F377" s="768"/>
      <c r="G377" s="480"/>
      <c r="H377" s="480"/>
      <c r="I377" s="480"/>
      <c r="J377" s="480"/>
      <c r="K377" s="595"/>
      <c r="L377" s="480"/>
      <c r="M377" s="476"/>
      <c r="N377" s="476"/>
      <c r="O377" s="595"/>
      <c r="P377" s="480"/>
      <c r="Q377" s="480"/>
      <c r="R377" s="480"/>
      <c r="S377" s="480"/>
      <c r="T377" s="480"/>
      <c r="U377" s="480"/>
      <c r="V377" s="480"/>
      <c r="AA377" s="595"/>
      <c r="AB377" s="480"/>
      <c r="AC377" s="480"/>
      <c r="AD377" s="595"/>
    </row>
    <row r="378" spans="2:30" x14ac:dyDescent="0.2">
      <c r="B378" s="595"/>
      <c r="C378" s="480"/>
      <c r="F378" s="768"/>
      <c r="G378" s="480"/>
      <c r="H378" s="480"/>
      <c r="I378" s="480"/>
      <c r="J378" s="480"/>
      <c r="K378" s="595"/>
      <c r="L378" s="480"/>
      <c r="M378" s="476"/>
      <c r="N378" s="476"/>
      <c r="O378" s="595"/>
      <c r="P378" s="480"/>
      <c r="Q378" s="480"/>
      <c r="R378" s="480"/>
      <c r="S378" s="480"/>
      <c r="T378" s="480"/>
      <c r="U378" s="480"/>
      <c r="V378" s="480"/>
      <c r="AA378" s="595"/>
      <c r="AB378" s="480"/>
      <c r="AC378" s="480"/>
      <c r="AD378" s="595"/>
    </row>
    <row r="379" spans="2:30" x14ac:dyDescent="0.2">
      <c r="B379" s="595"/>
      <c r="C379" s="480"/>
      <c r="F379" s="768"/>
      <c r="G379" s="480"/>
      <c r="H379" s="480"/>
      <c r="I379" s="480"/>
      <c r="J379" s="480"/>
      <c r="K379" s="595"/>
      <c r="L379" s="480"/>
      <c r="M379" s="476"/>
      <c r="N379" s="476"/>
      <c r="O379" s="595"/>
      <c r="P379" s="480"/>
      <c r="Q379" s="480"/>
      <c r="R379" s="480"/>
      <c r="S379" s="480"/>
      <c r="T379" s="480"/>
      <c r="U379" s="480"/>
      <c r="V379" s="480"/>
      <c r="AA379" s="595"/>
      <c r="AB379" s="480"/>
      <c r="AC379" s="480"/>
      <c r="AD379" s="595"/>
    </row>
    <row r="380" spans="2:30" x14ac:dyDescent="0.2">
      <c r="B380" s="595"/>
      <c r="C380" s="480"/>
      <c r="F380" s="768"/>
      <c r="G380" s="480"/>
      <c r="H380" s="480"/>
      <c r="I380" s="480"/>
      <c r="J380" s="480"/>
      <c r="K380" s="595"/>
      <c r="L380" s="480"/>
      <c r="M380" s="476"/>
      <c r="N380" s="476"/>
      <c r="O380" s="595"/>
      <c r="P380" s="480"/>
      <c r="Q380" s="480"/>
      <c r="R380" s="480"/>
      <c r="S380" s="480"/>
      <c r="T380" s="480"/>
      <c r="U380" s="480"/>
      <c r="V380" s="480"/>
      <c r="AA380" s="595"/>
      <c r="AB380" s="480"/>
      <c r="AC380" s="480"/>
      <c r="AD380" s="595"/>
    </row>
    <row r="381" spans="2:30" x14ac:dyDescent="0.2">
      <c r="B381" s="595"/>
      <c r="C381" s="480"/>
      <c r="F381" s="768"/>
      <c r="G381" s="480"/>
      <c r="H381" s="480"/>
      <c r="I381" s="480"/>
      <c r="J381" s="480"/>
      <c r="K381" s="595"/>
      <c r="L381" s="480"/>
      <c r="M381" s="476"/>
      <c r="N381" s="476"/>
      <c r="O381" s="595"/>
      <c r="P381" s="480"/>
      <c r="Q381" s="480"/>
      <c r="R381" s="480"/>
      <c r="S381" s="480"/>
      <c r="T381" s="480"/>
      <c r="U381" s="480"/>
      <c r="V381" s="480"/>
      <c r="AA381" s="595"/>
      <c r="AB381" s="480"/>
      <c r="AC381" s="480"/>
      <c r="AD381" s="595"/>
    </row>
    <row r="382" spans="2:30" x14ac:dyDescent="0.2">
      <c r="B382" s="595"/>
      <c r="C382" s="480"/>
      <c r="F382" s="768"/>
      <c r="G382" s="480"/>
      <c r="H382" s="480"/>
      <c r="I382" s="480"/>
      <c r="J382" s="480"/>
      <c r="K382" s="595"/>
      <c r="L382" s="480"/>
      <c r="M382" s="476"/>
      <c r="N382" s="476"/>
      <c r="O382" s="595"/>
      <c r="P382" s="480"/>
      <c r="Q382" s="480"/>
      <c r="R382" s="480"/>
      <c r="S382" s="480"/>
      <c r="T382" s="480"/>
      <c r="U382" s="480"/>
      <c r="V382" s="480"/>
      <c r="AA382" s="595"/>
      <c r="AB382" s="480"/>
      <c r="AC382" s="480"/>
      <c r="AD382" s="595"/>
    </row>
    <row r="383" spans="2:30" x14ac:dyDescent="0.2">
      <c r="B383" s="595"/>
      <c r="C383" s="480"/>
      <c r="F383" s="768"/>
      <c r="G383" s="480"/>
      <c r="H383" s="480"/>
      <c r="I383" s="480"/>
      <c r="J383" s="480"/>
      <c r="K383" s="595"/>
      <c r="L383" s="480"/>
      <c r="M383" s="476"/>
      <c r="N383" s="476"/>
      <c r="O383" s="595"/>
      <c r="P383" s="480"/>
      <c r="Q383" s="480"/>
      <c r="R383" s="480"/>
      <c r="S383" s="480"/>
      <c r="T383" s="480"/>
      <c r="U383" s="480"/>
      <c r="V383" s="480"/>
      <c r="AA383" s="595"/>
      <c r="AB383" s="480"/>
      <c r="AC383" s="480"/>
      <c r="AD383" s="595"/>
    </row>
    <row r="384" spans="2:30" x14ac:dyDescent="0.2">
      <c r="B384" s="595"/>
      <c r="C384" s="480"/>
      <c r="F384" s="768"/>
      <c r="G384" s="480"/>
      <c r="H384" s="480"/>
      <c r="I384" s="480"/>
      <c r="J384" s="480"/>
      <c r="K384" s="595"/>
      <c r="L384" s="480"/>
      <c r="M384" s="476"/>
      <c r="N384" s="476"/>
      <c r="O384" s="595"/>
      <c r="P384" s="480"/>
      <c r="Q384" s="480"/>
      <c r="R384" s="480"/>
      <c r="S384" s="480"/>
      <c r="T384" s="480"/>
      <c r="U384" s="480"/>
      <c r="V384" s="480"/>
      <c r="AA384" s="595"/>
      <c r="AB384" s="480"/>
      <c r="AC384" s="480"/>
      <c r="AD384" s="595"/>
    </row>
    <row r="385" spans="2:30" x14ac:dyDescent="0.2">
      <c r="B385" s="595"/>
      <c r="C385" s="480"/>
      <c r="F385" s="768"/>
      <c r="G385" s="480"/>
      <c r="H385" s="480"/>
      <c r="I385" s="480"/>
      <c r="J385" s="480"/>
      <c r="K385" s="595"/>
      <c r="L385" s="480"/>
      <c r="M385" s="476"/>
      <c r="N385" s="476"/>
      <c r="O385" s="595"/>
      <c r="P385" s="480"/>
      <c r="Q385" s="480"/>
      <c r="R385" s="480"/>
      <c r="S385" s="480"/>
      <c r="T385" s="480"/>
      <c r="U385" s="480"/>
      <c r="V385" s="480"/>
      <c r="AA385" s="595"/>
      <c r="AB385" s="480"/>
      <c r="AC385" s="480"/>
      <c r="AD385" s="595"/>
    </row>
    <row r="386" spans="2:30" x14ac:dyDescent="0.2">
      <c r="B386" s="595"/>
      <c r="C386" s="480"/>
      <c r="F386" s="768"/>
      <c r="G386" s="480"/>
      <c r="H386" s="480"/>
      <c r="I386" s="480"/>
      <c r="J386" s="480"/>
      <c r="K386" s="595"/>
      <c r="L386" s="480"/>
      <c r="M386" s="476"/>
      <c r="N386" s="476"/>
      <c r="O386" s="595"/>
      <c r="P386" s="480"/>
      <c r="Q386" s="480"/>
      <c r="R386" s="480"/>
      <c r="S386" s="480"/>
      <c r="T386" s="480"/>
      <c r="U386" s="480"/>
      <c r="V386" s="480"/>
      <c r="AA386" s="595"/>
      <c r="AB386" s="480"/>
      <c r="AC386" s="480"/>
      <c r="AD386" s="595"/>
    </row>
    <row r="387" spans="2:30" x14ac:dyDescent="0.2">
      <c r="B387" s="595"/>
      <c r="C387" s="480"/>
      <c r="F387" s="768"/>
      <c r="G387" s="480"/>
      <c r="H387" s="480"/>
      <c r="I387" s="480"/>
      <c r="J387" s="480"/>
      <c r="K387" s="595"/>
      <c r="L387" s="480"/>
      <c r="M387" s="476"/>
      <c r="N387" s="476"/>
      <c r="O387" s="595"/>
      <c r="P387" s="480"/>
      <c r="Q387" s="480"/>
      <c r="R387" s="480"/>
      <c r="S387" s="480"/>
      <c r="T387" s="480"/>
      <c r="U387" s="480"/>
      <c r="V387" s="480"/>
      <c r="AA387" s="595"/>
      <c r="AB387" s="480"/>
      <c r="AC387" s="480"/>
      <c r="AD387" s="595"/>
    </row>
    <row r="388" spans="2:30" x14ac:dyDescent="0.2">
      <c r="B388" s="595"/>
      <c r="C388" s="480"/>
      <c r="F388" s="768"/>
      <c r="G388" s="480"/>
      <c r="H388" s="480"/>
      <c r="I388" s="480"/>
      <c r="J388" s="480"/>
      <c r="K388" s="595"/>
      <c r="L388" s="480"/>
      <c r="M388" s="476"/>
      <c r="N388" s="476"/>
      <c r="O388" s="595"/>
      <c r="P388" s="480"/>
      <c r="Q388" s="480"/>
      <c r="R388" s="480"/>
      <c r="S388" s="480"/>
      <c r="T388" s="480"/>
      <c r="U388" s="480"/>
      <c r="V388" s="480"/>
      <c r="AA388" s="595"/>
      <c r="AB388" s="480"/>
      <c r="AC388" s="480"/>
      <c r="AD388" s="595"/>
    </row>
    <row r="389" spans="2:30" x14ac:dyDescent="0.2">
      <c r="B389" s="595"/>
      <c r="C389" s="480"/>
      <c r="F389" s="768"/>
      <c r="G389" s="480"/>
      <c r="H389" s="480"/>
      <c r="I389" s="480"/>
      <c r="J389" s="480"/>
      <c r="K389" s="595"/>
      <c r="L389" s="480"/>
      <c r="M389" s="476"/>
      <c r="N389" s="476"/>
      <c r="O389" s="595"/>
      <c r="P389" s="480"/>
      <c r="Q389" s="480"/>
      <c r="R389" s="480"/>
      <c r="S389" s="480"/>
      <c r="T389" s="480"/>
      <c r="U389" s="480"/>
      <c r="V389" s="480"/>
      <c r="AA389" s="595"/>
      <c r="AB389" s="480"/>
      <c r="AC389" s="480"/>
      <c r="AD389" s="595"/>
    </row>
    <row r="390" spans="2:30" x14ac:dyDescent="0.2">
      <c r="B390" s="595"/>
      <c r="C390" s="480"/>
      <c r="F390" s="768"/>
      <c r="G390" s="480"/>
      <c r="H390" s="480"/>
      <c r="I390" s="480"/>
      <c r="J390" s="480"/>
      <c r="K390" s="595"/>
      <c r="L390" s="480"/>
      <c r="M390" s="476"/>
      <c r="N390" s="476"/>
      <c r="O390" s="595"/>
      <c r="P390" s="480"/>
      <c r="Q390" s="480"/>
      <c r="R390" s="480"/>
      <c r="S390" s="480"/>
      <c r="T390" s="480"/>
      <c r="U390" s="480"/>
      <c r="V390" s="480"/>
      <c r="AA390" s="595"/>
      <c r="AB390" s="480"/>
      <c r="AC390" s="480"/>
      <c r="AD390" s="595"/>
    </row>
    <row r="391" spans="2:30" x14ac:dyDescent="0.2">
      <c r="B391" s="595"/>
      <c r="C391" s="480"/>
      <c r="F391" s="768"/>
      <c r="G391" s="480"/>
      <c r="H391" s="480"/>
      <c r="I391" s="480"/>
      <c r="J391" s="480"/>
      <c r="K391" s="595"/>
      <c r="L391" s="480"/>
      <c r="M391" s="476"/>
      <c r="N391" s="476"/>
      <c r="O391" s="595"/>
      <c r="P391" s="480"/>
      <c r="Q391" s="480"/>
      <c r="R391" s="480"/>
      <c r="S391" s="480"/>
      <c r="T391" s="480"/>
      <c r="U391" s="480"/>
      <c r="V391" s="480"/>
      <c r="AA391" s="595"/>
      <c r="AB391" s="480"/>
      <c r="AC391" s="480"/>
      <c r="AD391" s="595"/>
    </row>
    <row r="392" spans="2:30" x14ac:dyDescent="0.2">
      <c r="B392" s="595"/>
      <c r="C392" s="480"/>
      <c r="F392" s="768"/>
      <c r="G392" s="480"/>
      <c r="H392" s="480"/>
      <c r="I392" s="480"/>
      <c r="J392" s="480"/>
      <c r="K392" s="595"/>
      <c r="L392" s="480"/>
      <c r="M392" s="476"/>
      <c r="N392" s="476"/>
      <c r="O392" s="595"/>
      <c r="P392" s="480"/>
      <c r="Q392" s="480"/>
      <c r="R392" s="480"/>
      <c r="S392" s="480"/>
      <c r="T392" s="480"/>
      <c r="U392" s="480"/>
      <c r="V392" s="480"/>
      <c r="AA392" s="595"/>
      <c r="AB392" s="480"/>
      <c r="AC392" s="480"/>
      <c r="AD392" s="595"/>
    </row>
    <row r="393" spans="2:30" x14ac:dyDescent="0.2">
      <c r="B393" s="595"/>
      <c r="C393" s="480"/>
      <c r="F393" s="768"/>
      <c r="G393" s="480"/>
      <c r="H393" s="480"/>
      <c r="I393" s="480"/>
      <c r="J393" s="480"/>
      <c r="K393" s="595"/>
      <c r="L393" s="480"/>
      <c r="M393" s="476"/>
      <c r="N393" s="476"/>
      <c r="O393" s="595"/>
      <c r="P393" s="480"/>
      <c r="Q393" s="480"/>
      <c r="R393" s="480"/>
      <c r="S393" s="480"/>
      <c r="T393" s="480"/>
      <c r="U393" s="480"/>
      <c r="V393" s="480"/>
      <c r="AA393" s="595"/>
      <c r="AB393" s="480"/>
      <c r="AC393" s="480"/>
      <c r="AD393" s="595"/>
    </row>
    <row r="394" spans="2:30" x14ac:dyDescent="0.2">
      <c r="B394" s="595"/>
      <c r="C394" s="480"/>
      <c r="F394" s="768"/>
      <c r="G394" s="480"/>
      <c r="H394" s="480"/>
      <c r="I394" s="480"/>
      <c r="J394" s="480"/>
      <c r="K394" s="595"/>
      <c r="L394" s="480"/>
      <c r="M394" s="476"/>
      <c r="N394" s="476"/>
      <c r="O394" s="595"/>
      <c r="P394" s="480"/>
      <c r="Q394" s="480"/>
      <c r="R394" s="480"/>
      <c r="S394" s="480"/>
      <c r="T394" s="480"/>
      <c r="U394" s="480"/>
      <c r="V394" s="480"/>
      <c r="AA394" s="595"/>
      <c r="AB394" s="480"/>
      <c r="AC394" s="480"/>
      <c r="AD394" s="595"/>
    </row>
    <row r="395" spans="2:30" x14ac:dyDescent="0.2">
      <c r="B395" s="595"/>
      <c r="C395" s="480"/>
      <c r="F395" s="768"/>
      <c r="G395" s="480"/>
      <c r="H395" s="480"/>
      <c r="I395" s="480"/>
      <c r="J395" s="480"/>
      <c r="K395" s="595"/>
      <c r="L395" s="480"/>
      <c r="M395" s="476"/>
      <c r="N395" s="476"/>
      <c r="O395" s="595"/>
      <c r="P395" s="480"/>
      <c r="Q395" s="480"/>
      <c r="R395" s="480"/>
      <c r="S395" s="480"/>
      <c r="T395" s="480"/>
      <c r="U395" s="480"/>
      <c r="V395" s="480"/>
      <c r="AA395" s="595"/>
      <c r="AB395" s="480"/>
      <c r="AC395" s="480"/>
      <c r="AD395" s="595"/>
    </row>
    <row r="396" spans="2:30" x14ac:dyDescent="0.2">
      <c r="B396" s="595"/>
      <c r="C396" s="480"/>
      <c r="F396" s="768"/>
      <c r="G396" s="480"/>
      <c r="H396" s="480"/>
      <c r="I396" s="480"/>
      <c r="J396" s="480"/>
      <c r="K396" s="595"/>
      <c r="L396" s="480"/>
      <c r="M396" s="476"/>
      <c r="N396" s="476"/>
      <c r="O396" s="595"/>
      <c r="P396" s="480"/>
      <c r="Q396" s="480"/>
      <c r="R396" s="480"/>
      <c r="S396" s="480"/>
      <c r="T396" s="480"/>
      <c r="U396" s="480"/>
      <c r="V396" s="480"/>
      <c r="AA396" s="595"/>
      <c r="AB396" s="480"/>
      <c r="AC396" s="480"/>
      <c r="AD396" s="595"/>
    </row>
    <row r="397" spans="2:30" x14ac:dyDescent="0.2">
      <c r="B397" s="595"/>
      <c r="C397" s="480"/>
      <c r="F397" s="768"/>
      <c r="G397" s="480"/>
      <c r="H397" s="480"/>
      <c r="I397" s="480"/>
      <c r="J397" s="480"/>
      <c r="K397" s="595"/>
      <c r="L397" s="480"/>
      <c r="M397" s="476"/>
      <c r="N397" s="476"/>
      <c r="O397" s="595"/>
      <c r="P397" s="480"/>
      <c r="Q397" s="480"/>
      <c r="R397" s="480"/>
      <c r="S397" s="480"/>
      <c r="T397" s="480"/>
      <c r="U397" s="480"/>
      <c r="V397" s="480"/>
      <c r="AA397" s="595"/>
      <c r="AB397" s="480"/>
      <c r="AC397" s="480"/>
      <c r="AD397" s="595"/>
    </row>
    <row r="398" spans="2:30" x14ac:dyDescent="0.2">
      <c r="B398" s="595"/>
      <c r="C398" s="480"/>
      <c r="F398" s="768"/>
      <c r="G398" s="480"/>
      <c r="H398" s="480"/>
      <c r="I398" s="480"/>
      <c r="J398" s="480"/>
      <c r="K398" s="595"/>
      <c r="L398" s="480"/>
      <c r="M398" s="476"/>
      <c r="N398" s="476"/>
      <c r="O398" s="595"/>
      <c r="P398" s="480"/>
      <c r="Q398" s="480"/>
      <c r="R398" s="480"/>
      <c r="S398" s="480"/>
      <c r="T398" s="480"/>
      <c r="U398" s="480"/>
      <c r="V398" s="480"/>
      <c r="AA398" s="595"/>
      <c r="AB398" s="480"/>
      <c r="AC398" s="480"/>
      <c r="AD398" s="595"/>
    </row>
    <row r="399" spans="2:30" x14ac:dyDescent="0.2">
      <c r="B399" s="595"/>
      <c r="C399" s="480"/>
      <c r="F399" s="768"/>
      <c r="G399" s="480"/>
      <c r="H399" s="480"/>
      <c r="I399" s="480"/>
      <c r="J399" s="480"/>
      <c r="K399" s="595"/>
      <c r="L399" s="480"/>
      <c r="M399" s="476"/>
      <c r="N399" s="476"/>
      <c r="O399" s="595"/>
      <c r="P399" s="480"/>
      <c r="Q399" s="480"/>
      <c r="R399" s="480"/>
      <c r="S399" s="480"/>
      <c r="T399" s="480"/>
      <c r="U399" s="480"/>
      <c r="V399" s="480"/>
      <c r="AA399" s="595"/>
      <c r="AB399" s="480"/>
      <c r="AC399" s="480"/>
      <c r="AD399" s="595"/>
    </row>
    <row r="400" spans="2:30" x14ac:dyDescent="0.2">
      <c r="B400" s="595"/>
      <c r="C400" s="480"/>
      <c r="F400" s="768"/>
      <c r="G400" s="480"/>
      <c r="H400" s="480"/>
      <c r="I400" s="480"/>
      <c r="J400" s="480"/>
      <c r="K400" s="595"/>
      <c r="L400" s="480"/>
      <c r="M400" s="476"/>
      <c r="N400" s="476"/>
      <c r="O400" s="595"/>
      <c r="P400" s="480"/>
      <c r="Q400" s="480"/>
      <c r="R400" s="480"/>
      <c r="S400" s="480"/>
      <c r="T400" s="480"/>
      <c r="U400" s="480"/>
      <c r="V400" s="480"/>
      <c r="AA400" s="595"/>
      <c r="AB400" s="480"/>
      <c r="AC400" s="480"/>
      <c r="AD400" s="595"/>
    </row>
    <row r="401" spans="2:30" x14ac:dyDescent="0.2">
      <c r="B401" s="595"/>
      <c r="C401" s="480"/>
      <c r="F401" s="768"/>
      <c r="G401" s="480"/>
      <c r="H401" s="480"/>
      <c r="I401" s="480"/>
      <c r="J401" s="480"/>
      <c r="K401" s="595"/>
      <c r="L401" s="480"/>
      <c r="M401" s="476"/>
      <c r="N401" s="476"/>
      <c r="O401" s="595"/>
      <c r="P401" s="480"/>
      <c r="Q401" s="480"/>
      <c r="R401" s="480"/>
      <c r="S401" s="480"/>
      <c r="T401" s="480"/>
      <c r="U401" s="480"/>
      <c r="V401" s="480"/>
      <c r="AA401" s="595"/>
      <c r="AB401" s="480"/>
      <c r="AC401" s="480"/>
      <c r="AD401" s="595"/>
    </row>
    <row r="402" spans="2:30" x14ac:dyDescent="0.2">
      <c r="B402" s="595"/>
      <c r="C402" s="480"/>
      <c r="F402" s="768"/>
      <c r="G402" s="480"/>
      <c r="H402" s="480"/>
      <c r="I402" s="480"/>
      <c r="J402" s="480"/>
      <c r="K402" s="595"/>
      <c r="L402" s="480"/>
      <c r="M402" s="476"/>
      <c r="N402" s="476"/>
      <c r="O402" s="595"/>
      <c r="P402" s="480"/>
      <c r="Q402" s="480"/>
      <c r="R402" s="480"/>
      <c r="S402" s="480"/>
      <c r="T402" s="480"/>
      <c r="U402" s="480"/>
      <c r="V402" s="480"/>
      <c r="AA402" s="595"/>
      <c r="AB402" s="480"/>
      <c r="AC402" s="480"/>
      <c r="AD402" s="595"/>
    </row>
    <row r="403" spans="2:30" x14ac:dyDescent="0.2">
      <c r="B403" s="595"/>
      <c r="C403" s="480"/>
      <c r="F403" s="768"/>
      <c r="G403" s="480"/>
      <c r="H403" s="480"/>
      <c r="I403" s="480"/>
      <c r="J403" s="480"/>
      <c r="K403" s="595"/>
      <c r="L403" s="480"/>
      <c r="M403" s="476"/>
      <c r="N403" s="476"/>
      <c r="O403" s="595"/>
      <c r="P403" s="480"/>
      <c r="Q403" s="480"/>
      <c r="R403" s="480"/>
      <c r="S403" s="480"/>
      <c r="T403" s="480"/>
      <c r="U403" s="480"/>
      <c r="V403" s="480"/>
      <c r="AA403" s="595"/>
      <c r="AB403" s="480"/>
      <c r="AC403" s="480"/>
      <c r="AD403" s="595"/>
    </row>
    <row r="404" spans="2:30" x14ac:dyDescent="0.2">
      <c r="B404" s="595"/>
      <c r="C404" s="480"/>
      <c r="F404" s="768"/>
      <c r="G404" s="480"/>
      <c r="H404" s="480"/>
      <c r="I404" s="480"/>
      <c r="J404" s="480"/>
      <c r="K404" s="595"/>
      <c r="L404" s="480"/>
      <c r="M404" s="476"/>
      <c r="N404" s="476"/>
      <c r="O404" s="595"/>
      <c r="P404" s="480"/>
      <c r="Q404" s="480"/>
      <c r="R404" s="480"/>
      <c r="S404" s="480"/>
      <c r="T404" s="480"/>
      <c r="U404" s="480"/>
      <c r="V404" s="480"/>
      <c r="AA404" s="595"/>
      <c r="AB404" s="480"/>
      <c r="AC404" s="480"/>
      <c r="AD404" s="595"/>
    </row>
    <row r="405" spans="2:30" x14ac:dyDescent="0.2">
      <c r="B405" s="595"/>
      <c r="C405" s="480"/>
      <c r="F405" s="768"/>
      <c r="G405" s="480"/>
      <c r="H405" s="480"/>
      <c r="I405" s="480"/>
      <c r="J405" s="480"/>
      <c r="K405" s="595"/>
      <c r="L405" s="480"/>
      <c r="M405" s="476"/>
      <c r="N405" s="476"/>
      <c r="O405" s="595"/>
      <c r="P405" s="480"/>
      <c r="Q405" s="480"/>
      <c r="R405" s="480"/>
      <c r="S405" s="480"/>
      <c r="T405" s="480"/>
      <c r="U405" s="480"/>
      <c r="V405" s="480"/>
      <c r="AA405" s="595"/>
      <c r="AB405" s="480"/>
      <c r="AC405" s="480"/>
      <c r="AD405" s="595"/>
    </row>
    <row r="406" spans="2:30" x14ac:dyDescent="0.2">
      <c r="B406" s="595"/>
      <c r="C406" s="480"/>
      <c r="F406" s="768"/>
      <c r="G406" s="480"/>
      <c r="H406" s="480"/>
      <c r="I406" s="480"/>
      <c r="J406" s="480"/>
      <c r="K406" s="595"/>
      <c r="L406" s="480"/>
      <c r="M406" s="476"/>
      <c r="N406" s="476"/>
      <c r="O406" s="595"/>
      <c r="P406" s="480"/>
      <c r="Q406" s="480"/>
      <c r="R406" s="480"/>
      <c r="S406" s="480"/>
      <c r="T406" s="480"/>
      <c r="U406" s="480"/>
      <c r="V406" s="480"/>
      <c r="AA406" s="595"/>
      <c r="AB406" s="480"/>
      <c r="AC406" s="480"/>
      <c r="AD406" s="595"/>
    </row>
    <row r="407" spans="2:30" x14ac:dyDescent="0.2">
      <c r="B407" s="595"/>
      <c r="C407" s="480"/>
      <c r="F407" s="768"/>
      <c r="G407" s="480"/>
      <c r="H407" s="480"/>
      <c r="I407" s="480"/>
      <c r="J407" s="480"/>
      <c r="K407" s="595"/>
      <c r="L407" s="480"/>
      <c r="M407" s="476"/>
      <c r="N407" s="476"/>
      <c r="O407" s="595"/>
      <c r="P407" s="480"/>
      <c r="Q407" s="480"/>
      <c r="R407" s="480"/>
      <c r="S407" s="480"/>
      <c r="T407" s="480"/>
      <c r="U407" s="480"/>
      <c r="V407" s="480"/>
      <c r="AA407" s="595"/>
      <c r="AB407" s="480"/>
      <c r="AC407" s="480"/>
      <c r="AD407" s="595"/>
    </row>
    <row r="408" spans="2:30" x14ac:dyDescent="0.2">
      <c r="B408" s="595"/>
      <c r="C408" s="480"/>
      <c r="F408" s="768"/>
      <c r="G408" s="480"/>
      <c r="H408" s="480"/>
      <c r="I408" s="480"/>
      <c r="J408" s="480"/>
      <c r="K408" s="595"/>
      <c r="L408" s="480"/>
      <c r="M408" s="476"/>
      <c r="N408" s="476"/>
      <c r="O408" s="595"/>
      <c r="P408" s="480"/>
      <c r="Q408" s="480"/>
      <c r="R408" s="480"/>
      <c r="S408" s="480"/>
      <c r="T408" s="480"/>
      <c r="U408" s="480"/>
      <c r="V408" s="480"/>
      <c r="AA408" s="595"/>
      <c r="AB408" s="480"/>
      <c r="AC408" s="480"/>
      <c r="AD408" s="595"/>
    </row>
    <row r="409" spans="2:30" x14ac:dyDescent="0.2">
      <c r="B409" s="595"/>
      <c r="C409" s="480"/>
      <c r="F409" s="768"/>
      <c r="G409" s="480"/>
      <c r="H409" s="480"/>
      <c r="I409" s="480"/>
      <c r="J409" s="480"/>
      <c r="K409" s="595"/>
      <c r="L409" s="480"/>
      <c r="M409" s="476"/>
      <c r="N409" s="476"/>
      <c r="O409" s="595"/>
      <c r="P409" s="480"/>
      <c r="Q409" s="480"/>
      <c r="R409" s="480"/>
      <c r="S409" s="480"/>
      <c r="T409" s="480"/>
      <c r="U409" s="480"/>
      <c r="V409" s="480"/>
      <c r="AA409" s="595"/>
      <c r="AB409" s="480"/>
      <c r="AC409" s="480"/>
      <c r="AD409" s="595"/>
    </row>
    <row r="410" spans="2:30" x14ac:dyDescent="0.2">
      <c r="B410" s="595"/>
      <c r="C410" s="480"/>
      <c r="F410" s="768"/>
      <c r="G410" s="480"/>
      <c r="H410" s="480"/>
      <c r="I410" s="480"/>
      <c r="J410" s="480"/>
      <c r="K410" s="595"/>
      <c r="L410" s="480"/>
      <c r="M410" s="476"/>
      <c r="N410" s="476"/>
      <c r="O410" s="595"/>
      <c r="P410" s="480"/>
      <c r="Q410" s="480"/>
      <c r="R410" s="480"/>
      <c r="S410" s="480"/>
      <c r="T410" s="480"/>
      <c r="U410" s="480"/>
      <c r="V410" s="480"/>
      <c r="AA410" s="595"/>
      <c r="AB410" s="480"/>
      <c r="AC410" s="480"/>
      <c r="AD410" s="595"/>
    </row>
    <row r="411" spans="2:30" x14ac:dyDescent="0.2">
      <c r="B411" s="595"/>
      <c r="C411" s="480"/>
      <c r="F411" s="768"/>
      <c r="G411" s="480"/>
      <c r="H411" s="480"/>
      <c r="I411" s="480"/>
      <c r="J411" s="480"/>
      <c r="K411" s="595"/>
      <c r="L411" s="480"/>
      <c r="M411" s="476"/>
      <c r="N411" s="476"/>
      <c r="O411" s="595"/>
      <c r="P411" s="480"/>
      <c r="Q411" s="480"/>
      <c r="R411" s="480"/>
      <c r="S411" s="480"/>
      <c r="T411" s="480"/>
      <c r="U411" s="480"/>
      <c r="V411" s="480"/>
      <c r="AA411" s="595"/>
      <c r="AB411" s="480"/>
      <c r="AC411" s="480"/>
      <c r="AD411" s="595"/>
    </row>
    <row r="412" spans="2:30" x14ac:dyDescent="0.2">
      <c r="B412" s="595"/>
      <c r="C412" s="480"/>
      <c r="F412" s="768"/>
      <c r="G412" s="480"/>
      <c r="H412" s="480"/>
      <c r="I412" s="480"/>
      <c r="J412" s="480"/>
      <c r="K412" s="595"/>
      <c r="L412" s="480"/>
      <c r="M412" s="476"/>
      <c r="N412" s="476"/>
      <c r="O412" s="595"/>
      <c r="P412" s="480"/>
      <c r="Q412" s="480"/>
      <c r="R412" s="480"/>
      <c r="S412" s="480"/>
      <c r="T412" s="480"/>
      <c r="U412" s="480"/>
      <c r="V412" s="480"/>
      <c r="AA412" s="595"/>
      <c r="AB412" s="480"/>
      <c r="AC412" s="480"/>
      <c r="AD412" s="595"/>
    </row>
    <row r="413" spans="2:30" x14ac:dyDescent="0.2">
      <c r="B413" s="595"/>
      <c r="C413" s="480"/>
      <c r="F413" s="768"/>
      <c r="G413" s="480"/>
      <c r="H413" s="480"/>
      <c r="I413" s="480"/>
      <c r="J413" s="480"/>
      <c r="K413" s="595"/>
      <c r="L413" s="480"/>
      <c r="M413" s="476"/>
      <c r="N413" s="476"/>
      <c r="O413" s="595"/>
      <c r="P413" s="480"/>
      <c r="Q413" s="480"/>
      <c r="R413" s="480"/>
      <c r="S413" s="480"/>
      <c r="T413" s="480"/>
      <c r="U413" s="480"/>
      <c r="V413" s="480"/>
      <c r="AA413" s="595"/>
      <c r="AB413" s="480"/>
      <c r="AC413" s="480"/>
      <c r="AD413" s="595"/>
    </row>
    <row r="414" spans="2:30" x14ac:dyDescent="0.2">
      <c r="B414" s="595"/>
      <c r="C414" s="480"/>
      <c r="F414" s="768"/>
      <c r="G414" s="480"/>
      <c r="H414" s="480"/>
      <c r="I414" s="480"/>
      <c r="J414" s="480"/>
      <c r="K414" s="595"/>
      <c r="L414" s="480"/>
      <c r="M414" s="476"/>
      <c r="N414" s="476"/>
      <c r="O414" s="595"/>
      <c r="P414" s="480"/>
      <c r="Q414" s="480"/>
      <c r="R414" s="480"/>
      <c r="S414" s="480"/>
      <c r="T414" s="480"/>
      <c r="U414" s="480"/>
      <c r="V414" s="480"/>
      <c r="AA414" s="595"/>
      <c r="AB414" s="480"/>
      <c r="AC414" s="480"/>
      <c r="AD414" s="595"/>
    </row>
    <row r="415" spans="2:30" x14ac:dyDescent="0.2">
      <c r="B415" s="595"/>
      <c r="C415" s="480"/>
      <c r="F415" s="768"/>
      <c r="G415" s="480"/>
      <c r="H415" s="480"/>
      <c r="I415" s="480"/>
      <c r="J415" s="480"/>
      <c r="K415" s="595"/>
      <c r="L415" s="480"/>
      <c r="M415" s="476"/>
      <c r="N415" s="476"/>
      <c r="O415" s="595"/>
      <c r="P415" s="480"/>
      <c r="Q415" s="480"/>
      <c r="R415" s="480"/>
      <c r="S415" s="480"/>
      <c r="T415" s="480"/>
      <c r="U415" s="480"/>
      <c r="V415" s="480"/>
      <c r="AA415" s="595"/>
      <c r="AB415" s="480"/>
      <c r="AC415" s="480"/>
      <c r="AD415" s="595"/>
    </row>
    <row r="416" spans="2:30" x14ac:dyDescent="0.2">
      <c r="B416" s="595"/>
      <c r="C416" s="480"/>
      <c r="F416" s="768"/>
      <c r="G416" s="480"/>
      <c r="H416" s="480"/>
      <c r="I416" s="480"/>
      <c r="J416" s="480"/>
      <c r="K416" s="595"/>
      <c r="L416" s="480"/>
      <c r="M416" s="476"/>
      <c r="N416" s="476"/>
      <c r="O416" s="595"/>
      <c r="P416" s="480"/>
      <c r="Q416" s="480"/>
      <c r="R416" s="480"/>
      <c r="S416" s="480"/>
      <c r="T416" s="480"/>
      <c r="U416" s="480"/>
      <c r="V416" s="480"/>
      <c r="AA416" s="595"/>
      <c r="AB416" s="480"/>
      <c r="AC416" s="480"/>
      <c r="AD416" s="595"/>
    </row>
    <row r="417" spans="2:30" x14ac:dyDescent="0.2">
      <c r="B417" s="595"/>
      <c r="C417" s="480"/>
      <c r="F417" s="768"/>
      <c r="G417" s="480"/>
      <c r="H417" s="480"/>
      <c r="I417" s="480"/>
      <c r="J417" s="480"/>
      <c r="K417" s="595"/>
      <c r="L417" s="480"/>
      <c r="M417" s="665"/>
      <c r="N417" s="665"/>
      <c r="O417" s="595"/>
      <c r="P417" s="480"/>
      <c r="Q417" s="480"/>
      <c r="R417" s="480"/>
      <c r="S417" s="480"/>
      <c r="T417" s="480"/>
      <c r="U417" s="480"/>
      <c r="V417" s="480"/>
      <c r="AA417" s="595"/>
      <c r="AB417" s="480"/>
      <c r="AC417" s="480"/>
      <c r="AD417" s="595"/>
    </row>
    <row r="418" spans="2:30" x14ac:dyDescent="0.2">
      <c r="B418" s="595"/>
      <c r="C418" s="480"/>
      <c r="F418" s="768"/>
      <c r="G418" s="480"/>
      <c r="H418" s="480"/>
      <c r="I418" s="480"/>
      <c r="J418" s="480"/>
      <c r="K418" s="595"/>
      <c r="L418" s="480"/>
      <c r="M418" s="476"/>
      <c r="N418" s="476"/>
      <c r="O418" s="595"/>
      <c r="P418" s="480"/>
      <c r="Q418" s="480"/>
      <c r="R418" s="480"/>
      <c r="S418" s="480"/>
      <c r="T418" s="480"/>
      <c r="U418" s="480"/>
      <c r="V418" s="480"/>
      <c r="AA418" s="595"/>
      <c r="AB418" s="480"/>
      <c r="AC418" s="480"/>
      <c r="AD418" s="595"/>
    </row>
    <row r="419" spans="2:30" x14ac:dyDescent="0.2">
      <c r="B419" s="595"/>
      <c r="C419" s="480"/>
      <c r="F419" s="768"/>
      <c r="G419" s="480"/>
      <c r="H419" s="480"/>
      <c r="I419" s="480"/>
      <c r="J419" s="480"/>
      <c r="K419" s="595"/>
      <c r="L419" s="480"/>
      <c r="M419" s="476"/>
      <c r="N419" s="476"/>
      <c r="O419" s="595"/>
      <c r="P419" s="480"/>
      <c r="Q419" s="480"/>
      <c r="R419" s="480"/>
      <c r="S419" s="480"/>
      <c r="T419" s="480"/>
      <c r="U419" s="480"/>
      <c r="V419" s="480"/>
      <c r="AA419" s="595"/>
      <c r="AB419" s="480"/>
      <c r="AC419" s="480"/>
      <c r="AD419" s="595"/>
    </row>
    <row r="420" spans="2:30" x14ac:dyDescent="0.2">
      <c r="B420" s="595"/>
      <c r="C420" s="480"/>
      <c r="F420" s="768"/>
      <c r="G420" s="480"/>
      <c r="H420" s="480"/>
      <c r="I420" s="480"/>
      <c r="J420" s="480"/>
      <c r="K420" s="595"/>
      <c r="L420" s="480"/>
      <c r="M420" s="476"/>
      <c r="N420" s="476"/>
      <c r="O420" s="595"/>
      <c r="P420" s="480"/>
      <c r="Q420" s="480"/>
      <c r="R420" s="480"/>
      <c r="S420" s="480"/>
      <c r="T420" s="480"/>
      <c r="U420" s="480"/>
      <c r="V420" s="480"/>
      <c r="AA420" s="595"/>
      <c r="AB420" s="480"/>
      <c r="AC420" s="480"/>
      <c r="AD420" s="595"/>
    </row>
    <row r="421" spans="2:30" x14ac:dyDescent="0.2">
      <c r="B421" s="595"/>
      <c r="C421" s="480"/>
      <c r="F421" s="768"/>
      <c r="G421" s="480"/>
      <c r="H421" s="480"/>
      <c r="I421" s="480"/>
      <c r="J421" s="480"/>
      <c r="K421" s="595"/>
      <c r="L421" s="480"/>
      <c r="M421" s="476"/>
      <c r="N421" s="476"/>
      <c r="O421" s="595"/>
      <c r="P421" s="480"/>
      <c r="Q421" s="480"/>
      <c r="R421" s="480"/>
      <c r="S421" s="480"/>
      <c r="T421" s="480"/>
      <c r="U421" s="480"/>
      <c r="V421" s="480"/>
      <c r="AA421" s="595"/>
      <c r="AB421" s="480"/>
      <c r="AC421" s="480"/>
      <c r="AD421" s="595"/>
    </row>
    <row r="422" spans="2:30" x14ac:dyDescent="0.2">
      <c r="B422" s="595"/>
      <c r="C422" s="480"/>
      <c r="F422" s="768"/>
      <c r="G422" s="480"/>
      <c r="H422" s="480"/>
      <c r="I422" s="480"/>
      <c r="J422" s="480"/>
      <c r="K422" s="595"/>
      <c r="L422" s="480"/>
      <c r="M422" s="476"/>
      <c r="N422" s="476"/>
      <c r="O422" s="595"/>
      <c r="P422" s="480"/>
      <c r="Q422" s="480"/>
      <c r="R422" s="480"/>
      <c r="S422" s="480"/>
      <c r="T422" s="480"/>
      <c r="U422" s="480"/>
      <c r="V422" s="480"/>
      <c r="AA422" s="595"/>
      <c r="AB422" s="480"/>
      <c r="AC422" s="480"/>
      <c r="AD422" s="595"/>
    </row>
    <row r="423" spans="2:30" x14ac:dyDescent="0.2">
      <c r="B423" s="595"/>
      <c r="C423" s="480"/>
      <c r="F423" s="768"/>
      <c r="G423" s="480"/>
      <c r="H423" s="480"/>
      <c r="I423" s="480"/>
      <c r="J423" s="480"/>
      <c r="K423" s="595"/>
      <c r="L423" s="480"/>
      <c r="M423" s="476"/>
      <c r="N423" s="476"/>
      <c r="O423" s="595"/>
      <c r="P423" s="480"/>
      <c r="Q423" s="480"/>
      <c r="R423" s="480"/>
      <c r="S423" s="480"/>
      <c r="T423" s="480"/>
      <c r="U423" s="480"/>
      <c r="V423" s="480"/>
      <c r="AA423" s="595"/>
      <c r="AB423" s="480"/>
      <c r="AC423" s="480"/>
      <c r="AD423" s="595"/>
    </row>
    <row r="424" spans="2:30" x14ac:dyDescent="0.2">
      <c r="B424" s="595"/>
      <c r="C424" s="480"/>
      <c r="F424" s="768"/>
      <c r="G424" s="480"/>
      <c r="H424" s="480"/>
      <c r="I424" s="480"/>
      <c r="J424" s="480"/>
      <c r="K424" s="595"/>
      <c r="L424" s="480"/>
      <c r="M424" s="476"/>
      <c r="N424" s="476"/>
      <c r="O424" s="595"/>
      <c r="P424" s="480"/>
      <c r="Q424" s="480"/>
      <c r="R424" s="480"/>
      <c r="S424" s="480"/>
      <c r="T424" s="480"/>
      <c r="U424" s="480"/>
      <c r="V424" s="480"/>
      <c r="AA424" s="595"/>
      <c r="AB424" s="480"/>
      <c r="AC424" s="480"/>
      <c r="AD424" s="595"/>
    </row>
    <row r="425" spans="2:30" x14ac:dyDescent="0.2">
      <c r="B425" s="595"/>
      <c r="C425" s="480"/>
      <c r="F425" s="768"/>
      <c r="G425" s="480"/>
      <c r="H425" s="480"/>
      <c r="I425" s="480"/>
      <c r="J425" s="480"/>
      <c r="K425" s="595"/>
      <c r="L425" s="480"/>
      <c r="M425" s="476"/>
      <c r="N425" s="476"/>
      <c r="O425" s="595"/>
      <c r="P425" s="480"/>
      <c r="Q425" s="480"/>
      <c r="R425" s="480"/>
      <c r="S425" s="480"/>
      <c r="T425" s="480"/>
      <c r="U425" s="480"/>
      <c r="V425" s="480"/>
      <c r="AA425" s="595"/>
      <c r="AB425" s="480"/>
      <c r="AC425" s="480"/>
      <c r="AD425" s="595"/>
    </row>
    <row r="426" spans="2:30" x14ac:dyDescent="0.2">
      <c r="B426" s="595"/>
      <c r="C426" s="480"/>
      <c r="F426" s="768"/>
      <c r="G426" s="480"/>
      <c r="H426" s="480"/>
      <c r="I426" s="480"/>
      <c r="J426" s="480"/>
      <c r="K426" s="595"/>
      <c r="L426" s="480"/>
      <c r="M426" s="476"/>
      <c r="N426" s="476"/>
      <c r="O426" s="595"/>
      <c r="P426" s="480"/>
      <c r="Q426" s="480"/>
      <c r="R426" s="480"/>
      <c r="S426" s="480"/>
      <c r="T426" s="480"/>
      <c r="U426" s="480"/>
      <c r="V426" s="480"/>
      <c r="AA426" s="595"/>
      <c r="AB426" s="480"/>
      <c r="AC426" s="480"/>
      <c r="AD426" s="595"/>
    </row>
    <row r="427" spans="2:30" x14ac:dyDescent="0.2">
      <c r="B427" s="595"/>
      <c r="C427" s="480"/>
      <c r="F427" s="768"/>
      <c r="G427" s="480"/>
      <c r="H427" s="480"/>
      <c r="I427" s="480"/>
      <c r="J427" s="480"/>
      <c r="K427" s="595"/>
      <c r="L427" s="480"/>
      <c r="M427" s="476"/>
      <c r="N427" s="476"/>
      <c r="O427" s="595"/>
      <c r="P427" s="480"/>
      <c r="Q427" s="480"/>
      <c r="R427" s="480"/>
      <c r="S427" s="480"/>
      <c r="T427" s="480"/>
      <c r="U427" s="480"/>
      <c r="V427" s="480"/>
      <c r="AA427" s="595"/>
      <c r="AB427" s="480"/>
      <c r="AC427" s="480"/>
      <c r="AD427" s="595"/>
    </row>
    <row r="428" spans="2:30" x14ac:dyDescent="0.2">
      <c r="B428" s="595"/>
      <c r="C428" s="480"/>
      <c r="F428" s="768"/>
      <c r="G428" s="480"/>
      <c r="H428" s="480"/>
      <c r="I428" s="480"/>
      <c r="J428" s="480"/>
      <c r="K428" s="595"/>
      <c r="L428" s="480"/>
      <c r="M428" s="476"/>
      <c r="N428" s="476"/>
      <c r="O428" s="595"/>
      <c r="P428" s="480"/>
      <c r="Q428" s="480"/>
      <c r="R428" s="480"/>
      <c r="S428" s="480"/>
      <c r="T428" s="480"/>
      <c r="U428" s="480"/>
      <c r="V428" s="480"/>
      <c r="AA428" s="595"/>
      <c r="AB428" s="480"/>
      <c r="AC428" s="480"/>
      <c r="AD428" s="595"/>
    </row>
    <row r="429" spans="2:30" x14ac:dyDescent="0.2">
      <c r="B429" s="595"/>
      <c r="C429" s="480"/>
      <c r="F429" s="768"/>
      <c r="G429" s="480"/>
      <c r="H429" s="480"/>
      <c r="I429" s="480"/>
      <c r="J429" s="480"/>
      <c r="K429" s="595"/>
      <c r="L429" s="480"/>
      <c r="M429" s="476"/>
      <c r="N429" s="476"/>
      <c r="O429" s="595"/>
      <c r="P429" s="480"/>
      <c r="Q429" s="480"/>
      <c r="R429" s="480"/>
      <c r="S429" s="480"/>
      <c r="T429" s="480"/>
      <c r="U429" s="480"/>
      <c r="V429" s="480"/>
      <c r="AA429" s="595"/>
      <c r="AB429" s="480"/>
      <c r="AC429" s="480"/>
      <c r="AD429" s="595"/>
    </row>
    <row r="430" spans="2:30" x14ac:dyDescent="0.2">
      <c r="B430" s="595"/>
      <c r="C430" s="480"/>
      <c r="F430" s="768"/>
      <c r="G430" s="480"/>
      <c r="H430" s="480"/>
      <c r="I430" s="480"/>
      <c r="J430" s="480"/>
      <c r="K430" s="595"/>
      <c r="L430" s="480"/>
      <c r="M430" s="476"/>
      <c r="N430" s="476"/>
      <c r="O430" s="595"/>
      <c r="P430" s="480"/>
      <c r="Q430" s="480"/>
      <c r="R430" s="480"/>
      <c r="S430" s="480"/>
      <c r="T430" s="480"/>
      <c r="U430" s="480"/>
      <c r="V430" s="480"/>
      <c r="AA430" s="595"/>
      <c r="AB430" s="480"/>
      <c r="AC430" s="480"/>
      <c r="AD430" s="595"/>
    </row>
    <row r="431" spans="2:30" x14ac:dyDescent="0.2">
      <c r="B431" s="595"/>
      <c r="C431" s="480"/>
      <c r="F431" s="768"/>
      <c r="G431" s="480"/>
      <c r="H431" s="480"/>
      <c r="I431" s="480"/>
      <c r="J431" s="480"/>
      <c r="K431" s="595"/>
      <c r="L431" s="480"/>
      <c r="M431" s="476"/>
      <c r="N431" s="476"/>
      <c r="O431" s="595"/>
      <c r="P431" s="480"/>
      <c r="Q431" s="480"/>
      <c r="R431" s="480"/>
      <c r="S431" s="480"/>
      <c r="T431" s="480"/>
      <c r="U431" s="480"/>
      <c r="V431" s="480"/>
      <c r="AA431" s="595"/>
      <c r="AB431" s="480"/>
      <c r="AC431" s="480"/>
      <c r="AD431" s="595"/>
    </row>
    <row r="432" spans="2:30" x14ac:dyDescent="0.2">
      <c r="B432" s="595"/>
      <c r="C432" s="480"/>
      <c r="F432" s="768"/>
      <c r="G432" s="480"/>
      <c r="H432" s="480"/>
      <c r="I432" s="480"/>
      <c r="J432" s="480"/>
      <c r="K432" s="595"/>
      <c r="L432" s="480"/>
      <c r="M432" s="476"/>
      <c r="N432" s="476"/>
      <c r="O432" s="595"/>
      <c r="P432" s="480"/>
      <c r="Q432" s="480"/>
      <c r="R432" s="480"/>
      <c r="S432" s="480"/>
      <c r="T432" s="480"/>
      <c r="U432" s="480"/>
      <c r="V432" s="480"/>
      <c r="AA432" s="595"/>
      <c r="AB432" s="480"/>
      <c r="AC432" s="480"/>
      <c r="AD432" s="595"/>
    </row>
    <row r="433" spans="2:30" x14ac:dyDescent="0.2">
      <c r="B433" s="595"/>
      <c r="C433" s="480"/>
      <c r="F433" s="768"/>
      <c r="G433" s="480"/>
      <c r="H433" s="480"/>
      <c r="I433" s="480"/>
      <c r="J433" s="480"/>
      <c r="K433" s="595"/>
      <c r="L433" s="480"/>
      <c r="M433" s="476"/>
      <c r="N433" s="476"/>
      <c r="O433" s="595"/>
      <c r="P433" s="480"/>
      <c r="Q433" s="480"/>
      <c r="R433" s="480"/>
      <c r="S433" s="480"/>
      <c r="T433" s="480"/>
      <c r="U433" s="480"/>
      <c r="V433" s="480"/>
      <c r="AA433" s="595"/>
      <c r="AB433" s="480"/>
      <c r="AC433" s="480"/>
      <c r="AD433" s="595"/>
    </row>
    <row r="434" spans="2:30" x14ac:dyDescent="0.2">
      <c r="B434" s="595"/>
      <c r="C434" s="480"/>
      <c r="F434" s="768"/>
      <c r="G434" s="480"/>
      <c r="H434" s="480"/>
      <c r="I434" s="480"/>
      <c r="J434" s="480"/>
      <c r="K434" s="595"/>
      <c r="L434" s="480"/>
      <c r="M434" s="476"/>
      <c r="N434" s="476"/>
      <c r="O434" s="595"/>
      <c r="P434" s="480"/>
      <c r="Q434" s="480"/>
      <c r="R434" s="480"/>
      <c r="S434" s="480"/>
      <c r="T434" s="480"/>
      <c r="U434" s="480"/>
      <c r="V434" s="480"/>
      <c r="AA434" s="595"/>
      <c r="AB434" s="480"/>
      <c r="AC434" s="480"/>
      <c r="AD434" s="595"/>
    </row>
    <row r="435" spans="2:30" x14ac:dyDescent="0.2">
      <c r="B435" s="595"/>
      <c r="C435" s="480"/>
      <c r="F435" s="768"/>
      <c r="G435" s="480"/>
      <c r="H435" s="480"/>
      <c r="I435" s="480"/>
      <c r="J435" s="480"/>
      <c r="K435" s="595"/>
      <c r="L435" s="480"/>
      <c r="M435" s="476"/>
      <c r="N435" s="476"/>
      <c r="O435" s="595"/>
      <c r="P435" s="480"/>
      <c r="Q435" s="480"/>
      <c r="R435" s="480"/>
      <c r="S435" s="480"/>
      <c r="T435" s="480"/>
      <c r="U435" s="480"/>
      <c r="V435" s="480"/>
      <c r="AA435" s="595"/>
      <c r="AB435" s="480"/>
      <c r="AC435" s="480"/>
      <c r="AD435" s="595"/>
    </row>
    <row r="436" spans="2:30" ht="16" thickBot="1" x14ac:dyDescent="0.25">
      <c r="B436" s="595"/>
      <c r="C436" s="480"/>
      <c r="F436" s="768"/>
      <c r="G436" s="480"/>
      <c r="H436" s="480"/>
      <c r="I436" s="480"/>
      <c r="J436" s="480"/>
      <c r="K436" s="595"/>
      <c r="L436" s="480"/>
      <c r="M436" s="476"/>
      <c r="N436" s="476"/>
      <c r="O436" s="595"/>
      <c r="P436" s="480"/>
      <c r="Q436" s="480"/>
      <c r="R436" s="480"/>
      <c r="S436" s="480"/>
      <c r="T436" s="480"/>
      <c r="U436" s="480"/>
      <c r="V436" s="480"/>
      <c r="AA436" s="595"/>
      <c r="AB436" s="480"/>
      <c r="AC436" s="480"/>
      <c r="AD436" s="595"/>
    </row>
    <row r="437" spans="2:30" ht="16" thickTop="1" x14ac:dyDescent="0.2">
      <c r="B437" s="595"/>
      <c r="C437" s="480"/>
      <c r="F437" s="768"/>
      <c r="G437" s="480"/>
      <c r="H437" s="480"/>
      <c r="I437" s="480"/>
      <c r="J437" s="480"/>
      <c r="K437" s="595"/>
      <c r="L437" s="480"/>
      <c r="M437" s="506"/>
      <c r="N437" s="574"/>
      <c r="O437" s="595"/>
      <c r="P437" s="480"/>
      <c r="Q437" s="480"/>
      <c r="R437" s="480"/>
      <c r="S437" s="480"/>
      <c r="T437" s="480"/>
      <c r="U437" s="480"/>
      <c r="V437" s="480"/>
      <c r="AA437" s="595"/>
      <c r="AB437" s="480"/>
      <c r="AC437" s="480"/>
      <c r="AD437" s="595"/>
    </row>
    <row r="438" spans="2:30" x14ac:dyDescent="0.2">
      <c r="B438" s="595"/>
      <c r="C438" s="480"/>
      <c r="F438" s="768"/>
      <c r="G438" s="480"/>
      <c r="H438" s="480"/>
      <c r="I438" s="480"/>
      <c r="J438" s="480"/>
      <c r="K438" s="595"/>
      <c r="L438" s="480"/>
      <c r="M438" s="520"/>
      <c r="N438" s="520"/>
      <c r="O438" s="595"/>
      <c r="P438" s="480"/>
      <c r="Q438" s="480"/>
      <c r="R438" s="480"/>
      <c r="S438" s="480"/>
      <c r="T438" s="480"/>
      <c r="U438" s="480"/>
      <c r="V438" s="480"/>
      <c r="AA438" s="595"/>
      <c r="AB438" s="480"/>
      <c r="AC438" s="480"/>
      <c r="AD438" s="595"/>
    </row>
    <row r="439" spans="2:30" x14ac:dyDescent="0.2">
      <c r="B439" s="595"/>
      <c r="C439" s="480"/>
      <c r="F439" s="768"/>
      <c r="G439" s="480"/>
      <c r="H439" s="480"/>
      <c r="I439" s="480"/>
      <c r="J439" s="480"/>
      <c r="K439" s="595"/>
      <c r="L439" s="480"/>
      <c r="M439" s="520"/>
      <c r="N439" s="520"/>
      <c r="O439" s="595"/>
      <c r="P439" s="480"/>
      <c r="Q439" s="480"/>
      <c r="R439" s="480"/>
      <c r="S439" s="480"/>
      <c r="T439" s="480"/>
      <c r="U439" s="480"/>
      <c r="V439" s="480"/>
      <c r="AA439" s="595"/>
      <c r="AB439" s="480"/>
      <c r="AC439" s="480"/>
      <c r="AD439" s="595"/>
    </row>
    <row r="440" spans="2:30" x14ac:dyDescent="0.2">
      <c r="B440" s="595"/>
      <c r="C440" s="480"/>
      <c r="F440" s="768"/>
      <c r="G440" s="480"/>
      <c r="H440" s="480"/>
      <c r="I440" s="480"/>
      <c r="J440" s="480"/>
      <c r="K440" s="595"/>
      <c r="L440" s="480"/>
      <c r="M440" s="520"/>
      <c r="N440" s="520"/>
      <c r="O440" s="595"/>
      <c r="P440" s="480"/>
      <c r="Q440" s="480"/>
      <c r="R440" s="480"/>
      <c r="S440" s="480"/>
      <c r="T440" s="480"/>
      <c r="U440" s="480"/>
      <c r="V440" s="480"/>
      <c r="AA440" s="595"/>
      <c r="AB440" s="480"/>
      <c r="AC440" s="480"/>
      <c r="AD440" s="595"/>
    </row>
    <row r="441" spans="2:30" x14ac:dyDescent="0.2">
      <c r="B441" s="595"/>
      <c r="C441" s="480"/>
      <c r="F441" s="768"/>
      <c r="G441" s="480"/>
      <c r="H441" s="480"/>
      <c r="I441" s="480"/>
      <c r="J441" s="480"/>
      <c r="K441" s="595"/>
      <c r="L441" s="480"/>
      <c r="M441" s="520"/>
      <c r="N441" s="520"/>
      <c r="O441" s="595"/>
      <c r="P441" s="480"/>
      <c r="Q441" s="480"/>
      <c r="R441" s="480"/>
      <c r="S441" s="480"/>
      <c r="T441" s="480"/>
      <c r="U441" s="480"/>
      <c r="V441" s="480"/>
      <c r="AA441" s="595"/>
      <c r="AB441" s="480"/>
      <c r="AC441" s="480"/>
      <c r="AD441" s="595"/>
    </row>
  </sheetData>
  <pageMargins left="0.75" right="0.75" top="1" bottom="1" header="0.5" footer="0.5"/>
  <pageSetup paperSize="9"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CD4DC-C79E-1647-854E-E177F4657C64}">
  <dimension ref="A1:L324"/>
  <sheetViews>
    <sheetView zoomScale="130" zoomScaleNormal="130" workbookViewId="0">
      <pane ySplit="2" topLeftCell="A3" activePane="bottomLeft" state="frozen"/>
      <selection pane="bottomLeft" activeCell="H3" sqref="H3"/>
    </sheetView>
  </sheetViews>
  <sheetFormatPr baseColWidth="10" defaultRowHeight="15" x14ac:dyDescent="0.2"/>
  <cols>
    <col min="1" max="1" width="17.6640625" style="849" customWidth="1"/>
    <col min="2" max="2" width="7.5" style="859" customWidth="1"/>
    <col min="3" max="3" width="10.83203125" style="867" customWidth="1"/>
    <col min="4" max="4" width="10.83203125" style="4"/>
    <col min="5" max="5" width="6.5" style="753" customWidth="1"/>
    <col min="6" max="6" width="5.5" style="753" bestFit="1" customWidth="1"/>
    <col min="7" max="7" width="6.5" style="753" bestFit="1" customWidth="1"/>
    <col min="8" max="8" width="10.33203125" style="753" customWidth="1"/>
    <col min="9" max="9" width="10.6640625" style="753" bestFit="1" customWidth="1"/>
    <col min="10" max="10" width="12.1640625" style="753" customWidth="1"/>
    <col min="11" max="11" width="8.6640625" style="753" bestFit="1" customWidth="1"/>
    <col min="12" max="12" width="15.83203125" style="848" customWidth="1"/>
    <col min="13" max="16384" width="10.83203125" style="848"/>
  </cols>
  <sheetData>
    <row r="1" spans="1:12" s="850" customFormat="1" ht="16" x14ac:dyDescent="0.15">
      <c r="A1" s="853" t="s">
        <v>1606</v>
      </c>
      <c r="B1" s="860" t="s">
        <v>1796</v>
      </c>
      <c r="C1" s="861" t="s">
        <v>1797</v>
      </c>
      <c r="D1" s="847" t="s">
        <v>1614</v>
      </c>
      <c r="E1" s="851" t="s">
        <v>1608</v>
      </c>
      <c r="F1" s="851" t="s">
        <v>1609</v>
      </c>
      <c r="G1" s="851" t="s">
        <v>1607</v>
      </c>
      <c r="H1" s="851" t="s">
        <v>678</v>
      </c>
      <c r="I1" s="851" t="s">
        <v>679</v>
      </c>
      <c r="J1" s="851" t="s">
        <v>763</v>
      </c>
      <c r="K1" s="851" t="s">
        <v>19</v>
      </c>
      <c r="L1" s="852" t="s">
        <v>1753</v>
      </c>
    </row>
    <row r="2" spans="1:12" s="301" customFormat="1" ht="16" x14ac:dyDescent="0.2">
      <c r="A2" s="854" t="s">
        <v>1407</v>
      </c>
      <c r="B2" s="862" t="s">
        <v>1736</v>
      </c>
      <c r="C2" s="862" t="s">
        <v>1736</v>
      </c>
      <c r="D2" s="755" t="s">
        <v>1405</v>
      </c>
      <c r="E2" s="755" t="s">
        <v>1405</v>
      </c>
      <c r="F2" s="755" t="s">
        <v>1405</v>
      </c>
      <c r="G2" s="755" t="s">
        <v>1405</v>
      </c>
      <c r="H2" s="755" t="s">
        <v>1792</v>
      </c>
      <c r="I2" s="755" t="s">
        <v>1792</v>
      </c>
      <c r="J2" s="755" t="s">
        <v>1792</v>
      </c>
      <c r="K2" s="755" t="s">
        <v>1792</v>
      </c>
    </row>
    <row r="3" spans="1:12" s="481" customFormat="1" x14ac:dyDescent="0.15">
      <c r="A3" s="855">
        <v>41446.583333333336</v>
      </c>
      <c r="B3" s="868">
        <v>-66.47</v>
      </c>
      <c r="C3" s="868">
        <v>0.1</v>
      </c>
      <c r="D3" s="4">
        <v>14</v>
      </c>
      <c r="E3" s="486">
        <v>0</v>
      </c>
      <c r="F3" s="486">
        <v>2</v>
      </c>
      <c r="G3" s="486">
        <v>1</v>
      </c>
      <c r="H3" s="576">
        <v>16567</v>
      </c>
      <c r="I3" s="576">
        <v>32946</v>
      </c>
      <c r="J3" s="576">
        <v>2740</v>
      </c>
      <c r="K3" s="576">
        <v>107</v>
      </c>
      <c r="L3" s="486" t="s">
        <v>1755</v>
      </c>
    </row>
    <row r="4" spans="1:12" s="481" customFormat="1" x14ac:dyDescent="0.15">
      <c r="A4" s="855">
        <v>41446.583333333336</v>
      </c>
      <c r="B4" s="868">
        <v>-66.47</v>
      </c>
      <c r="C4" s="868">
        <v>0.1</v>
      </c>
      <c r="D4" s="4">
        <v>12</v>
      </c>
      <c r="E4" s="486">
        <v>2</v>
      </c>
      <c r="F4" s="486">
        <v>4</v>
      </c>
      <c r="G4" s="486">
        <v>3</v>
      </c>
      <c r="H4" s="576">
        <v>38096</v>
      </c>
      <c r="I4" s="576">
        <v>72432</v>
      </c>
      <c r="J4" s="576">
        <v>6935</v>
      </c>
      <c r="K4" s="576">
        <v>226</v>
      </c>
      <c r="L4" s="486" t="s">
        <v>1755</v>
      </c>
    </row>
    <row r="5" spans="1:12" s="481" customFormat="1" x14ac:dyDescent="0.15">
      <c r="A5" s="855">
        <v>41446.583333333336</v>
      </c>
      <c r="B5" s="868">
        <v>-66.47</v>
      </c>
      <c r="C5" s="868">
        <v>0.1</v>
      </c>
      <c r="D5" s="4">
        <v>10</v>
      </c>
      <c r="E5" s="486">
        <v>4</v>
      </c>
      <c r="F5" s="486">
        <v>6</v>
      </c>
      <c r="G5" s="486">
        <v>5</v>
      </c>
      <c r="H5" s="576">
        <v>31448</v>
      </c>
      <c r="I5" s="576">
        <v>60392</v>
      </c>
      <c r="J5" s="576">
        <v>4730</v>
      </c>
      <c r="K5" s="576">
        <v>234</v>
      </c>
      <c r="L5" s="486" t="s">
        <v>1755</v>
      </c>
    </row>
    <row r="6" spans="1:12" s="481" customFormat="1" x14ac:dyDescent="0.15">
      <c r="A6" s="855">
        <v>41446.583333333336</v>
      </c>
      <c r="B6" s="868">
        <v>-66.47</v>
      </c>
      <c r="C6" s="868">
        <v>0.1</v>
      </c>
      <c r="D6" s="4">
        <v>8</v>
      </c>
      <c r="E6" s="486">
        <v>6</v>
      </c>
      <c r="F6" s="486">
        <v>8</v>
      </c>
      <c r="G6" s="486">
        <v>7</v>
      </c>
      <c r="H6" s="576">
        <v>13528</v>
      </c>
      <c r="I6" s="576">
        <v>140615</v>
      </c>
      <c r="J6" s="576">
        <v>10298</v>
      </c>
      <c r="K6" s="576">
        <v>465</v>
      </c>
      <c r="L6" s="486" t="s">
        <v>1755</v>
      </c>
    </row>
    <row r="7" spans="1:12" s="481" customFormat="1" x14ac:dyDescent="0.15">
      <c r="A7" s="855">
        <v>41446.583333333336</v>
      </c>
      <c r="B7" s="868">
        <v>-66.47</v>
      </c>
      <c r="C7" s="868">
        <v>0.1</v>
      </c>
      <c r="D7" s="4">
        <v>6</v>
      </c>
      <c r="E7" s="486">
        <v>8</v>
      </c>
      <c r="F7" s="486">
        <v>10</v>
      </c>
      <c r="G7" s="486">
        <v>9</v>
      </c>
      <c r="H7" s="576">
        <v>1046135</v>
      </c>
      <c r="I7" s="576">
        <v>1997326</v>
      </c>
      <c r="J7" s="576">
        <v>220500</v>
      </c>
      <c r="K7" s="576">
        <v>19800</v>
      </c>
      <c r="L7" s="486" t="s">
        <v>1755</v>
      </c>
    </row>
    <row r="8" spans="1:12" s="481" customFormat="1" x14ac:dyDescent="0.15">
      <c r="A8" s="855">
        <v>41446.583333333336</v>
      </c>
      <c r="B8" s="868">
        <v>-66.47</v>
      </c>
      <c r="C8" s="868">
        <v>0.1</v>
      </c>
      <c r="D8" s="4">
        <v>2.5</v>
      </c>
      <c r="E8" s="486">
        <v>10</v>
      </c>
      <c r="F8" s="486">
        <v>15</v>
      </c>
      <c r="G8" s="486">
        <v>12.5</v>
      </c>
      <c r="H8" s="431">
        <v>5909977.1357778795</v>
      </c>
      <c r="I8" s="431">
        <v>11045026.165011333</v>
      </c>
      <c r="J8" s="431">
        <v>1170414.9927444658</v>
      </c>
      <c r="K8" s="431">
        <v>58737.712477566223</v>
      </c>
      <c r="L8" s="486" t="s">
        <v>1755</v>
      </c>
    </row>
    <row r="9" spans="1:12" s="481" customFormat="1" ht="16" x14ac:dyDescent="0.15">
      <c r="A9" s="855">
        <v>41446.583333333336</v>
      </c>
      <c r="B9" s="868">
        <v>-66.47</v>
      </c>
      <c r="C9" s="868">
        <v>0.1</v>
      </c>
      <c r="D9" s="4">
        <v>0</v>
      </c>
      <c r="E9" s="486">
        <v>15</v>
      </c>
      <c r="F9" s="486">
        <v>15</v>
      </c>
      <c r="G9" s="486">
        <v>15</v>
      </c>
      <c r="H9" s="576">
        <v>6480924</v>
      </c>
      <c r="I9" s="576">
        <v>11982932</v>
      </c>
      <c r="J9" s="576">
        <v>1717000</v>
      </c>
      <c r="K9" s="576">
        <v>51100</v>
      </c>
      <c r="L9" s="858" t="s">
        <v>1756</v>
      </c>
    </row>
    <row r="10" spans="1:12" s="481" customFormat="1" x14ac:dyDescent="0.15">
      <c r="A10" s="855">
        <v>41449.550694444442</v>
      </c>
      <c r="B10" s="868">
        <v>-67.47</v>
      </c>
      <c r="C10" s="868">
        <v>-0.02</v>
      </c>
      <c r="D10" s="4">
        <v>37</v>
      </c>
      <c r="E10" s="486">
        <v>0</v>
      </c>
      <c r="F10" s="486">
        <v>2</v>
      </c>
      <c r="G10" s="486">
        <v>1</v>
      </c>
      <c r="H10" s="576">
        <v>222484</v>
      </c>
      <c r="I10" s="576">
        <v>409076</v>
      </c>
      <c r="J10" s="576">
        <v>55604</v>
      </c>
      <c r="K10" s="576">
        <v>1282</v>
      </c>
      <c r="L10" s="486" t="s">
        <v>1755</v>
      </c>
    </row>
    <row r="11" spans="1:12" s="481" customFormat="1" x14ac:dyDescent="0.15">
      <c r="A11" s="855">
        <v>41449.550694444442</v>
      </c>
      <c r="B11" s="868">
        <v>-67.47</v>
      </c>
      <c r="C11" s="868">
        <v>-0.02</v>
      </c>
      <c r="D11" s="4">
        <v>35</v>
      </c>
      <c r="E11" s="486">
        <v>2</v>
      </c>
      <c r="F11" s="486">
        <v>4</v>
      </c>
      <c r="G11" s="486">
        <v>3</v>
      </c>
      <c r="H11" s="576">
        <v>26275</v>
      </c>
      <c r="I11" s="576">
        <v>47939</v>
      </c>
      <c r="J11" s="576">
        <v>6001</v>
      </c>
      <c r="K11" s="576">
        <v>156</v>
      </c>
      <c r="L11" s="486" t="s">
        <v>1755</v>
      </c>
    </row>
    <row r="12" spans="1:12" s="481" customFormat="1" x14ac:dyDescent="0.15">
      <c r="A12" s="855">
        <v>41449.550694444442</v>
      </c>
      <c r="B12" s="868">
        <v>-67.47</v>
      </c>
      <c r="C12" s="868">
        <v>-0.02</v>
      </c>
      <c r="D12" s="4">
        <v>33</v>
      </c>
      <c r="E12" s="486">
        <v>4</v>
      </c>
      <c r="F12" s="486">
        <v>6</v>
      </c>
      <c r="G12" s="486">
        <v>5</v>
      </c>
      <c r="H12" s="576">
        <v>10009</v>
      </c>
      <c r="I12" s="576">
        <v>16459</v>
      </c>
      <c r="J12" s="576">
        <v>1780</v>
      </c>
      <c r="K12" s="576">
        <v>53</v>
      </c>
      <c r="L12" s="486" t="s">
        <v>1755</v>
      </c>
    </row>
    <row r="13" spans="1:12" s="481" customFormat="1" x14ac:dyDescent="0.15">
      <c r="A13" s="855">
        <v>41449.550694444442</v>
      </c>
      <c r="B13" s="868">
        <v>-67.47</v>
      </c>
      <c r="C13" s="868">
        <v>-0.02</v>
      </c>
      <c r="D13" s="4">
        <v>31</v>
      </c>
      <c r="E13" s="486">
        <v>6</v>
      </c>
      <c r="F13" s="486">
        <v>8</v>
      </c>
      <c r="G13" s="486">
        <v>7</v>
      </c>
      <c r="H13" s="576">
        <v>3766</v>
      </c>
      <c r="I13" s="576">
        <v>7041</v>
      </c>
      <c r="J13" s="576">
        <v>840</v>
      </c>
      <c r="K13" s="576">
        <v>22</v>
      </c>
      <c r="L13" s="486" t="s">
        <v>1755</v>
      </c>
    </row>
    <row r="14" spans="1:12" s="481" customFormat="1" x14ac:dyDescent="0.15">
      <c r="A14" s="855">
        <v>41449.550694444442</v>
      </c>
      <c r="B14" s="868">
        <v>-67.47</v>
      </c>
      <c r="C14" s="868">
        <v>-0.02</v>
      </c>
      <c r="D14" s="4">
        <v>29</v>
      </c>
      <c r="E14" s="486">
        <v>8</v>
      </c>
      <c r="F14" s="486">
        <v>10</v>
      </c>
      <c r="G14" s="486">
        <v>9</v>
      </c>
      <c r="H14" s="576">
        <v>45017</v>
      </c>
      <c r="I14" s="576">
        <v>86613</v>
      </c>
      <c r="J14" s="576">
        <v>8550</v>
      </c>
      <c r="K14" s="576">
        <v>292</v>
      </c>
      <c r="L14" s="486" t="s">
        <v>1755</v>
      </c>
    </row>
    <row r="15" spans="1:12" s="481" customFormat="1" x14ac:dyDescent="0.15">
      <c r="A15" s="855">
        <v>41449.550694444442</v>
      </c>
      <c r="B15" s="868">
        <v>-67.47</v>
      </c>
      <c r="C15" s="868">
        <v>-0.02</v>
      </c>
      <c r="D15" s="4">
        <v>27</v>
      </c>
      <c r="E15" s="486">
        <v>10</v>
      </c>
      <c r="F15" s="486">
        <v>12</v>
      </c>
      <c r="G15" s="486">
        <v>11</v>
      </c>
      <c r="H15" s="576">
        <v>25970</v>
      </c>
      <c r="I15" s="576">
        <v>49423</v>
      </c>
      <c r="J15" s="576">
        <v>3840</v>
      </c>
      <c r="K15" s="576">
        <v>151</v>
      </c>
      <c r="L15" s="486" t="s">
        <v>1755</v>
      </c>
    </row>
    <row r="16" spans="1:12" s="481" customFormat="1" x14ac:dyDescent="0.15">
      <c r="A16" s="855">
        <v>41449.550694444442</v>
      </c>
      <c r="B16" s="868">
        <v>-67.47</v>
      </c>
      <c r="C16" s="868">
        <v>-0.02</v>
      </c>
      <c r="D16" s="4">
        <v>25</v>
      </c>
      <c r="E16" s="486">
        <v>12</v>
      </c>
      <c r="F16" s="486">
        <v>14</v>
      </c>
      <c r="G16" s="486">
        <v>13</v>
      </c>
      <c r="H16" s="576">
        <v>43015</v>
      </c>
      <c r="I16" s="576">
        <v>82054</v>
      </c>
      <c r="J16" s="576">
        <v>7555</v>
      </c>
      <c r="K16" s="576">
        <v>257</v>
      </c>
      <c r="L16" s="486" t="s">
        <v>1755</v>
      </c>
    </row>
    <row r="17" spans="1:12" s="481" customFormat="1" x14ac:dyDescent="0.15">
      <c r="A17" s="855">
        <v>41449.550694444442</v>
      </c>
      <c r="B17" s="868">
        <v>-67.47</v>
      </c>
      <c r="C17" s="868">
        <v>-0.02</v>
      </c>
      <c r="D17" s="4">
        <v>23</v>
      </c>
      <c r="E17" s="486">
        <v>14</v>
      </c>
      <c r="F17" s="486">
        <v>16</v>
      </c>
      <c r="G17" s="486">
        <v>15</v>
      </c>
      <c r="H17" s="576">
        <v>40320</v>
      </c>
      <c r="I17" s="576">
        <v>77276</v>
      </c>
      <c r="J17" s="576">
        <v>6637</v>
      </c>
      <c r="K17" s="576">
        <v>228</v>
      </c>
      <c r="L17" s="486" t="s">
        <v>1755</v>
      </c>
    </row>
    <row r="18" spans="1:12" s="481" customFormat="1" x14ac:dyDescent="0.15">
      <c r="A18" s="855">
        <v>41449.550694444442</v>
      </c>
      <c r="B18" s="868">
        <v>-67.47</v>
      </c>
      <c r="C18" s="868">
        <v>-0.02</v>
      </c>
      <c r="D18" s="4">
        <v>21</v>
      </c>
      <c r="E18" s="486">
        <v>16</v>
      </c>
      <c r="F18" s="486">
        <v>18</v>
      </c>
      <c r="G18" s="486">
        <v>17</v>
      </c>
      <c r="H18" s="576">
        <v>44058</v>
      </c>
      <c r="I18" s="576">
        <v>84564</v>
      </c>
      <c r="J18" s="576">
        <v>6783</v>
      </c>
      <c r="K18" s="576">
        <v>247</v>
      </c>
      <c r="L18" s="486" t="s">
        <v>1755</v>
      </c>
    </row>
    <row r="19" spans="1:12" s="481" customFormat="1" x14ac:dyDescent="0.15">
      <c r="A19" s="855">
        <v>41449.550694444442</v>
      </c>
      <c r="B19" s="868">
        <v>-67.47</v>
      </c>
      <c r="C19" s="868">
        <v>-0.02</v>
      </c>
      <c r="D19" s="4">
        <v>19</v>
      </c>
      <c r="E19" s="486">
        <v>18</v>
      </c>
      <c r="F19" s="486">
        <v>20</v>
      </c>
      <c r="G19" s="486">
        <v>19</v>
      </c>
      <c r="H19" s="576">
        <v>40751</v>
      </c>
      <c r="I19" s="576">
        <v>78381</v>
      </c>
      <c r="J19" s="576">
        <v>7052</v>
      </c>
      <c r="K19" s="576">
        <v>248</v>
      </c>
      <c r="L19" s="486" t="s">
        <v>1755</v>
      </c>
    </row>
    <row r="20" spans="1:12" s="481" customFormat="1" ht="16" x14ac:dyDescent="0.15">
      <c r="A20" s="855">
        <v>41449.550694444442</v>
      </c>
      <c r="B20" s="868">
        <v>-67.47</v>
      </c>
      <c r="C20" s="868">
        <v>-0.02</v>
      </c>
      <c r="D20" s="4">
        <v>0</v>
      </c>
      <c r="E20" s="486">
        <v>38</v>
      </c>
      <c r="F20" s="486">
        <v>38</v>
      </c>
      <c r="G20" s="486">
        <v>38</v>
      </c>
      <c r="H20" s="431">
        <v>3863503.9580148798</v>
      </c>
      <c r="I20" s="431">
        <v>7250978.7630944904</v>
      </c>
      <c r="J20" s="431">
        <v>536292.55310627259</v>
      </c>
      <c r="K20" s="431">
        <v>38108.911271826917</v>
      </c>
      <c r="L20" s="858" t="s">
        <v>1756</v>
      </c>
    </row>
    <row r="21" spans="1:12" s="481" customFormat="1" x14ac:dyDescent="0.15">
      <c r="A21" s="855">
        <v>41449.5625</v>
      </c>
      <c r="B21" s="868">
        <v>-67.47</v>
      </c>
      <c r="C21" s="868">
        <v>-0.03</v>
      </c>
      <c r="D21" s="4">
        <v>18</v>
      </c>
      <c r="E21" s="486">
        <v>0</v>
      </c>
      <c r="F21" s="486">
        <v>2</v>
      </c>
      <c r="G21" s="486">
        <v>1</v>
      </c>
      <c r="H21" s="576">
        <v>3533</v>
      </c>
      <c r="I21" s="576">
        <v>5941</v>
      </c>
      <c r="J21" s="576">
        <v>1537</v>
      </c>
      <c r="K21" s="576">
        <v>17</v>
      </c>
      <c r="L21" s="486" t="s">
        <v>1755</v>
      </c>
    </row>
    <row r="22" spans="1:12" s="481" customFormat="1" x14ac:dyDescent="0.15">
      <c r="A22" s="855">
        <v>41449.5625</v>
      </c>
      <c r="B22" s="868">
        <v>-67.47</v>
      </c>
      <c r="C22" s="868">
        <v>-0.03</v>
      </c>
      <c r="D22" s="4">
        <v>16</v>
      </c>
      <c r="E22" s="486">
        <v>2</v>
      </c>
      <c r="F22" s="486">
        <v>4</v>
      </c>
      <c r="G22" s="486">
        <v>3</v>
      </c>
      <c r="H22" s="576">
        <v>6288</v>
      </c>
      <c r="I22" s="576">
        <v>11333</v>
      </c>
      <c r="J22" s="576">
        <v>884</v>
      </c>
      <c r="K22" s="576">
        <v>37</v>
      </c>
      <c r="L22" s="486" t="s">
        <v>1755</v>
      </c>
    </row>
    <row r="23" spans="1:12" s="481" customFormat="1" x14ac:dyDescent="0.15">
      <c r="A23" s="855">
        <v>41449.5625</v>
      </c>
      <c r="B23" s="868">
        <v>-67.47</v>
      </c>
      <c r="C23" s="868">
        <v>-0.03</v>
      </c>
      <c r="D23" s="4">
        <v>14</v>
      </c>
      <c r="E23" s="486">
        <v>4</v>
      </c>
      <c r="F23" s="486">
        <v>6</v>
      </c>
      <c r="G23" s="486">
        <v>5</v>
      </c>
      <c r="H23" s="576">
        <v>4799</v>
      </c>
      <c r="I23" s="576">
        <v>9199</v>
      </c>
      <c r="J23" s="576">
        <v>923</v>
      </c>
      <c r="K23" s="576" t="s">
        <v>39</v>
      </c>
      <c r="L23" s="486" t="s">
        <v>1755</v>
      </c>
    </row>
    <row r="24" spans="1:12" s="481" customFormat="1" x14ac:dyDescent="0.15">
      <c r="A24" s="855">
        <v>41449.5625</v>
      </c>
      <c r="B24" s="868">
        <v>-67.47</v>
      </c>
      <c r="C24" s="868">
        <v>-0.03</v>
      </c>
      <c r="D24" s="4">
        <v>12</v>
      </c>
      <c r="E24" s="486">
        <v>6</v>
      </c>
      <c r="F24" s="486">
        <v>8</v>
      </c>
      <c r="G24" s="486">
        <v>7</v>
      </c>
      <c r="H24" s="576">
        <v>2166</v>
      </c>
      <c r="I24" s="576">
        <v>4439</v>
      </c>
      <c r="J24" s="576">
        <v>408</v>
      </c>
      <c r="K24" s="576">
        <v>8</v>
      </c>
      <c r="L24" s="486" t="s">
        <v>1755</v>
      </c>
    </row>
    <row r="25" spans="1:12" s="481" customFormat="1" x14ac:dyDescent="0.15">
      <c r="A25" s="855">
        <v>41449.5625</v>
      </c>
      <c r="B25" s="868">
        <v>-67.47</v>
      </c>
      <c r="C25" s="868">
        <v>-0.03</v>
      </c>
      <c r="D25" s="4">
        <v>10</v>
      </c>
      <c r="E25" s="486">
        <v>8</v>
      </c>
      <c r="F25" s="486">
        <v>10</v>
      </c>
      <c r="G25" s="486">
        <v>9</v>
      </c>
      <c r="H25" s="576">
        <v>9408</v>
      </c>
      <c r="I25" s="576">
        <v>7403</v>
      </c>
      <c r="J25" s="576">
        <v>680</v>
      </c>
      <c r="K25" s="576">
        <v>17</v>
      </c>
      <c r="L25" s="486" t="s">
        <v>1755</v>
      </c>
    </row>
    <row r="26" spans="1:12" s="481" customFormat="1" x14ac:dyDescent="0.15">
      <c r="A26" s="855">
        <v>41449.5625</v>
      </c>
      <c r="B26" s="868">
        <v>-67.47</v>
      </c>
      <c r="C26" s="868">
        <v>-0.03</v>
      </c>
      <c r="D26" s="4">
        <v>8</v>
      </c>
      <c r="E26" s="486">
        <v>10</v>
      </c>
      <c r="F26" s="486">
        <v>12</v>
      </c>
      <c r="G26" s="486">
        <v>11</v>
      </c>
      <c r="H26" s="576">
        <v>4002</v>
      </c>
      <c r="I26" s="576">
        <v>6755</v>
      </c>
      <c r="J26" s="576">
        <v>1672</v>
      </c>
      <c r="K26" s="576">
        <v>21</v>
      </c>
      <c r="L26" s="486" t="s">
        <v>1755</v>
      </c>
    </row>
    <row r="27" spans="1:12" s="481" customFormat="1" x14ac:dyDescent="0.15">
      <c r="A27" s="855">
        <v>41449.5625</v>
      </c>
      <c r="B27" s="868">
        <v>-67.47</v>
      </c>
      <c r="C27" s="868">
        <v>-0.03</v>
      </c>
      <c r="D27" s="4">
        <v>4.5</v>
      </c>
      <c r="E27" s="486">
        <v>12</v>
      </c>
      <c r="F27" s="486">
        <v>17</v>
      </c>
      <c r="G27" s="486">
        <v>14.5</v>
      </c>
      <c r="H27" s="576">
        <v>11514</v>
      </c>
      <c r="I27" s="576">
        <v>18021</v>
      </c>
      <c r="J27" s="576">
        <v>5800</v>
      </c>
      <c r="K27" s="576">
        <v>53</v>
      </c>
      <c r="L27" s="486" t="s">
        <v>1755</v>
      </c>
    </row>
    <row r="28" spans="1:12" s="481" customFormat="1" ht="16" x14ac:dyDescent="0.15">
      <c r="A28" s="855">
        <v>41449.5625</v>
      </c>
      <c r="B28" s="868">
        <v>-67.47</v>
      </c>
      <c r="C28" s="868">
        <v>-0.03</v>
      </c>
      <c r="D28" s="4">
        <v>0</v>
      </c>
      <c r="E28" s="486">
        <v>19</v>
      </c>
      <c r="F28" s="486">
        <v>19</v>
      </c>
      <c r="G28" s="486">
        <v>19</v>
      </c>
      <c r="H28" s="576">
        <v>906330</v>
      </c>
      <c r="I28" s="576">
        <v>1525752</v>
      </c>
      <c r="J28" s="576">
        <v>378900</v>
      </c>
      <c r="K28" s="576">
        <v>19300</v>
      </c>
      <c r="L28" s="858" t="s">
        <v>1756</v>
      </c>
    </row>
    <row r="29" spans="1:12" s="481" customFormat="1" ht="19" customHeight="1" x14ac:dyDescent="0.15">
      <c r="A29" s="510">
        <v>41449.569444444445</v>
      </c>
      <c r="B29" s="865">
        <v>-67.47</v>
      </c>
      <c r="C29" s="865">
        <v>-0.03</v>
      </c>
      <c r="D29" s="4">
        <v>40</v>
      </c>
      <c r="E29" s="486">
        <v>0</v>
      </c>
      <c r="F29" s="486">
        <v>2</v>
      </c>
      <c r="G29" s="486">
        <v>1</v>
      </c>
      <c r="H29" s="576">
        <v>4035</v>
      </c>
      <c r="I29" s="576">
        <v>7788</v>
      </c>
      <c r="J29" s="576">
        <v>919</v>
      </c>
      <c r="K29" s="576">
        <v>29</v>
      </c>
      <c r="L29" s="486" t="s">
        <v>1755</v>
      </c>
    </row>
    <row r="30" spans="1:12" s="481" customFormat="1" x14ac:dyDescent="0.15">
      <c r="A30" s="510">
        <v>41449.569444444445</v>
      </c>
      <c r="B30" s="865">
        <v>-67.47</v>
      </c>
      <c r="C30" s="865">
        <v>-0.03</v>
      </c>
      <c r="D30" s="4">
        <v>38</v>
      </c>
      <c r="E30" s="486">
        <v>2</v>
      </c>
      <c r="F30" s="486">
        <v>4</v>
      </c>
      <c r="G30" s="486">
        <v>3</v>
      </c>
      <c r="H30" s="576">
        <v>10222</v>
      </c>
      <c r="I30" s="576">
        <v>22870</v>
      </c>
      <c r="J30" s="576">
        <v>1382</v>
      </c>
      <c r="K30" s="576">
        <v>91</v>
      </c>
      <c r="L30" s="486" t="s">
        <v>1755</v>
      </c>
    </row>
    <row r="31" spans="1:12" s="481" customFormat="1" x14ac:dyDescent="0.15">
      <c r="A31" s="510">
        <v>41449.569444444445</v>
      </c>
      <c r="B31" s="865">
        <v>-67.47</v>
      </c>
      <c r="C31" s="865">
        <v>-0.03</v>
      </c>
      <c r="D31" s="4">
        <v>36</v>
      </c>
      <c r="E31" s="486">
        <v>4</v>
      </c>
      <c r="F31" s="486">
        <v>6</v>
      </c>
      <c r="G31" s="486">
        <v>5</v>
      </c>
      <c r="H31" s="431">
        <v>18662.12938471734</v>
      </c>
      <c r="I31" s="431">
        <v>44298.341081551014</v>
      </c>
      <c r="J31" s="431">
        <v>1826.934702267537</v>
      </c>
      <c r="K31" s="431">
        <v>289.60336434731289</v>
      </c>
      <c r="L31" s="486" t="s">
        <v>1755</v>
      </c>
    </row>
    <row r="32" spans="1:12" s="481" customFormat="1" x14ac:dyDescent="0.15">
      <c r="A32" s="510">
        <v>41449.569444444445</v>
      </c>
      <c r="B32" s="865">
        <v>-67.47</v>
      </c>
      <c r="C32" s="865">
        <v>-0.03</v>
      </c>
      <c r="D32" s="4">
        <v>34</v>
      </c>
      <c r="E32" s="486">
        <v>6</v>
      </c>
      <c r="F32" s="486">
        <v>8</v>
      </c>
      <c r="G32" s="486">
        <v>7</v>
      </c>
      <c r="H32" s="576">
        <v>20530</v>
      </c>
      <c r="I32" s="576">
        <v>47343</v>
      </c>
      <c r="J32" s="576">
        <v>2638</v>
      </c>
      <c r="K32" s="576">
        <v>177</v>
      </c>
      <c r="L32" s="486" t="s">
        <v>1755</v>
      </c>
    </row>
    <row r="33" spans="1:12" s="481" customFormat="1" x14ac:dyDescent="0.15">
      <c r="A33" s="510">
        <v>41449.569444444445</v>
      </c>
      <c r="B33" s="865">
        <v>-67.47</v>
      </c>
      <c r="C33" s="865">
        <v>-0.03</v>
      </c>
      <c r="D33" s="4">
        <v>32</v>
      </c>
      <c r="E33" s="486">
        <v>8</v>
      </c>
      <c r="F33" s="486">
        <v>10</v>
      </c>
      <c r="G33" s="486">
        <v>9</v>
      </c>
      <c r="H33" s="576">
        <v>20284</v>
      </c>
      <c r="I33" s="576">
        <v>46525</v>
      </c>
      <c r="J33" s="576">
        <v>2729</v>
      </c>
      <c r="K33" s="576">
        <v>182</v>
      </c>
      <c r="L33" s="486" t="s">
        <v>1755</v>
      </c>
    </row>
    <row r="34" spans="1:12" s="481" customFormat="1" x14ac:dyDescent="0.15">
      <c r="A34" s="510">
        <v>41449.569444444445</v>
      </c>
      <c r="B34" s="865">
        <v>-67.47</v>
      </c>
      <c r="C34" s="865">
        <v>-0.03</v>
      </c>
      <c r="D34" s="4">
        <v>30</v>
      </c>
      <c r="E34" s="486">
        <v>10</v>
      </c>
      <c r="F34" s="486">
        <v>12</v>
      </c>
      <c r="G34" s="486">
        <v>11</v>
      </c>
      <c r="H34" s="576">
        <v>19524</v>
      </c>
      <c r="I34" s="576">
        <v>44753</v>
      </c>
      <c r="J34" s="576">
        <v>2473</v>
      </c>
      <c r="K34" s="576">
        <v>175</v>
      </c>
      <c r="L34" s="486" t="s">
        <v>1755</v>
      </c>
    </row>
    <row r="35" spans="1:12" s="481" customFormat="1" x14ac:dyDescent="0.15">
      <c r="A35" s="510">
        <v>41449.569444444445</v>
      </c>
      <c r="B35" s="865">
        <v>-67.47</v>
      </c>
      <c r="C35" s="865">
        <v>-0.03</v>
      </c>
      <c r="D35" s="4">
        <v>28</v>
      </c>
      <c r="E35" s="486">
        <v>12</v>
      </c>
      <c r="F35" s="486">
        <v>14</v>
      </c>
      <c r="G35" s="486">
        <v>13</v>
      </c>
      <c r="H35" s="576">
        <v>19290</v>
      </c>
      <c r="I35" s="576">
        <v>43853</v>
      </c>
      <c r="J35" s="576">
        <v>2505</v>
      </c>
      <c r="K35" s="576">
        <v>171</v>
      </c>
      <c r="L35" s="486" t="s">
        <v>1755</v>
      </c>
    </row>
    <row r="36" spans="1:12" s="481" customFormat="1" x14ac:dyDescent="0.15">
      <c r="A36" s="510">
        <v>41449.569444444445</v>
      </c>
      <c r="B36" s="865">
        <v>-67.47</v>
      </c>
      <c r="C36" s="865">
        <v>-0.03</v>
      </c>
      <c r="D36" s="4">
        <v>26</v>
      </c>
      <c r="E36" s="486">
        <v>14</v>
      </c>
      <c r="F36" s="486">
        <v>16</v>
      </c>
      <c r="G36" s="486">
        <v>15</v>
      </c>
      <c r="H36" s="576">
        <v>17990</v>
      </c>
      <c r="I36" s="576">
        <v>41976</v>
      </c>
      <c r="J36" s="576">
        <v>2510</v>
      </c>
      <c r="K36" s="576">
        <v>180</v>
      </c>
      <c r="L36" s="486" t="s">
        <v>1755</v>
      </c>
    </row>
    <row r="37" spans="1:12" s="481" customFormat="1" x14ac:dyDescent="0.15">
      <c r="A37" s="510">
        <v>41449.569444444445</v>
      </c>
      <c r="B37" s="865">
        <v>-67.47</v>
      </c>
      <c r="C37" s="865">
        <v>-0.03</v>
      </c>
      <c r="D37" s="4">
        <v>24</v>
      </c>
      <c r="E37" s="486">
        <v>16</v>
      </c>
      <c r="F37" s="486">
        <v>18</v>
      </c>
      <c r="G37" s="486">
        <v>17</v>
      </c>
      <c r="H37" s="576">
        <v>18296</v>
      </c>
      <c r="I37" s="576">
        <v>42373</v>
      </c>
      <c r="J37" s="576">
        <v>2337</v>
      </c>
      <c r="K37" s="576">
        <v>175</v>
      </c>
      <c r="L37" s="486" t="s">
        <v>1755</v>
      </c>
    </row>
    <row r="38" spans="1:12" s="481" customFormat="1" x14ac:dyDescent="0.15">
      <c r="A38" s="510">
        <v>41449.569444444445</v>
      </c>
      <c r="B38" s="865">
        <v>-67.47</v>
      </c>
      <c r="C38" s="865">
        <v>-0.03</v>
      </c>
      <c r="D38" s="4">
        <v>22</v>
      </c>
      <c r="E38" s="486">
        <v>18</v>
      </c>
      <c r="F38" s="486">
        <v>20</v>
      </c>
      <c r="G38" s="486">
        <v>19</v>
      </c>
      <c r="H38" s="576">
        <v>20914</v>
      </c>
      <c r="I38" s="576">
        <v>48633</v>
      </c>
      <c r="J38" s="576">
        <v>2872</v>
      </c>
      <c r="K38" s="576">
        <v>196</v>
      </c>
      <c r="L38" s="486" t="s">
        <v>1755</v>
      </c>
    </row>
    <row r="39" spans="1:12" s="481" customFormat="1" ht="16" x14ac:dyDescent="0.15">
      <c r="A39" s="510">
        <v>41449.569444444445</v>
      </c>
      <c r="B39" s="865">
        <v>-67.47</v>
      </c>
      <c r="C39" s="865">
        <v>-0.03</v>
      </c>
      <c r="D39" s="4">
        <v>0</v>
      </c>
      <c r="E39" s="486">
        <v>41</v>
      </c>
      <c r="F39" s="486">
        <v>41</v>
      </c>
      <c r="G39" s="486">
        <v>41</v>
      </c>
      <c r="H39" s="576">
        <v>1321501</v>
      </c>
      <c r="I39" s="576">
        <v>2334238</v>
      </c>
      <c r="J39" s="576">
        <v>541900</v>
      </c>
      <c r="K39" s="576">
        <v>22400</v>
      </c>
      <c r="L39" s="858" t="s">
        <v>1756</v>
      </c>
    </row>
    <row r="40" spans="1:12" s="481" customFormat="1" x14ac:dyDescent="0.15">
      <c r="A40" s="855">
        <v>41451.534722222219</v>
      </c>
      <c r="B40" s="863">
        <v>-68.05</v>
      </c>
      <c r="C40" s="863">
        <v>-0.34</v>
      </c>
      <c r="D40" s="4">
        <v>14</v>
      </c>
      <c r="E40" s="486">
        <v>0</v>
      </c>
      <c r="F40" s="486">
        <v>2</v>
      </c>
      <c r="G40" s="486">
        <v>1</v>
      </c>
      <c r="H40" s="576">
        <v>7224</v>
      </c>
      <c r="I40" s="576">
        <v>319346</v>
      </c>
      <c r="J40" s="576">
        <v>35951</v>
      </c>
      <c r="K40" s="576">
        <v>1171</v>
      </c>
      <c r="L40" s="486" t="s">
        <v>1755</v>
      </c>
    </row>
    <row r="41" spans="1:12" s="481" customFormat="1" x14ac:dyDescent="0.15">
      <c r="A41" s="855">
        <v>41451.534722222219</v>
      </c>
      <c r="B41" s="863">
        <v>-68.05</v>
      </c>
      <c r="C41" s="863">
        <v>-0.34</v>
      </c>
      <c r="D41" s="4">
        <v>12</v>
      </c>
      <c r="E41" s="486">
        <v>2</v>
      </c>
      <c r="F41" s="486">
        <v>4</v>
      </c>
      <c r="G41" s="486">
        <v>3</v>
      </c>
      <c r="H41" s="431">
        <v>200922.61265913511</v>
      </c>
      <c r="I41" s="431">
        <v>389891.48025165568</v>
      </c>
      <c r="J41" s="431">
        <v>30593.286039438295</v>
      </c>
      <c r="K41" s="431">
        <v>1747.7860492152413</v>
      </c>
      <c r="L41" s="486" t="s">
        <v>1755</v>
      </c>
    </row>
    <row r="42" spans="1:12" s="481" customFormat="1" x14ac:dyDescent="0.15">
      <c r="A42" s="855">
        <v>41451.534722222219</v>
      </c>
      <c r="B42" s="863">
        <v>-68.05</v>
      </c>
      <c r="C42" s="863">
        <v>-0.34</v>
      </c>
      <c r="D42" s="4">
        <v>10</v>
      </c>
      <c r="E42" s="486">
        <v>4</v>
      </c>
      <c r="F42" s="486">
        <v>6</v>
      </c>
      <c r="G42" s="486">
        <v>5</v>
      </c>
      <c r="H42" s="576">
        <v>267457</v>
      </c>
      <c r="I42" s="576">
        <v>515831</v>
      </c>
      <c r="J42" s="576">
        <v>43890</v>
      </c>
      <c r="K42" s="576">
        <v>1676</v>
      </c>
      <c r="L42" s="486" t="s">
        <v>1755</v>
      </c>
    </row>
    <row r="43" spans="1:12" s="481" customFormat="1" x14ac:dyDescent="0.15">
      <c r="A43" s="855">
        <v>41451.534722222219</v>
      </c>
      <c r="B43" s="863">
        <v>-68.05</v>
      </c>
      <c r="C43" s="863">
        <v>-0.34</v>
      </c>
      <c r="D43" s="4">
        <v>8</v>
      </c>
      <c r="E43" s="486">
        <v>6</v>
      </c>
      <c r="F43" s="486">
        <v>8</v>
      </c>
      <c r="G43" s="486">
        <v>7</v>
      </c>
      <c r="H43" s="431">
        <v>480677.52201697743</v>
      </c>
      <c r="I43" s="431">
        <v>942717.70993957843</v>
      </c>
      <c r="J43" s="431">
        <v>68084.438304070121</v>
      </c>
      <c r="K43" s="431">
        <v>5167.8800501892365</v>
      </c>
      <c r="L43" s="486" t="s">
        <v>1755</v>
      </c>
    </row>
    <row r="44" spans="1:12" s="481" customFormat="1" x14ac:dyDescent="0.15">
      <c r="A44" s="855">
        <v>41451.534722222219</v>
      </c>
      <c r="B44" s="863">
        <v>-68.05</v>
      </c>
      <c r="C44" s="863">
        <v>-0.34</v>
      </c>
      <c r="D44" s="4">
        <v>6</v>
      </c>
      <c r="E44" s="486">
        <v>8</v>
      </c>
      <c r="F44" s="486">
        <v>10</v>
      </c>
      <c r="G44" s="486">
        <v>9</v>
      </c>
      <c r="H44" s="576">
        <v>311586</v>
      </c>
      <c r="I44" s="576">
        <v>632832</v>
      </c>
      <c r="J44" s="576">
        <v>74400</v>
      </c>
      <c r="K44" s="576">
        <v>15600</v>
      </c>
      <c r="L44" s="486" t="s">
        <v>1755</v>
      </c>
    </row>
    <row r="45" spans="1:12" s="481" customFormat="1" x14ac:dyDescent="0.15">
      <c r="A45" s="855">
        <v>41451.534722222219</v>
      </c>
      <c r="B45" s="863">
        <v>-68.05</v>
      </c>
      <c r="C45" s="863">
        <v>-0.34</v>
      </c>
      <c r="D45" s="4">
        <v>4</v>
      </c>
      <c r="E45" s="486">
        <v>10</v>
      </c>
      <c r="F45" s="486">
        <v>12</v>
      </c>
      <c r="G45" s="486">
        <v>11</v>
      </c>
      <c r="H45" s="576">
        <v>1410820</v>
      </c>
      <c r="I45" s="576">
        <v>2856077</v>
      </c>
      <c r="J45" s="576">
        <v>119200</v>
      </c>
      <c r="K45" s="576">
        <v>21900</v>
      </c>
      <c r="L45" s="486" t="s">
        <v>1755</v>
      </c>
    </row>
    <row r="46" spans="1:12" s="481" customFormat="1" x14ac:dyDescent="0.15">
      <c r="A46" s="855">
        <v>41451.534722222219</v>
      </c>
      <c r="B46" s="863">
        <v>-68.05</v>
      </c>
      <c r="C46" s="863">
        <v>-0.34</v>
      </c>
      <c r="D46" s="4">
        <v>0.5</v>
      </c>
      <c r="E46" s="486">
        <v>12</v>
      </c>
      <c r="F46" s="486">
        <v>17</v>
      </c>
      <c r="G46" s="486">
        <v>14.5</v>
      </c>
      <c r="H46" s="576">
        <v>351953</v>
      </c>
      <c r="I46" s="576">
        <v>818611</v>
      </c>
      <c r="J46" s="576">
        <v>136400</v>
      </c>
      <c r="K46" s="576">
        <v>16700</v>
      </c>
      <c r="L46" s="486" t="s">
        <v>1755</v>
      </c>
    </row>
    <row r="47" spans="1:12" s="481" customFormat="1" ht="16" x14ac:dyDescent="0.15">
      <c r="A47" s="855">
        <v>41451.534722222219</v>
      </c>
      <c r="B47" s="863">
        <v>-68.05</v>
      </c>
      <c r="C47" s="863">
        <v>-0.34</v>
      </c>
      <c r="D47" s="4">
        <v>0</v>
      </c>
      <c r="E47" s="486">
        <v>15</v>
      </c>
      <c r="F47" s="486">
        <v>15</v>
      </c>
      <c r="G47" s="486">
        <v>15</v>
      </c>
      <c r="H47" s="431">
        <v>4694199.8352176594</v>
      </c>
      <c r="I47" s="431">
        <v>8820200.4145134669</v>
      </c>
      <c r="J47" s="431">
        <v>549421.93003500532</v>
      </c>
      <c r="K47" s="431">
        <v>48283.777933433827</v>
      </c>
      <c r="L47" s="858" t="s">
        <v>1756</v>
      </c>
    </row>
    <row r="48" spans="1:12" s="481" customFormat="1" x14ac:dyDescent="0.15">
      <c r="A48" s="510">
        <v>41458.652777777781</v>
      </c>
      <c r="B48" s="865">
        <v>-67.95</v>
      </c>
      <c r="C48" s="865">
        <v>-6.66</v>
      </c>
      <c r="D48" s="4">
        <v>27</v>
      </c>
      <c r="E48" s="486">
        <v>0</v>
      </c>
      <c r="F48" s="486">
        <v>2</v>
      </c>
      <c r="G48" s="486">
        <v>1</v>
      </c>
      <c r="H48" s="576">
        <v>405832</v>
      </c>
      <c r="I48" s="576">
        <v>751145</v>
      </c>
      <c r="J48" s="576">
        <v>96590</v>
      </c>
      <c r="K48" s="576">
        <v>2364</v>
      </c>
      <c r="L48" s="486" t="s">
        <v>1755</v>
      </c>
    </row>
    <row r="49" spans="1:12" s="481" customFormat="1" x14ac:dyDescent="0.15">
      <c r="A49" s="510">
        <v>41458.652777777781</v>
      </c>
      <c r="B49" s="865">
        <v>-67.95</v>
      </c>
      <c r="C49" s="865">
        <v>-6.66</v>
      </c>
      <c r="D49" s="4">
        <v>25</v>
      </c>
      <c r="E49" s="486">
        <v>2</v>
      </c>
      <c r="F49" s="486">
        <v>4</v>
      </c>
      <c r="G49" s="486">
        <v>3</v>
      </c>
      <c r="H49" s="576">
        <v>15311</v>
      </c>
      <c r="I49" s="576">
        <v>27162</v>
      </c>
      <c r="J49" s="576">
        <v>1947</v>
      </c>
      <c r="K49" s="576">
        <v>60</v>
      </c>
      <c r="L49" s="486" t="s">
        <v>1755</v>
      </c>
    </row>
    <row r="50" spans="1:12" s="481" customFormat="1" x14ac:dyDescent="0.15">
      <c r="A50" s="510">
        <v>41458.652777777781</v>
      </c>
      <c r="B50" s="865">
        <v>-67.95</v>
      </c>
      <c r="C50" s="865">
        <v>-6.66</v>
      </c>
      <c r="D50" s="4">
        <v>23</v>
      </c>
      <c r="E50" s="486">
        <v>4</v>
      </c>
      <c r="F50" s="486">
        <v>6</v>
      </c>
      <c r="G50" s="486">
        <v>5</v>
      </c>
      <c r="H50" s="576">
        <v>16459</v>
      </c>
      <c r="I50" s="576">
        <v>30938</v>
      </c>
      <c r="J50" s="576">
        <v>3590</v>
      </c>
      <c r="K50" s="576">
        <v>85</v>
      </c>
      <c r="L50" s="486" t="s">
        <v>1755</v>
      </c>
    </row>
    <row r="51" spans="1:12" s="481" customFormat="1" x14ac:dyDescent="0.15">
      <c r="A51" s="510">
        <v>41458.652777777781</v>
      </c>
      <c r="B51" s="865">
        <v>-67.95</v>
      </c>
      <c r="C51" s="865">
        <v>-6.66</v>
      </c>
      <c r="D51" s="4">
        <v>21</v>
      </c>
      <c r="E51" s="486">
        <v>6</v>
      </c>
      <c r="F51" s="486">
        <v>8</v>
      </c>
      <c r="G51" s="486">
        <v>7</v>
      </c>
      <c r="H51" s="576" t="s">
        <v>39</v>
      </c>
      <c r="I51" s="576">
        <v>51454</v>
      </c>
      <c r="J51" s="576">
        <v>6903</v>
      </c>
      <c r="K51" s="576">
        <v>142</v>
      </c>
      <c r="L51" s="486" t="s">
        <v>1755</v>
      </c>
    </row>
    <row r="52" spans="1:12" s="481" customFormat="1" x14ac:dyDescent="0.15">
      <c r="A52" s="510">
        <v>41458.652777777781</v>
      </c>
      <c r="B52" s="865">
        <v>-67.95</v>
      </c>
      <c r="C52" s="865">
        <v>-6.66</v>
      </c>
      <c r="D52" s="4">
        <v>19</v>
      </c>
      <c r="E52" s="486">
        <v>8</v>
      </c>
      <c r="F52" s="486">
        <v>10</v>
      </c>
      <c r="G52" s="486">
        <v>9</v>
      </c>
      <c r="H52" s="576">
        <v>20081</v>
      </c>
      <c r="I52" s="576">
        <v>37107</v>
      </c>
      <c r="J52" s="576">
        <v>4339</v>
      </c>
      <c r="K52" s="576">
        <v>113</v>
      </c>
      <c r="L52" s="486" t="s">
        <v>1755</v>
      </c>
    </row>
    <row r="53" spans="1:12" s="481" customFormat="1" x14ac:dyDescent="0.15">
      <c r="A53" s="510">
        <v>41458.652777777781</v>
      </c>
      <c r="B53" s="865">
        <v>-67.95</v>
      </c>
      <c r="C53" s="865">
        <v>-6.66</v>
      </c>
      <c r="D53" s="4">
        <v>17</v>
      </c>
      <c r="E53" s="486">
        <v>10</v>
      </c>
      <c r="F53" s="486">
        <v>12</v>
      </c>
      <c r="G53" s="486">
        <v>11</v>
      </c>
      <c r="H53" s="576">
        <v>12447</v>
      </c>
      <c r="I53" s="576">
        <v>24263</v>
      </c>
      <c r="J53" s="576">
        <v>2015</v>
      </c>
      <c r="K53" s="576">
        <v>85</v>
      </c>
      <c r="L53" s="486" t="s">
        <v>1755</v>
      </c>
    </row>
    <row r="54" spans="1:12" s="481" customFormat="1" x14ac:dyDescent="0.15">
      <c r="A54" s="510">
        <v>41458.652777777781</v>
      </c>
      <c r="B54" s="865">
        <v>-67.95</v>
      </c>
      <c r="C54" s="865">
        <v>-6.66</v>
      </c>
      <c r="D54" s="4">
        <v>15</v>
      </c>
      <c r="E54" s="486">
        <v>12</v>
      </c>
      <c r="F54" s="486">
        <v>14</v>
      </c>
      <c r="G54" s="486">
        <v>13</v>
      </c>
      <c r="H54" s="576">
        <v>25078</v>
      </c>
      <c r="I54" s="576">
        <v>46162</v>
      </c>
      <c r="J54" s="576">
        <v>11743</v>
      </c>
      <c r="K54" s="576">
        <v>130</v>
      </c>
      <c r="L54" s="486" t="s">
        <v>1755</v>
      </c>
    </row>
    <row r="55" spans="1:12" s="481" customFormat="1" x14ac:dyDescent="0.15">
      <c r="A55" s="510">
        <v>41458.652777777781</v>
      </c>
      <c r="B55" s="865">
        <v>-67.95</v>
      </c>
      <c r="C55" s="865">
        <v>-6.66</v>
      </c>
      <c r="D55" s="4">
        <v>13</v>
      </c>
      <c r="E55" s="486">
        <v>14</v>
      </c>
      <c r="F55" s="486">
        <v>16</v>
      </c>
      <c r="G55" s="486">
        <v>15</v>
      </c>
      <c r="H55" s="576">
        <v>15288</v>
      </c>
      <c r="I55" s="576">
        <v>30127</v>
      </c>
      <c r="J55" s="576">
        <v>2406</v>
      </c>
      <c r="K55" s="576">
        <v>85</v>
      </c>
      <c r="L55" s="486" t="s">
        <v>1755</v>
      </c>
    </row>
    <row r="56" spans="1:12" s="481" customFormat="1" x14ac:dyDescent="0.15">
      <c r="A56" s="510">
        <v>41458.652777777781</v>
      </c>
      <c r="B56" s="865">
        <v>-67.95</v>
      </c>
      <c r="C56" s="865">
        <v>-6.66</v>
      </c>
      <c r="D56" s="4">
        <v>11</v>
      </c>
      <c r="E56" s="486">
        <v>16</v>
      </c>
      <c r="F56" s="486">
        <v>18</v>
      </c>
      <c r="G56" s="486">
        <v>17</v>
      </c>
      <c r="H56" s="576">
        <v>14445</v>
      </c>
      <c r="I56" s="576">
        <v>28376</v>
      </c>
      <c r="J56" s="576">
        <v>2192</v>
      </c>
      <c r="K56" s="576">
        <v>86</v>
      </c>
      <c r="L56" s="486" t="s">
        <v>1755</v>
      </c>
    </row>
    <row r="57" spans="1:12" s="481" customFormat="1" x14ac:dyDescent="0.15">
      <c r="A57" s="510">
        <v>41458.652777777781</v>
      </c>
      <c r="B57" s="865">
        <v>-67.95</v>
      </c>
      <c r="C57" s="865">
        <v>-6.66</v>
      </c>
      <c r="D57" s="4">
        <v>9</v>
      </c>
      <c r="E57" s="486">
        <v>18</v>
      </c>
      <c r="F57" s="486">
        <v>20</v>
      </c>
      <c r="G57" s="486">
        <v>19</v>
      </c>
      <c r="H57" s="576">
        <v>33056</v>
      </c>
      <c r="I57" s="576">
        <v>61949</v>
      </c>
      <c r="J57" s="576">
        <v>6749</v>
      </c>
      <c r="K57" s="576">
        <v>187</v>
      </c>
      <c r="L57" s="486" t="s">
        <v>1755</v>
      </c>
    </row>
    <row r="58" spans="1:12" s="481" customFormat="1" ht="16" x14ac:dyDescent="0.15">
      <c r="A58" s="510">
        <v>41458.652777777781</v>
      </c>
      <c r="B58" s="865">
        <v>-67.95</v>
      </c>
      <c r="C58" s="865">
        <v>-6.66</v>
      </c>
      <c r="D58" s="4">
        <v>0</v>
      </c>
      <c r="E58" s="486">
        <v>28</v>
      </c>
      <c r="F58" s="486">
        <v>36.5</v>
      </c>
      <c r="G58" s="486">
        <v>32.25</v>
      </c>
      <c r="H58" s="431">
        <v>10406520.942673253</v>
      </c>
      <c r="I58" s="431">
        <v>18462015.019018587</v>
      </c>
      <c r="J58" s="431">
        <v>2204121.6169196712</v>
      </c>
      <c r="K58" s="431">
        <v>93224.269286387484</v>
      </c>
      <c r="L58" s="858" t="s">
        <v>1756</v>
      </c>
    </row>
    <row r="59" spans="1:12" s="481" customFormat="1" x14ac:dyDescent="0.15">
      <c r="A59" s="855">
        <v>41463.69027777778</v>
      </c>
      <c r="B59" s="863">
        <v>-67.19</v>
      </c>
      <c r="C59" s="863">
        <v>-13.21</v>
      </c>
      <c r="D59" s="4">
        <v>17</v>
      </c>
      <c r="E59" s="486">
        <v>0</v>
      </c>
      <c r="F59" s="486">
        <v>2</v>
      </c>
      <c r="G59" s="486">
        <v>1</v>
      </c>
      <c r="H59" s="576">
        <v>243486</v>
      </c>
      <c r="I59" s="576">
        <v>453795</v>
      </c>
      <c r="J59" s="576">
        <v>53311</v>
      </c>
      <c r="K59" s="576">
        <v>1436</v>
      </c>
      <c r="L59" s="486" t="s">
        <v>1755</v>
      </c>
    </row>
    <row r="60" spans="1:12" s="481" customFormat="1" x14ac:dyDescent="0.15">
      <c r="A60" s="855">
        <v>41463.69027777778</v>
      </c>
      <c r="B60" s="863">
        <v>-67.19</v>
      </c>
      <c r="C60" s="863">
        <v>-13.21</v>
      </c>
      <c r="D60" s="4">
        <v>15</v>
      </c>
      <c r="E60" s="486">
        <v>2</v>
      </c>
      <c r="F60" s="486">
        <v>4</v>
      </c>
      <c r="G60" s="486">
        <v>3</v>
      </c>
      <c r="H60" s="576">
        <v>24347</v>
      </c>
      <c r="I60" s="576">
        <v>45841</v>
      </c>
      <c r="J60" s="576">
        <v>4957</v>
      </c>
      <c r="K60" s="576">
        <v>145</v>
      </c>
      <c r="L60" s="486" t="s">
        <v>1755</v>
      </c>
    </row>
    <row r="61" spans="1:12" s="481" customFormat="1" x14ac:dyDescent="0.15">
      <c r="A61" s="855">
        <v>41463.69027777778</v>
      </c>
      <c r="B61" s="863">
        <v>-67.19</v>
      </c>
      <c r="C61" s="863">
        <v>-13.21</v>
      </c>
      <c r="D61" s="4">
        <v>13</v>
      </c>
      <c r="E61" s="486">
        <v>4</v>
      </c>
      <c r="F61" s="486">
        <v>6</v>
      </c>
      <c r="G61" s="486">
        <v>5</v>
      </c>
      <c r="H61" s="576">
        <v>22870</v>
      </c>
      <c r="I61" s="576">
        <v>43583</v>
      </c>
      <c r="J61" s="576">
        <v>4474</v>
      </c>
      <c r="K61" s="576">
        <v>127</v>
      </c>
      <c r="L61" s="486" t="s">
        <v>1755</v>
      </c>
    </row>
    <row r="62" spans="1:12" s="481" customFormat="1" x14ac:dyDescent="0.15">
      <c r="A62" s="855">
        <v>41463.69027777778</v>
      </c>
      <c r="B62" s="863">
        <v>-67.19</v>
      </c>
      <c r="C62" s="863">
        <v>-13.21</v>
      </c>
      <c r="D62" s="4">
        <v>11</v>
      </c>
      <c r="E62" s="486">
        <v>6</v>
      </c>
      <c r="F62" s="486">
        <v>8</v>
      </c>
      <c r="G62" s="486">
        <v>7</v>
      </c>
      <c r="H62" s="576">
        <v>20261</v>
      </c>
      <c r="I62" s="576">
        <v>38723</v>
      </c>
      <c r="J62" s="576">
        <v>3708</v>
      </c>
      <c r="K62" s="576">
        <v>121</v>
      </c>
      <c r="L62" s="486" t="s">
        <v>1755</v>
      </c>
    </row>
    <row r="63" spans="1:12" s="481" customFormat="1" x14ac:dyDescent="0.15">
      <c r="A63" s="855">
        <v>41463.69027777778</v>
      </c>
      <c r="B63" s="863">
        <v>-67.19</v>
      </c>
      <c r="C63" s="863">
        <v>-13.21</v>
      </c>
      <c r="D63" s="4">
        <v>9</v>
      </c>
      <c r="E63" s="486">
        <v>8</v>
      </c>
      <c r="F63" s="486">
        <v>10</v>
      </c>
      <c r="G63" s="486">
        <v>9</v>
      </c>
      <c r="H63" s="431">
        <v>13435.490199916898</v>
      </c>
      <c r="I63" s="431">
        <v>26925.624170707404</v>
      </c>
      <c r="J63" s="431">
        <v>1368.5382769140808</v>
      </c>
      <c r="K63" s="431">
        <v>105.77618566242286</v>
      </c>
      <c r="L63" s="486" t="s">
        <v>1755</v>
      </c>
    </row>
    <row r="64" spans="1:12" s="481" customFormat="1" x14ac:dyDescent="0.15">
      <c r="A64" s="855">
        <v>41463.69027777778</v>
      </c>
      <c r="B64" s="863">
        <v>-67.19</v>
      </c>
      <c r="C64" s="863">
        <v>-13.21</v>
      </c>
      <c r="D64" s="4">
        <v>7</v>
      </c>
      <c r="E64" s="486">
        <v>10</v>
      </c>
      <c r="F64" s="486">
        <v>12</v>
      </c>
      <c r="G64" s="486">
        <v>11</v>
      </c>
      <c r="H64" s="576">
        <v>71471</v>
      </c>
      <c r="I64" s="576">
        <v>139183</v>
      </c>
      <c r="J64" s="576">
        <v>9615</v>
      </c>
      <c r="K64" s="576">
        <v>417</v>
      </c>
      <c r="L64" s="486" t="s">
        <v>1755</v>
      </c>
    </row>
    <row r="65" spans="1:12" s="481" customFormat="1" x14ac:dyDescent="0.15">
      <c r="A65" s="855">
        <v>41463.69027777778</v>
      </c>
      <c r="B65" s="863">
        <v>-67.19</v>
      </c>
      <c r="C65" s="863">
        <v>-13.21</v>
      </c>
      <c r="D65" s="4">
        <v>3.5</v>
      </c>
      <c r="E65" s="486">
        <v>12</v>
      </c>
      <c r="F65" s="486">
        <v>17</v>
      </c>
      <c r="G65" s="486">
        <v>14.5</v>
      </c>
      <c r="H65" s="431">
        <v>5910797.8459708104</v>
      </c>
      <c r="I65" s="431">
        <v>11411060.095459249</v>
      </c>
      <c r="J65" s="431">
        <v>661989.25396457152</v>
      </c>
      <c r="K65" s="431">
        <v>63626.295361670309</v>
      </c>
      <c r="L65" s="486" t="s">
        <v>1755</v>
      </c>
    </row>
    <row r="66" spans="1:12" s="481" customFormat="1" ht="16" x14ac:dyDescent="0.15">
      <c r="A66" s="855">
        <v>41463.69027777778</v>
      </c>
      <c r="B66" s="863">
        <v>-67.19</v>
      </c>
      <c r="C66" s="863">
        <v>-13.21</v>
      </c>
      <c r="D66" s="4">
        <v>0</v>
      </c>
      <c r="E66" s="486">
        <v>18</v>
      </c>
      <c r="F66" s="486">
        <v>18</v>
      </c>
      <c r="G66" s="486">
        <v>18</v>
      </c>
      <c r="H66" s="431">
        <v>7077496.3905902887</v>
      </c>
      <c r="I66" s="431">
        <v>13392191.457837339</v>
      </c>
      <c r="J66" s="431">
        <v>1086623.034447263</v>
      </c>
      <c r="K66" s="431">
        <v>75573.6068304113</v>
      </c>
      <c r="L66" s="858" t="s">
        <v>1756</v>
      </c>
    </row>
    <row r="67" spans="1:12" s="481" customFormat="1" x14ac:dyDescent="0.15">
      <c r="A67" s="855">
        <v>41463.69027777778</v>
      </c>
      <c r="B67" s="863">
        <v>-67.19</v>
      </c>
      <c r="C67" s="863">
        <v>-13.21</v>
      </c>
      <c r="D67" s="4">
        <v>17</v>
      </c>
      <c r="E67" s="486">
        <v>0</v>
      </c>
      <c r="F67" s="486">
        <v>2</v>
      </c>
      <c r="G67" s="486">
        <v>1</v>
      </c>
      <c r="H67" s="576">
        <v>10610</v>
      </c>
      <c r="I67" s="576">
        <v>17678</v>
      </c>
      <c r="J67" s="576">
        <v>536</v>
      </c>
      <c r="K67" s="576">
        <v>10</v>
      </c>
      <c r="L67" s="486" t="s">
        <v>1755</v>
      </c>
    </row>
    <row r="68" spans="1:12" s="481" customFormat="1" x14ac:dyDescent="0.15">
      <c r="A68" s="855">
        <v>41466.701388888891</v>
      </c>
      <c r="B68" s="863">
        <v>-67.180000000000007</v>
      </c>
      <c r="C68" s="863">
        <v>-23.01</v>
      </c>
      <c r="D68" s="4">
        <v>18</v>
      </c>
      <c r="E68" s="486">
        <v>0</v>
      </c>
      <c r="F68" s="486">
        <v>2</v>
      </c>
      <c r="G68" s="486">
        <v>1</v>
      </c>
      <c r="H68" s="576">
        <v>50247</v>
      </c>
      <c r="I68" s="576">
        <v>92718</v>
      </c>
      <c r="J68" s="576">
        <v>12004</v>
      </c>
      <c r="K68" s="576">
        <v>270</v>
      </c>
      <c r="L68" s="486" t="s">
        <v>1755</v>
      </c>
    </row>
    <row r="69" spans="1:12" s="481" customFormat="1" x14ac:dyDescent="0.15">
      <c r="A69" s="855">
        <v>41466.701388888891</v>
      </c>
      <c r="B69" s="863">
        <v>-67.180000000000007</v>
      </c>
      <c r="C69" s="863">
        <v>-23.01</v>
      </c>
      <c r="D69" s="4">
        <v>16</v>
      </c>
      <c r="E69" s="486">
        <v>2</v>
      </c>
      <c r="F69" s="486">
        <v>4</v>
      </c>
      <c r="G69" s="486">
        <v>3</v>
      </c>
      <c r="H69" s="576">
        <v>29015</v>
      </c>
      <c r="I69" s="576">
        <v>53909</v>
      </c>
      <c r="J69" s="576">
        <v>6548</v>
      </c>
      <c r="K69" s="576">
        <v>167</v>
      </c>
      <c r="L69" s="486" t="s">
        <v>1755</v>
      </c>
    </row>
    <row r="70" spans="1:12" s="481" customFormat="1" x14ac:dyDescent="0.15">
      <c r="A70" s="855">
        <v>41466.701388888891</v>
      </c>
      <c r="B70" s="863">
        <v>-67.180000000000007</v>
      </c>
      <c r="C70" s="863">
        <v>-23.01</v>
      </c>
      <c r="D70" s="4">
        <v>14</v>
      </c>
      <c r="E70" s="486">
        <v>4</v>
      </c>
      <c r="F70" s="486">
        <v>6</v>
      </c>
      <c r="G70" s="486">
        <v>5</v>
      </c>
      <c r="H70" s="576">
        <v>48400</v>
      </c>
      <c r="I70" s="576">
        <v>43198</v>
      </c>
      <c r="J70" s="576">
        <v>5613</v>
      </c>
      <c r="K70" s="576">
        <v>128</v>
      </c>
      <c r="L70" s="486" t="s">
        <v>1755</v>
      </c>
    </row>
    <row r="71" spans="1:12" s="481" customFormat="1" x14ac:dyDescent="0.15">
      <c r="A71" s="855">
        <v>41466.701388888891</v>
      </c>
      <c r="B71" s="863">
        <v>-67.180000000000007</v>
      </c>
      <c r="C71" s="863">
        <v>-23.01</v>
      </c>
      <c r="D71" s="4">
        <v>12</v>
      </c>
      <c r="E71" s="486">
        <v>6</v>
      </c>
      <c r="F71" s="486">
        <v>8</v>
      </c>
      <c r="G71" s="486">
        <v>7</v>
      </c>
      <c r="H71" s="576">
        <v>48414</v>
      </c>
      <c r="I71" s="576">
        <v>89199</v>
      </c>
      <c r="J71" s="576">
        <v>11231</v>
      </c>
      <c r="K71" s="576">
        <v>272</v>
      </c>
      <c r="L71" s="486" t="s">
        <v>1755</v>
      </c>
    </row>
    <row r="72" spans="1:12" s="481" customFormat="1" x14ac:dyDescent="0.15">
      <c r="A72" s="855">
        <v>41466.701388888891</v>
      </c>
      <c r="B72" s="863">
        <v>-67.180000000000007</v>
      </c>
      <c r="C72" s="863">
        <v>-23.01</v>
      </c>
      <c r="D72" s="4">
        <v>10</v>
      </c>
      <c r="E72" s="486">
        <v>8</v>
      </c>
      <c r="F72" s="486">
        <v>10</v>
      </c>
      <c r="G72" s="486">
        <v>9</v>
      </c>
      <c r="H72" s="431">
        <v>27283.046291005365</v>
      </c>
      <c r="I72" s="431">
        <v>52368.292367489121</v>
      </c>
      <c r="J72" s="431">
        <v>5233.747835213042</v>
      </c>
      <c r="K72" s="431">
        <v>240.61169567727097</v>
      </c>
      <c r="L72" s="486" t="s">
        <v>1755</v>
      </c>
    </row>
    <row r="73" spans="1:12" s="481" customFormat="1" x14ac:dyDescent="0.15">
      <c r="A73" s="855">
        <v>41466.701388888891</v>
      </c>
      <c r="B73" s="863">
        <v>-67.180000000000007</v>
      </c>
      <c r="C73" s="863">
        <v>-23.01</v>
      </c>
      <c r="D73" s="4">
        <v>8</v>
      </c>
      <c r="E73" s="486">
        <v>10</v>
      </c>
      <c r="F73" s="486">
        <v>12</v>
      </c>
      <c r="G73" s="486">
        <v>11</v>
      </c>
      <c r="H73" s="576">
        <v>136272</v>
      </c>
      <c r="I73" s="576">
        <v>252522</v>
      </c>
      <c r="J73" s="576">
        <v>31384</v>
      </c>
      <c r="K73" s="576">
        <v>806</v>
      </c>
      <c r="L73" s="486" t="s">
        <v>1755</v>
      </c>
    </row>
    <row r="74" spans="1:12" s="481" customFormat="1" x14ac:dyDescent="0.15">
      <c r="A74" s="855">
        <v>41466.701388888891</v>
      </c>
      <c r="B74" s="863">
        <v>-67.180000000000007</v>
      </c>
      <c r="C74" s="863">
        <v>-23.01</v>
      </c>
      <c r="D74" s="4">
        <v>6</v>
      </c>
      <c r="E74" s="486">
        <v>12</v>
      </c>
      <c r="F74" s="486">
        <v>14</v>
      </c>
      <c r="G74" s="486">
        <v>13</v>
      </c>
      <c r="H74" s="576">
        <v>2842172</v>
      </c>
      <c r="I74" s="576">
        <v>5623526</v>
      </c>
      <c r="J74" s="576">
        <v>367800</v>
      </c>
      <c r="K74" s="576">
        <v>31900</v>
      </c>
      <c r="L74" s="486" t="s">
        <v>1755</v>
      </c>
    </row>
    <row r="75" spans="1:12" s="481" customFormat="1" x14ac:dyDescent="0.15">
      <c r="A75" s="855">
        <v>41466.701388888891</v>
      </c>
      <c r="B75" s="863">
        <v>-67.180000000000007</v>
      </c>
      <c r="C75" s="863">
        <v>-23.01</v>
      </c>
      <c r="D75" s="4">
        <v>2.5</v>
      </c>
      <c r="E75" s="486">
        <v>14</v>
      </c>
      <c r="F75" s="486">
        <v>19</v>
      </c>
      <c r="G75" s="486">
        <v>16.5</v>
      </c>
      <c r="H75" s="431">
        <v>3110132.1314212196</v>
      </c>
      <c r="I75" s="431">
        <v>6342245.7205393342</v>
      </c>
      <c r="J75" s="431">
        <v>357657.94527679845</v>
      </c>
      <c r="K75" s="431">
        <v>34031.862903554065</v>
      </c>
      <c r="L75" s="486" t="s">
        <v>1755</v>
      </c>
    </row>
    <row r="76" spans="1:12" s="481" customFormat="1" ht="16" x14ac:dyDescent="0.15">
      <c r="A76" s="855">
        <v>41466.701388888891</v>
      </c>
      <c r="B76" s="863">
        <v>-67.180000000000007</v>
      </c>
      <c r="C76" s="863">
        <v>-23.01</v>
      </c>
      <c r="D76" s="4">
        <v>0</v>
      </c>
      <c r="E76" s="486">
        <v>19</v>
      </c>
      <c r="F76" s="486">
        <v>19</v>
      </c>
      <c r="G76" s="486">
        <v>19</v>
      </c>
      <c r="H76" s="431">
        <v>5179030.4184483215</v>
      </c>
      <c r="I76" s="431">
        <v>9710350.6221266687</v>
      </c>
      <c r="J76" s="431">
        <v>690089.28490935813</v>
      </c>
      <c r="K76" s="431">
        <v>55794.889843968827</v>
      </c>
      <c r="L76" s="858" t="s">
        <v>1756</v>
      </c>
    </row>
    <row r="77" spans="1:12" s="481" customFormat="1" x14ac:dyDescent="0.15">
      <c r="A77" s="510">
        <v>41467.583333333336</v>
      </c>
      <c r="B77" s="865">
        <v>-67.2</v>
      </c>
      <c r="C77" s="865">
        <v>-23.07</v>
      </c>
      <c r="D77" s="4">
        <v>22</v>
      </c>
      <c r="E77" s="486">
        <v>0</v>
      </c>
      <c r="F77" s="486">
        <v>2</v>
      </c>
      <c r="G77" s="486">
        <v>1</v>
      </c>
      <c r="H77" s="576">
        <v>84857</v>
      </c>
      <c r="I77" s="576">
        <v>154177</v>
      </c>
      <c r="J77" s="576">
        <v>21289</v>
      </c>
      <c r="K77" s="576">
        <v>482</v>
      </c>
      <c r="L77" s="486" t="s">
        <v>1755</v>
      </c>
    </row>
    <row r="78" spans="1:12" s="481" customFormat="1" x14ac:dyDescent="0.15">
      <c r="A78" s="510">
        <v>41467.583333333336</v>
      </c>
      <c r="B78" s="865">
        <v>-67.2</v>
      </c>
      <c r="C78" s="865">
        <v>-23.07</v>
      </c>
      <c r="D78" s="4">
        <v>20</v>
      </c>
      <c r="E78" s="486">
        <v>2</v>
      </c>
      <c r="F78" s="486">
        <v>4</v>
      </c>
      <c r="G78" s="486">
        <v>3</v>
      </c>
      <c r="H78" s="576">
        <v>38532</v>
      </c>
      <c r="I78" s="576">
        <v>70289</v>
      </c>
      <c r="J78" s="576">
        <v>9254</v>
      </c>
      <c r="K78" s="576">
        <v>209</v>
      </c>
      <c r="L78" s="486" t="s">
        <v>1755</v>
      </c>
    </row>
    <row r="79" spans="1:12" s="481" customFormat="1" x14ac:dyDescent="0.15">
      <c r="A79" s="510">
        <v>41467.583333333336</v>
      </c>
      <c r="B79" s="865">
        <v>-67.2</v>
      </c>
      <c r="C79" s="865">
        <v>-23.07</v>
      </c>
      <c r="D79" s="4">
        <v>18</v>
      </c>
      <c r="E79" s="486">
        <v>4</v>
      </c>
      <c r="F79" s="486">
        <v>6</v>
      </c>
      <c r="G79" s="486">
        <v>5</v>
      </c>
      <c r="H79" s="576">
        <v>20300</v>
      </c>
      <c r="I79" s="576">
        <v>37526</v>
      </c>
      <c r="J79" s="576">
        <v>4619</v>
      </c>
      <c r="K79" s="576">
        <v>113</v>
      </c>
      <c r="L79" s="486" t="s">
        <v>1755</v>
      </c>
    </row>
    <row r="80" spans="1:12" s="481" customFormat="1" x14ac:dyDescent="0.15">
      <c r="A80" s="510">
        <v>41467.583333333336</v>
      </c>
      <c r="B80" s="865">
        <v>-67.2</v>
      </c>
      <c r="C80" s="865">
        <v>-23.07</v>
      </c>
      <c r="D80" s="4">
        <v>16</v>
      </c>
      <c r="E80" s="486">
        <v>6</v>
      </c>
      <c r="F80" s="486">
        <v>8</v>
      </c>
      <c r="G80" s="486">
        <v>7</v>
      </c>
      <c r="H80" s="576">
        <v>22071</v>
      </c>
      <c r="I80" s="576">
        <v>40006</v>
      </c>
      <c r="J80" s="576">
        <v>6237</v>
      </c>
      <c r="K80" s="576">
        <v>121</v>
      </c>
      <c r="L80" s="486" t="s">
        <v>1755</v>
      </c>
    </row>
    <row r="81" spans="1:12" s="481" customFormat="1" x14ac:dyDescent="0.15">
      <c r="A81" s="510">
        <v>41467.583333333336</v>
      </c>
      <c r="B81" s="865">
        <v>-67.2</v>
      </c>
      <c r="C81" s="865">
        <v>-23.07</v>
      </c>
      <c r="D81" s="4">
        <v>14</v>
      </c>
      <c r="E81" s="486">
        <v>8</v>
      </c>
      <c r="F81" s="486">
        <v>10</v>
      </c>
      <c r="G81" s="486">
        <v>9</v>
      </c>
      <c r="H81" s="576">
        <v>34074</v>
      </c>
      <c r="I81" s="576">
        <v>62605</v>
      </c>
      <c r="J81" s="576">
        <v>8499</v>
      </c>
      <c r="K81" s="576">
        <v>192</v>
      </c>
      <c r="L81" s="486" t="s">
        <v>1755</v>
      </c>
    </row>
    <row r="82" spans="1:12" s="481" customFormat="1" x14ac:dyDescent="0.15">
      <c r="A82" s="510">
        <v>41467.583333333336</v>
      </c>
      <c r="B82" s="865">
        <v>-67.2</v>
      </c>
      <c r="C82" s="865">
        <v>-23.07</v>
      </c>
      <c r="D82" s="4">
        <v>12</v>
      </c>
      <c r="E82" s="486">
        <v>10</v>
      </c>
      <c r="F82" s="486">
        <v>12</v>
      </c>
      <c r="G82" s="486">
        <v>11</v>
      </c>
      <c r="H82" s="576">
        <v>25176</v>
      </c>
      <c r="I82" s="576">
        <v>46467</v>
      </c>
      <c r="J82" s="576">
        <v>5974</v>
      </c>
      <c r="K82" s="576">
        <v>146</v>
      </c>
      <c r="L82" s="486" t="s">
        <v>1755</v>
      </c>
    </row>
    <row r="83" spans="1:12" s="481" customFormat="1" x14ac:dyDescent="0.15">
      <c r="A83" s="510">
        <v>41467.583333333336</v>
      </c>
      <c r="B83" s="865">
        <v>-67.2</v>
      </c>
      <c r="C83" s="865">
        <v>-23.07</v>
      </c>
      <c r="D83" s="4">
        <v>10</v>
      </c>
      <c r="E83" s="486">
        <v>12</v>
      </c>
      <c r="F83" s="486">
        <v>14</v>
      </c>
      <c r="G83" s="486">
        <v>13</v>
      </c>
      <c r="H83" s="576">
        <v>72736</v>
      </c>
      <c r="I83" s="576">
        <v>134590</v>
      </c>
      <c r="J83" s="576">
        <v>17023</v>
      </c>
      <c r="K83" s="576">
        <v>426</v>
      </c>
      <c r="L83" s="486" t="s">
        <v>1755</v>
      </c>
    </row>
    <row r="84" spans="1:12" s="481" customFormat="1" x14ac:dyDescent="0.15">
      <c r="A84" s="510">
        <v>41467.583333333336</v>
      </c>
      <c r="B84" s="865">
        <v>-67.2</v>
      </c>
      <c r="C84" s="865">
        <v>-23.07</v>
      </c>
      <c r="D84" s="4">
        <v>8</v>
      </c>
      <c r="E84" s="486">
        <v>14</v>
      </c>
      <c r="F84" s="486">
        <v>16</v>
      </c>
      <c r="G84" s="486">
        <v>15</v>
      </c>
      <c r="H84" s="576">
        <v>65404</v>
      </c>
      <c r="I84" s="576">
        <v>119238</v>
      </c>
      <c r="J84" s="576">
        <v>15289</v>
      </c>
      <c r="K84" s="576">
        <v>382</v>
      </c>
      <c r="L84" s="486" t="s">
        <v>1755</v>
      </c>
    </row>
    <row r="85" spans="1:12" s="481" customFormat="1" x14ac:dyDescent="0.15">
      <c r="A85" s="510">
        <v>41467.583333333336</v>
      </c>
      <c r="B85" s="865">
        <v>-67.2</v>
      </c>
      <c r="C85" s="865">
        <v>-23.07</v>
      </c>
      <c r="D85" s="4">
        <v>6</v>
      </c>
      <c r="E85" s="486">
        <v>16</v>
      </c>
      <c r="F85" s="486">
        <v>18</v>
      </c>
      <c r="G85" s="486">
        <v>17</v>
      </c>
      <c r="H85" s="576">
        <v>81515</v>
      </c>
      <c r="I85" s="576">
        <v>152886</v>
      </c>
      <c r="J85" s="576">
        <v>21050</v>
      </c>
      <c r="K85" s="576">
        <v>485</v>
      </c>
      <c r="L85" s="486" t="s">
        <v>1755</v>
      </c>
    </row>
    <row r="86" spans="1:12" s="481" customFormat="1" x14ac:dyDescent="0.15">
      <c r="A86" s="510">
        <v>41467.583333333336</v>
      </c>
      <c r="B86" s="865">
        <v>-67.2</v>
      </c>
      <c r="C86" s="865">
        <v>-23.07</v>
      </c>
      <c r="D86" s="4">
        <v>4</v>
      </c>
      <c r="E86" s="486">
        <v>18</v>
      </c>
      <c r="F86" s="486">
        <v>20</v>
      </c>
      <c r="G86" s="486">
        <v>19</v>
      </c>
      <c r="H86" s="431">
        <v>438787.21192828025</v>
      </c>
      <c r="I86" s="431">
        <v>781202.85752317868</v>
      </c>
      <c r="J86" s="431">
        <v>48866.617151919541</v>
      </c>
      <c r="K86" s="431" t="s">
        <v>39</v>
      </c>
      <c r="L86" s="486" t="s">
        <v>1755</v>
      </c>
    </row>
    <row r="87" spans="1:12" s="481" customFormat="1" x14ac:dyDescent="0.15">
      <c r="A87" s="510">
        <v>41467.583333333336</v>
      </c>
      <c r="B87" s="865">
        <v>-67.2</v>
      </c>
      <c r="C87" s="865">
        <v>-23.07</v>
      </c>
      <c r="D87" s="4">
        <v>0.5</v>
      </c>
      <c r="E87" s="486">
        <v>20</v>
      </c>
      <c r="F87" s="486">
        <v>25</v>
      </c>
      <c r="G87" s="486">
        <v>22.5</v>
      </c>
      <c r="H87" s="431">
        <v>3947730.6653813417</v>
      </c>
      <c r="I87" s="431">
        <v>6843518.7519994313</v>
      </c>
      <c r="J87" s="431">
        <v>858812.49639981939</v>
      </c>
      <c r="K87" s="431">
        <v>50336.093106992346</v>
      </c>
      <c r="L87" s="486" t="s">
        <v>1755</v>
      </c>
    </row>
    <row r="88" spans="1:12" s="481" customFormat="1" ht="16" x14ac:dyDescent="0.15">
      <c r="A88" s="510">
        <v>41467.583333333336</v>
      </c>
      <c r="B88" s="865">
        <v>-67.2</v>
      </c>
      <c r="C88" s="865">
        <v>-23.07</v>
      </c>
      <c r="D88" s="4">
        <v>0</v>
      </c>
      <c r="E88" s="486">
        <v>23</v>
      </c>
      <c r="F88" s="486">
        <v>23</v>
      </c>
      <c r="G88" s="486">
        <v>23</v>
      </c>
      <c r="H88" s="431">
        <v>5750952.6334518557</v>
      </c>
      <c r="I88" s="431">
        <v>10769079.150238678</v>
      </c>
      <c r="J88" s="431">
        <v>825592.70390489174</v>
      </c>
      <c r="K88" s="431">
        <v>61464.23742521894</v>
      </c>
      <c r="L88" s="858" t="s">
        <v>1756</v>
      </c>
    </row>
    <row r="89" spans="1:12" s="481" customFormat="1" x14ac:dyDescent="0.15">
      <c r="A89" s="510">
        <v>41467.583333333336</v>
      </c>
      <c r="B89" s="865">
        <v>-67.2</v>
      </c>
      <c r="C89" s="865">
        <v>-23.07</v>
      </c>
      <c r="D89" s="4">
        <v>15.5</v>
      </c>
      <c r="E89" s="486">
        <v>0</v>
      </c>
      <c r="F89" s="486">
        <v>2</v>
      </c>
      <c r="G89" s="486">
        <v>1</v>
      </c>
      <c r="H89" s="576">
        <v>40495</v>
      </c>
      <c r="I89" s="576">
        <v>19085</v>
      </c>
      <c r="J89" s="576">
        <v>1904</v>
      </c>
      <c r="K89" s="576">
        <v>61</v>
      </c>
      <c r="L89" s="486" t="s">
        <v>1755</v>
      </c>
    </row>
    <row r="90" spans="1:12" s="481" customFormat="1" x14ac:dyDescent="0.15">
      <c r="A90" s="510">
        <v>41467.583333333336</v>
      </c>
      <c r="B90" s="865">
        <v>-67.2</v>
      </c>
      <c r="C90" s="865">
        <v>-23.07</v>
      </c>
      <c r="D90" s="4">
        <v>13.5</v>
      </c>
      <c r="E90" s="486">
        <v>2</v>
      </c>
      <c r="F90" s="486">
        <v>4</v>
      </c>
      <c r="G90" s="486">
        <v>3</v>
      </c>
      <c r="H90" s="576">
        <v>19669</v>
      </c>
      <c r="I90" s="576">
        <v>37439</v>
      </c>
      <c r="J90" s="576">
        <v>3760</v>
      </c>
      <c r="K90" s="576">
        <v>119</v>
      </c>
      <c r="L90" s="486" t="s">
        <v>1755</v>
      </c>
    </row>
    <row r="91" spans="1:12" s="481" customFormat="1" x14ac:dyDescent="0.15">
      <c r="A91" s="510">
        <v>41467.583333333336</v>
      </c>
      <c r="B91" s="865">
        <v>-67.2</v>
      </c>
      <c r="C91" s="865">
        <v>-23.07</v>
      </c>
      <c r="D91" s="4">
        <v>11.5</v>
      </c>
      <c r="E91" s="486">
        <v>4</v>
      </c>
      <c r="F91" s="486">
        <v>6</v>
      </c>
      <c r="G91" s="486">
        <v>5</v>
      </c>
      <c r="H91" s="431">
        <v>18211.644128667325</v>
      </c>
      <c r="I91" s="431">
        <v>35684.906789470908</v>
      </c>
      <c r="J91" s="431">
        <v>2527.5151043270066</v>
      </c>
      <c r="K91" s="431">
        <v>166.81914327238286</v>
      </c>
      <c r="L91" s="486" t="s">
        <v>1755</v>
      </c>
    </row>
    <row r="92" spans="1:12" s="481" customFormat="1" x14ac:dyDescent="0.15">
      <c r="A92" s="510">
        <v>41467.583333333336</v>
      </c>
      <c r="B92" s="865">
        <v>-67.2</v>
      </c>
      <c r="C92" s="865">
        <v>-23.07</v>
      </c>
      <c r="D92" s="4">
        <v>9.5</v>
      </c>
      <c r="E92" s="486">
        <v>6</v>
      </c>
      <c r="F92" s="486">
        <v>8</v>
      </c>
      <c r="G92" s="486">
        <v>7</v>
      </c>
      <c r="H92" s="576">
        <v>19844</v>
      </c>
      <c r="I92" s="576">
        <v>37316</v>
      </c>
      <c r="J92" s="576">
        <v>4364</v>
      </c>
      <c r="K92" s="576">
        <v>123</v>
      </c>
      <c r="L92" s="486" t="s">
        <v>1755</v>
      </c>
    </row>
    <row r="93" spans="1:12" s="481" customFormat="1" x14ac:dyDescent="0.15">
      <c r="A93" s="510">
        <v>41467.583333333336</v>
      </c>
      <c r="B93" s="865">
        <v>-67.2</v>
      </c>
      <c r="C93" s="865">
        <v>-23.07</v>
      </c>
      <c r="D93" s="4">
        <v>6</v>
      </c>
      <c r="E93" s="486">
        <v>8</v>
      </c>
      <c r="F93" s="486">
        <v>13</v>
      </c>
      <c r="G93" s="486">
        <v>10.5</v>
      </c>
      <c r="H93" s="576">
        <v>219061</v>
      </c>
      <c r="I93" s="576">
        <v>433290</v>
      </c>
      <c r="J93" s="576">
        <v>23688</v>
      </c>
      <c r="K93" s="576">
        <v>1275</v>
      </c>
      <c r="L93" s="486" t="s">
        <v>1755</v>
      </c>
    </row>
    <row r="94" spans="1:12" s="481" customFormat="1" ht="16" x14ac:dyDescent="0.15">
      <c r="A94" s="510">
        <v>41467.583333333336</v>
      </c>
      <c r="B94" s="865">
        <v>-67.2</v>
      </c>
      <c r="C94" s="865">
        <v>-23.07</v>
      </c>
      <c r="D94" s="4">
        <v>3.5</v>
      </c>
      <c r="E94" s="486">
        <v>13</v>
      </c>
      <c r="F94" s="486">
        <v>13</v>
      </c>
      <c r="G94" s="486">
        <v>13</v>
      </c>
      <c r="H94" s="576">
        <v>72113</v>
      </c>
      <c r="I94" s="576">
        <v>2419708</v>
      </c>
      <c r="J94" s="576">
        <v>239800</v>
      </c>
      <c r="K94" s="576">
        <v>21100</v>
      </c>
      <c r="L94" s="858" t="s">
        <v>1756</v>
      </c>
    </row>
    <row r="95" spans="1:12" s="481" customFormat="1" x14ac:dyDescent="0.15">
      <c r="A95" s="510">
        <v>41469.658333333333</v>
      </c>
      <c r="B95" s="865">
        <v>-67.180000000000007</v>
      </c>
      <c r="C95" s="865">
        <v>-23.2</v>
      </c>
      <c r="D95" s="4">
        <v>9</v>
      </c>
      <c r="E95" s="486">
        <v>0</v>
      </c>
      <c r="F95" s="486">
        <v>1</v>
      </c>
      <c r="G95" s="486">
        <v>0.5</v>
      </c>
      <c r="H95" s="576">
        <v>682</v>
      </c>
      <c r="I95" s="576">
        <v>1262</v>
      </c>
      <c r="J95" s="576">
        <v>168</v>
      </c>
      <c r="K95" s="576">
        <v>4</v>
      </c>
      <c r="L95" s="486" t="s">
        <v>1755</v>
      </c>
    </row>
    <row r="96" spans="1:12" s="481" customFormat="1" x14ac:dyDescent="0.15">
      <c r="A96" s="510">
        <v>41469.658333333333</v>
      </c>
      <c r="B96" s="865">
        <v>-67.180000000000007</v>
      </c>
      <c r="C96" s="865">
        <v>-23.2</v>
      </c>
      <c r="D96" s="4">
        <v>3.5</v>
      </c>
      <c r="E96" s="486">
        <v>5.5</v>
      </c>
      <c r="F96" s="486">
        <v>6.5</v>
      </c>
      <c r="G96" s="486">
        <v>6</v>
      </c>
      <c r="H96" s="576">
        <v>17361</v>
      </c>
      <c r="I96" s="576">
        <v>32786</v>
      </c>
      <c r="J96" s="576">
        <v>3223</v>
      </c>
      <c r="K96" s="576">
        <v>108</v>
      </c>
      <c r="L96" s="486" t="s">
        <v>1755</v>
      </c>
    </row>
    <row r="97" spans="1:12" s="481" customFormat="1" x14ac:dyDescent="0.15">
      <c r="A97" s="510">
        <v>41469.658333333333</v>
      </c>
      <c r="B97" s="865">
        <v>-67.180000000000007</v>
      </c>
      <c r="C97" s="865">
        <v>-23.2</v>
      </c>
      <c r="D97" s="4">
        <v>0.25</v>
      </c>
      <c r="E97" s="486">
        <v>9</v>
      </c>
      <c r="F97" s="486">
        <v>9.5</v>
      </c>
      <c r="G97" s="486">
        <v>9.25</v>
      </c>
      <c r="H97" s="576">
        <v>1598082</v>
      </c>
      <c r="I97" s="576">
        <v>2932409</v>
      </c>
      <c r="J97" s="576">
        <v>497800</v>
      </c>
      <c r="K97" s="576">
        <v>21600</v>
      </c>
      <c r="L97" s="486" t="s">
        <v>1755</v>
      </c>
    </row>
    <row r="98" spans="1:12" s="481" customFormat="1" x14ac:dyDescent="0.15">
      <c r="A98" s="510">
        <v>41469.658333333333</v>
      </c>
      <c r="B98" s="865">
        <v>-67.180000000000007</v>
      </c>
      <c r="C98" s="865">
        <v>-23.2</v>
      </c>
      <c r="D98" s="4">
        <v>16.5</v>
      </c>
      <c r="E98" s="486">
        <v>0</v>
      </c>
      <c r="F98" s="486">
        <v>1</v>
      </c>
      <c r="G98" s="486">
        <v>0.5</v>
      </c>
      <c r="H98" s="576">
        <v>673</v>
      </c>
      <c r="I98" s="576">
        <v>1282</v>
      </c>
      <c r="J98" s="576">
        <v>201</v>
      </c>
      <c r="K98" s="576">
        <v>5</v>
      </c>
      <c r="L98" s="486" t="s">
        <v>1755</v>
      </c>
    </row>
    <row r="99" spans="1:12" s="481" customFormat="1" x14ac:dyDescent="0.15">
      <c r="A99" s="510">
        <v>41469.658333333333</v>
      </c>
      <c r="B99" s="865">
        <v>-67.180000000000007</v>
      </c>
      <c r="C99" s="865">
        <v>-23.2</v>
      </c>
      <c r="D99" s="4">
        <v>6.5</v>
      </c>
      <c r="E99" s="486">
        <v>10</v>
      </c>
      <c r="F99" s="486">
        <v>11</v>
      </c>
      <c r="G99" s="486">
        <v>10.5</v>
      </c>
      <c r="H99" s="576">
        <v>4677</v>
      </c>
      <c r="I99" s="576">
        <v>8685</v>
      </c>
      <c r="J99" s="576">
        <v>1148</v>
      </c>
      <c r="K99" s="576">
        <v>22</v>
      </c>
      <c r="L99" s="486" t="s">
        <v>1755</v>
      </c>
    </row>
    <row r="100" spans="1:12" s="481" customFormat="1" x14ac:dyDescent="0.15">
      <c r="A100" s="510">
        <v>41469.658333333333</v>
      </c>
      <c r="B100" s="865">
        <v>-67.180000000000007</v>
      </c>
      <c r="C100" s="865">
        <v>-23.2</v>
      </c>
      <c r="D100" s="4">
        <v>0.25</v>
      </c>
      <c r="E100" s="486">
        <v>16.5</v>
      </c>
      <c r="F100" s="486">
        <v>17</v>
      </c>
      <c r="G100" s="486">
        <v>16.75</v>
      </c>
      <c r="H100" s="431">
        <v>283079.70067441248</v>
      </c>
      <c r="I100" s="431">
        <v>501937.3836693003</v>
      </c>
      <c r="J100" s="431">
        <v>75283.358199622075</v>
      </c>
      <c r="K100" s="431">
        <v>3452.5985941703702</v>
      </c>
      <c r="L100" s="486" t="s">
        <v>1755</v>
      </c>
    </row>
    <row r="101" spans="1:12" s="481" customFormat="1" x14ac:dyDescent="0.15">
      <c r="A101" s="510">
        <v>41470.052083333336</v>
      </c>
      <c r="B101" s="864">
        <v>-67.260000000000005</v>
      </c>
      <c r="C101" s="864">
        <v>-23.27</v>
      </c>
      <c r="D101" s="4" t="s">
        <v>39</v>
      </c>
      <c r="E101" s="486">
        <v>1</v>
      </c>
      <c r="F101" s="486">
        <v>1</v>
      </c>
      <c r="G101" s="486">
        <v>1</v>
      </c>
      <c r="H101" s="576">
        <v>4626</v>
      </c>
      <c r="I101" s="576">
        <v>9877</v>
      </c>
      <c r="J101" s="576">
        <v>534</v>
      </c>
      <c r="K101" s="576">
        <v>32</v>
      </c>
      <c r="L101" s="486" t="s">
        <v>1798</v>
      </c>
    </row>
    <row r="102" spans="1:12" s="481" customFormat="1" x14ac:dyDescent="0.15">
      <c r="A102" s="510">
        <v>41470.052083333336</v>
      </c>
      <c r="B102" s="864">
        <v>-67.260000000000005</v>
      </c>
      <c r="C102" s="864">
        <v>-23.27</v>
      </c>
      <c r="D102" s="4" t="s">
        <v>39</v>
      </c>
      <c r="E102" s="486">
        <v>1</v>
      </c>
      <c r="F102" s="486">
        <v>1</v>
      </c>
      <c r="G102" s="486">
        <v>1</v>
      </c>
      <c r="H102" s="576">
        <v>4441</v>
      </c>
      <c r="I102" s="576">
        <v>9424</v>
      </c>
      <c r="J102" s="576">
        <v>513</v>
      </c>
      <c r="K102" s="576">
        <v>31</v>
      </c>
      <c r="L102" s="486" t="s">
        <v>1798</v>
      </c>
    </row>
    <row r="103" spans="1:12" s="481" customFormat="1" x14ac:dyDescent="0.15">
      <c r="A103" s="510">
        <v>41470.052083333336</v>
      </c>
      <c r="B103" s="864">
        <v>-67.260000000000005</v>
      </c>
      <c r="C103" s="864">
        <v>-23.27</v>
      </c>
      <c r="D103" s="4" t="s">
        <v>39</v>
      </c>
      <c r="E103" s="486">
        <v>1</v>
      </c>
      <c r="F103" s="486">
        <v>1</v>
      </c>
      <c r="G103" s="486">
        <v>1</v>
      </c>
      <c r="H103" s="576">
        <v>4704</v>
      </c>
      <c r="I103" s="576">
        <v>9854</v>
      </c>
      <c r="J103" s="576">
        <v>503</v>
      </c>
      <c r="K103" s="576">
        <v>30</v>
      </c>
      <c r="L103" s="486" t="s">
        <v>1798</v>
      </c>
    </row>
    <row r="104" spans="1:12" s="481" customFormat="1" x14ac:dyDescent="0.15">
      <c r="A104" s="510">
        <v>41470.052083333336</v>
      </c>
      <c r="B104" s="864">
        <v>-67.260000000000005</v>
      </c>
      <c r="C104" s="864">
        <v>-23.27</v>
      </c>
      <c r="D104" s="4" t="s">
        <v>39</v>
      </c>
      <c r="E104" s="486">
        <v>1</v>
      </c>
      <c r="F104" s="486">
        <v>1</v>
      </c>
      <c r="G104" s="486">
        <v>1</v>
      </c>
      <c r="H104" s="576">
        <v>8267</v>
      </c>
      <c r="I104" s="576">
        <v>15820</v>
      </c>
      <c r="J104" s="576">
        <v>506</v>
      </c>
      <c r="K104" s="576">
        <v>31</v>
      </c>
      <c r="L104" s="486" t="s">
        <v>1798</v>
      </c>
    </row>
    <row r="105" spans="1:12" s="481" customFormat="1" x14ac:dyDescent="0.15">
      <c r="A105" s="510">
        <v>41470.052083333336</v>
      </c>
      <c r="B105" s="864">
        <v>-67.260000000000005</v>
      </c>
      <c r="C105" s="864">
        <v>-23.27</v>
      </c>
      <c r="D105" s="4" t="s">
        <v>39</v>
      </c>
      <c r="E105" s="486">
        <v>1</v>
      </c>
      <c r="F105" s="486">
        <v>1</v>
      </c>
      <c r="G105" s="486">
        <v>1</v>
      </c>
      <c r="H105" s="576">
        <v>7913</v>
      </c>
      <c r="I105" s="576">
        <v>16086</v>
      </c>
      <c r="J105" s="576">
        <v>868</v>
      </c>
      <c r="K105" s="576">
        <v>50</v>
      </c>
      <c r="L105" s="486" t="s">
        <v>1798</v>
      </c>
    </row>
    <row r="106" spans="1:12" s="481" customFormat="1" x14ac:dyDescent="0.15">
      <c r="A106" s="510">
        <v>41470.052083333336</v>
      </c>
      <c r="B106" s="864">
        <v>-67.260000000000005</v>
      </c>
      <c r="C106" s="864">
        <v>-23.27</v>
      </c>
      <c r="D106" s="4" t="s">
        <v>39</v>
      </c>
      <c r="E106" s="486">
        <v>1</v>
      </c>
      <c r="F106" s="486">
        <v>1</v>
      </c>
      <c r="G106" s="486">
        <v>1</v>
      </c>
      <c r="H106" s="576">
        <v>7899</v>
      </c>
      <c r="I106" s="576">
        <v>16192</v>
      </c>
      <c r="J106" s="576">
        <v>847</v>
      </c>
      <c r="K106" s="576">
        <v>44</v>
      </c>
      <c r="L106" s="486" t="s">
        <v>1798</v>
      </c>
    </row>
    <row r="107" spans="1:12" s="481" customFormat="1" x14ac:dyDescent="0.15">
      <c r="A107" s="510">
        <v>41470.052083333336</v>
      </c>
      <c r="B107" s="864">
        <v>-67.260000000000005</v>
      </c>
      <c r="C107" s="864">
        <v>-23.27</v>
      </c>
      <c r="D107" s="4" t="s">
        <v>39</v>
      </c>
      <c r="E107" s="486">
        <v>1</v>
      </c>
      <c r="F107" s="486">
        <v>1</v>
      </c>
      <c r="G107" s="486">
        <v>1</v>
      </c>
      <c r="H107" s="576">
        <v>5623</v>
      </c>
      <c r="I107" s="576">
        <v>26286</v>
      </c>
      <c r="J107" s="576">
        <v>2053</v>
      </c>
      <c r="K107" s="576">
        <v>230</v>
      </c>
      <c r="L107" s="486" t="s">
        <v>1798</v>
      </c>
    </row>
    <row r="108" spans="1:12" s="481" customFormat="1" x14ac:dyDescent="0.15">
      <c r="A108" s="510">
        <v>41470.052083333336</v>
      </c>
      <c r="B108" s="864">
        <v>-67.260000000000005</v>
      </c>
      <c r="C108" s="864">
        <v>-23.27</v>
      </c>
      <c r="D108" s="4" t="s">
        <v>39</v>
      </c>
      <c r="E108" s="486">
        <v>1</v>
      </c>
      <c r="F108" s="486">
        <v>1</v>
      </c>
      <c r="G108" s="486">
        <v>1</v>
      </c>
      <c r="H108" s="576">
        <v>11674</v>
      </c>
      <c r="I108" s="576">
        <v>23609</v>
      </c>
      <c r="J108" s="576">
        <v>1321</v>
      </c>
      <c r="K108" s="576">
        <v>73</v>
      </c>
      <c r="L108" s="486" t="s">
        <v>1798</v>
      </c>
    </row>
    <row r="109" spans="1:12" s="481" customFormat="1" x14ac:dyDescent="0.15">
      <c r="A109" s="510">
        <v>41470.052083333336</v>
      </c>
      <c r="B109" s="864">
        <v>-67.260000000000005</v>
      </c>
      <c r="C109" s="864">
        <v>-23.27</v>
      </c>
      <c r="D109" s="4" t="s">
        <v>39</v>
      </c>
      <c r="E109" s="486">
        <v>1</v>
      </c>
      <c r="F109" s="486">
        <v>1</v>
      </c>
      <c r="G109" s="486">
        <v>1</v>
      </c>
      <c r="H109" s="576">
        <v>13048</v>
      </c>
      <c r="I109" s="576">
        <v>26289</v>
      </c>
      <c r="J109" s="576">
        <v>1573</v>
      </c>
      <c r="K109" s="576">
        <v>82</v>
      </c>
      <c r="L109" s="486" t="s">
        <v>1798</v>
      </c>
    </row>
    <row r="110" spans="1:12" s="481" customFormat="1" x14ac:dyDescent="0.15">
      <c r="A110" s="510">
        <v>41470.052083333336</v>
      </c>
      <c r="B110" s="864">
        <v>-67.260000000000005</v>
      </c>
      <c r="C110" s="864">
        <v>-23.27</v>
      </c>
      <c r="D110" s="4" t="s">
        <v>39</v>
      </c>
      <c r="E110" s="486">
        <v>1</v>
      </c>
      <c r="F110" s="486">
        <v>1</v>
      </c>
      <c r="G110" s="486">
        <v>1</v>
      </c>
      <c r="H110" s="576">
        <v>8968</v>
      </c>
      <c r="I110" s="576">
        <v>18013</v>
      </c>
      <c r="J110" s="576">
        <v>993</v>
      </c>
      <c r="K110" s="576">
        <v>55</v>
      </c>
      <c r="L110" s="486" t="s">
        <v>1798</v>
      </c>
    </row>
    <row r="111" spans="1:12" s="481" customFormat="1" x14ac:dyDescent="0.15">
      <c r="A111" s="510">
        <v>41470.052083333336</v>
      </c>
      <c r="B111" s="864">
        <v>-67.260000000000005</v>
      </c>
      <c r="C111" s="864">
        <v>-23.27</v>
      </c>
      <c r="D111" s="4" t="s">
        <v>39</v>
      </c>
      <c r="E111" s="486">
        <v>1</v>
      </c>
      <c r="F111" s="486">
        <v>1</v>
      </c>
      <c r="G111" s="486">
        <v>1</v>
      </c>
      <c r="H111" s="576">
        <v>9175</v>
      </c>
      <c r="I111" s="576">
        <v>18049</v>
      </c>
      <c r="J111" s="576">
        <v>1212</v>
      </c>
      <c r="K111" s="576">
        <v>50</v>
      </c>
      <c r="L111" s="486" t="s">
        <v>1798</v>
      </c>
    </row>
    <row r="112" spans="1:12" s="481" customFormat="1" x14ac:dyDescent="0.15">
      <c r="A112" s="510">
        <v>41470.052083333336</v>
      </c>
      <c r="B112" s="864">
        <v>-67.260000000000005</v>
      </c>
      <c r="C112" s="864">
        <v>-23.27</v>
      </c>
      <c r="D112" s="4" t="s">
        <v>39</v>
      </c>
      <c r="E112" s="486">
        <v>1</v>
      </c>
      <c r="F112" s="486">
        <v>1</v>
      </c>
      <c r="G112" s="486">
        <v>17</v>
      </c>
      <c r="H112" s="576">
        <v>5478</v>
      </c>
      <c r="I112" s="576">
        <v>11370</v>
      </c>
      <c r="J112" s="576">
        <v>592</v>
      </c>
      <c r="K112" s="576">
        <v>32</v>
      </c>
      <c r="L112" s="486" t="s">
        <v>1798</v>
      </c>
    </row>
    <row r="113" spans="1:12" s="481" customFormat="1" x14ac:dyDescent="0.15">
      <c r="A113" s="510">
        <v>41470.052083333336</v>
      </c>
      <c r="B113" s="864">
        <v>-67.260000000000005</v>
      </c>
      <c r="C113" s="864">
        <v>-23.27</v>
      </c>
      <c r="D113" s="4" t="s">
        <v>39</v>
      </c>
      <c r="E113" s="486">
        <v>1</v>
      </c>
      <c r="F113" s="486">
        <v>1</v>
      </c>
      <c r="G113" s="486">
        <v>17</v>
      </c>
      <c r="H113" s="576">
        <v>17841</v>
      </c>
      <c r="I113" s="576">
        <v>35368</v>
      </c>
      <c r="J113" s="576">
        <v>2194</v>
      </c>
      <c r="K113" s="576">
        <v>104</v>
      </c>
      <c r="L113" s="486" t="s">
        <v>1798</v>
      </c>
    </row>
    <row r="114" spans="1:12" s="481" customFormat="1" x14ac:dyDescent="0.15">
      <c r="A114" s="510">
        <v>41481.799305555556</v>
      </c>
      <c r="B114" s="865">
        <v>-63.41</v>
      </c>
      <c r="C114" s="865">
        <v>-51.24</v>
      </c>
      <c r="D114" s="4">
        <v>85</v>
      </c>
      <c r="E114" s="486">
        <v>0</v>
      </c>
      <c r="F114" s="486">
        <v>2</v>
      </c>
      <c r="G114" s="486">
        <v>1</v>
      </c>
      <c r="H114" s="576">
        <v>12410</v>
      </c>
      <c r="I114" s="576">
        <v>24386</v>
      </c>
      <c r="J114" s="576">
        <v>1874</v>
      </c>
      <c r="K114" s="576">
        <v>87</v>
      </c>
      <c r="L114" s="486" t="s">
        <v>1755</v>
      </c>
    </row>
    <row r="115" spans="1:12" s="481" customFormat="1" x14ac:dyDescent="0.15">
      <c r="A115" s="510">
        <v>41481.799305555556</v>
      </c>
      <c r="B115" s="865">
        <v>-63.41</v>
      </c>
      <c r="C115" s="865">
        <v>-51.24</v>
      </c>
      <c r="D115" s="4">
        <v>83</v>
      </c>
      <c r="E115" s="486">
        <v>2</v>
      </c>
      <c r="F115" s="486">
        <v>4</v>
      </c>
      <c r="G115" s="486">
        <v>3</v>
      </c>
      <c r="H115" s="576">
        <v>17480</v>
      </c>
      <c r="I115" s="576">
        <v>33831</v>
      </c>
      <c r="J115" s="576">
        <v>1896</v>
      </c>
      <c r="K115" s="576">
        <v>109</v>
      </c>
      <c r="L115" s="486" t="s">
        <v>1755</v>
      </c>
    </row>
    <row r="116" spans="1:12" s="481" customFormat="1" x14ac:dyDescent="0.15">
      <c r="A116" s="510">
        <v>41481.799305555556</v>
      </c>
      <c r="B116" s="865">
        <v>-63.41</v>
      </c>
      <c r="C116" s="865">
        <v>-51.24</v>
      </c>
      <c r="D116" s="4">
        <v>81</v>
      </c>
      <c r="E116" s="486">
        <v>4</v>
      </c>
      <c r="F116" s="486">
        <v>6</v>
      </c>
      <c r="G116" s="486">
        <v>5</v>
      </c>
      <c r="H116" s="576">
        <v>23653</v>
      </c>
      <c r="I116" s="576">
        <v>45881</v>
      </c>
      <c r="J116" s="576">
        <v>3099</v>
      </c>
      <c r="K116" s="576">
        <v>145</v>
      </c>
      <c r="L116" s="486" t="s">
        <v>1755</v>
      </c>
    </row>
    <row r="117" spans="1:12" s="481" customFormat="1" x14ac:dyDescent="0.15">
      <c r="A117" s="510">
        <v>41481.799305555556</v>
      </c>
      <c r="B117" s="865">
        <v>-63.41</v>
      </c>
      <c r="C117" s="865">
        <v>-51.24</v>
      </c>
      <c r="D117" s="4">
        <v>79</v>
      </c>
      <c r="E117" s="486">
        <v>6</v>
      </c>
      <c r="F117" s="486">
        <v>8</v>
      </c>
      <c r="G117" s="486">
        <v>7</v>
      </c>
      <c r="H117" s="576">
        <v>25181</v>
      </c>
      <c r="I117" s="576">
        <v>52407</v>
      </c>
      <c r="J117" s="576">
        <v>3679</v>
      </c>
      <c r="K117" s="576">
        <v>176</v>
      </c>
      <c r="L117" s="486" t="s">
        <v>1755</v>
      </c>
    </row>
    <row r="118" spans="1:12" s="481" customFormat="1" x14ac:dyDescent="0.15">
      <c r="A118" s="510">
        <v>41481.799305555556</v>
      </c>
      <c r="B118" s="865">
        <v>-63.41</v>
      </c>
      <c r="C118" s="865">
        <v>-51.24</v>
      </c>
      <c r="D118" s="4">
        <v>77</v>
      </c>
      <c r="E118" s="486">
        <v>8</v>
      </c>
      <c r="F118" s="486">
        <v>10</v>
      </c>
      <c r="G118" s="486">
        <v>9</v>
      </c>
      <c r="H118" s="576">
        <v>4306</v>
      </c>
      <c r="I118" s="576">
        <v>8111</v>
      </c>
      <c r="J118" s="576">
        <v>906</v>
      </c>
      <c r="K118" s="576">
        <v>38</v>
      </c>
      <c r="L118" s="486" t="s">
        <v>1755</v>
      </c>
    </row>
    <row r="119" spans="1:12" s="481" customFormat="1" x14ac:dyDescent="0.15">
      <c r="A119" s="510">
        <v>41481.799305555556</v>
      </c>
      <c r="B119" s="865">
        <v>-63.41</v>
      </c>
      <c r="C119" s="865">
        <v>-51.24</v>
      </c>
      <c r="D119" s="4">
        <v>75</v>
      </c>
      <c r="E119" s="486">
        <v>10</v>
      </c>
      <c r="F119" s="486">
        <v>12</v>
      </c>
      <c r="G119" s="486">
        <v>11</v>
      </c>
      <c r="H119" s="576">
        <v>2943</v>
      </c>
      <c r="I119" s="576">
        <v>5563</v>
      </c>
      <c r="J119" s="576">
        <v>652</v>
      </c>
      <c r="K119" s="576">
        <v>16</v>
      </c>
      <c r="L119" s="486" t="s">
        <v>1755</v>
      </c>
    </row>
    <row r="120" spans="1:12" s="481" customFormat="1" x14ac:dyDescent="0.15">
      <c r="A120" s="510">
        <v>41481.799305555556</v>
      </c>
      <c r="B120" s="865">
        <v>-63.41</v>
      </c>
      <c r="C120" s="865">
        <v>-51.24</v>
      </c>
      <c r="D120" s="4">
        <v>73</v>
      </c>
      <c r="E120" s="486">
        <v>12</v>
      </c>
      <c r="F120" s="486">
        <v>14</v>
      </c>
      <c r="G120" s="486">
        <v>13</v>
      </c>
      <c r="H120" s="576">
        <v>3266</v>
      </c>
      <c r="I120" s="576">
        <v>3352</v>
      </c>
      <c r="J120" s="576">
        <v>398</v>
      </c>
      <c r="K120" s="576">
        <v>14</v>
      </c>
      <c r="L120" s="486" t="s">
        <v>1755</v>
      </c>
    </row>
    <row r="121" spans="1:12" s="481" customFormat="1" x14ac:dyDescent="0.15">
      <c r="A121" s="510">
        <v>41481.799305555556</v>
      </c>
      <c r="B121" s="865">
        <v>-63.41</v>
      </c>
      <c r="C121" s="865">
        <v>-51.24</v>
      </c>
      <c r="D121" s="4">
        <v>71</v>
      </c>
      <c r="E121" s="486">
        <v>14</v>
      </c>
      <c r="F121" s="486">
        <v>16</v>
      </c>
      <c r="G121" s="486">
        <v>15</v>
      </c>
      <c r="H121" s="576">
        <v>4052</v>
      </c>
      <c r="I121" s="576">
        <v>7860</v>
      </c>
      <c r="J121" s="576">
        <v>866</v>
      </c>
      <c r="K121" s="576">
        <v>27</v>
      </c>
      <c r="L121" s="486" t="s">
        <v>1755</v>
      </c>
    </row>
    <row r="122" spans="1:12" s="481" customFormat="1" x14ac:dyDescent="0.15">
      <c r="A122" s="510">
        <v>41481.799305555556</v>
      </c>
      <c r="B122" s="865">
        <v>-63.41</v>
      </c>
      <c r="C122" s="865">
        <v>-51.24</v>
      </c>
      <c r="D122" s="4">
        <v>69</v>
      </c>
      <c r="E122" s="486">
        <v>16</v>
      </c>
      <c r="F122" s="486">
        <v>18</v>
      </c>
      <c r="G122" s="486">
        <v>17</v>
      </c>
      <c r="H122" s="576">
        <v>7100</v>
      </c>
      <c r="I122" s="576">
        <v>12830</v>
      </c>
      <c r="J122" s="576">
        <v>1063</v>
      </c>
      <c r="K122" s="576">
        <v>29</v>
      </c>
      <c r="L122" s="486" t="s">
        <v>1755</v>
      </c>
    </row>
    <row r="123" spans="1:12" s="481" customFormat="1" x14ac:dyDescent="0.15">
      <c r="A123" s="510">
        <v>41481.799305555556</v>
      </c>
      <c r="B123" s="865">
        <v>-63.41</v>
      </c>
      <c r="C123" s="865">
        <v>-51.24</v>
      </c>
      <c r="D123" s="4">
        <v>67</v>
      </c>
      <c r="E123" s="486">
        <v>18</v>
      </c>
      <c r="F123" s="486">
        <v>20</v>
      </c>
      <c r="G123" s="486">
        <v>19</v>
      </c>
      <c r="H123" s="576">
        <v>6815</v>
      </c>
      <c r="I123" s="576">
        <v>12750</v>
      </c>
      <c r="J123" s="576">
        <v>1519</v>
      </c>
      <c r="K123" s="576">
        <v>39</v>
      </c>
      <c r="L123" s="486" t="s">
        <v>1755</v>
      </c>
    </row>
    <row r="124" spans="1:12" s="481" customFormat="1" x14ac:dyDescent="0.15">
      <c r="A124" s="510">
        <v>41481.799305555556</v>
      </c>
      <c r="B124" s="865">
        <v>-63.41</v>
      </c>
      <c r="C124" s="865">
        <v>-51.24</v>
      </c>
      <c r="D124" s="4">
        <v>63.5</v>
      </c>
      <c r="E124" s="486">
        <v>20</v>
      </c>
      <c r="F124" s="486">
        <v>25</v>
      </c>
      <c r="G124" s="486">
        <v>22.5</v>
      </c>
      <c r="H124" s="576">
        <v>15995</v>
      </c>
      <c r="I124" s="576">
        <v>41675</v>
      </c>
      <c r="J124" s="576">
        <v>4553</v>
      </c>
      <c r="K124" s="576">
        <v>136</v>
      </c>
      <c r="L124" s="486" t="s">
        <v>1755</v>
      </c>
    </row>
    <row r="125" spans="1:12" s="481" customFormat="1" x14ac:dyDescent="0.15">
      <c r="A125" s="510">
        <v>41481.799305555556</v>
      </c>
      <c r="B125" s="865">
        <v>-63.41</v>
      </c>
      <c r="C125" s="865">
        <v>-51.24</v>
      </c>
      <c r="D125" s="4">
        <v>60</v>
      </c>
      <c r="E125" s="486">
        <v>25</v>
      </c>
      <c r="F125" s="486">
        <v>27</v>
      </c>
      <c r="G125" s="486">
        <v>26</v>
      </c>
      <c r="H125" s="576">
        <v>4292</v>
      </c>
      <c r="I125" s="576">
        <v>8470</v>
      </c>
      <c r="J125" s="576">
        <v>673</v>
      </c>
      <c r="K125" s="576">
        <v>27</v>
      </c>
      <c r="L125" s="486" t="s">
        <v>1755</v>
      </c>
    </row>
    <row r="126" spans="1:12" s="481" customFormat="1" x14ac:dyDescent="0.15">
      <c r="A126" s="510">
        <v>41481.799305555556</v>
      </c>
      <c r="B126" s="865">
        <v>-63.41</v>
      </c>
      <c r="C126" s="865">
        <v>-51.24</v>
      </c>
      <c r="D126" s="4">
        <v>58</v>
      </c>
      <c r="E126" s="486">
        <v>27</v>
      </c>
      <c r="F126" s="486">
        <v>29</v>
      </c>
      <c r="G126" s="486">
        <v>28</v>
      </c>
      <c r="H126" s="431">
        <v>5410.7998670697561</v>
      </c>
      <c r="I126" s="431">
        <v>11248.415514687586</v>
      </c>
      <c r="J126" s="431">
        <v>288.40780035413019</v>
      </c>
      <c r="K126" s="431" t="s">
        <v>39</v>
      </c>
      <c r="L126" s="486" t="s">
        <v>1755</v>
      </c>
    </row>
    <row r="127" spans="1:12" s="481" customFormat="1" x14ac:dyDescent="0.15">
      <c r="A127" s="510">
        <v>41481.799305555556</v>
      </c>
      <c r="B127" s="865">
        <v>-63.41</v>
      </c>
      <c r="C127" s="865">
        <v>-51.24</v>
      </c>
      <c r="D127" s="4">
        <v>56</v>
      </c>
      <c r="E127" s="486">
        <v>29</v>
      </c>
      <c r="F127" s="486">
        <v>31</v>
      </c>
      <c r="G127" s="486">
        <v>30</v>
      </c>
      <c r="H127" s="576">
        <v>7686</v>
      </c>
      <c r="I127" s="576">
        <v>16358</v>
      </c>
      <c r="J127" s="576">
        <v>507</v>
      </c>
      <c r="K127" s="576">
        <v>57</v>
      </c>
      <c r="L127" s="486" t="s">
        <v>1755</v>
      </c>
    </row>
    <row r="128" spans="1:12" s="481" customFormat="1" x14ac:dyDescent="0.15">
      <c r="A128" s="510">
        <v>41481.799305555556</v>
      </c>
      <c r="B128" s="865">
        <v>-63.41</v>
      </c>
      <c r="C128" s="865">
        <v>-51.24</v>
      </c>
      <c r="D128" s="4">
        <v>54</v>
      </c>
      <c r="E128" s="486">
        <v>31</v>
      </c>
      <c r="F128" s="486">
        <v>33</v>
      </c>
      <c r="G128" s="486">
        <v>32</v>
      </c>
      <c r="H128" s="431">
        <v>7437.3217842695358</v>
      </c>
      <c r="I128" s="431">
        <v>15845.392992836398</v>
      </c>
      <c r="J128" s="431">
        <v>342.44466783129963</v>
      </c>
      <c r="K128" s="431">
        <v>67.611933039036742</v>
      </c>
      <c r="L128" s="486" t="s">
        <v>1755</v>
      </c>
    </row>
    <row r="129" spans="1:12" s="481" customFormat="1" x14ac:dyDescent="0.15">
      <c r="A129" s="510">
        <v>41481.799305555556</v>
      </c>
      <c r="B129" s="865">
        <v>-63.41</v>
      </c>
      <c r="C129" s="865">
        <v>-51.24</v>
      </c>
      <c r="D129" s="4">
        <v>52</v>
      </c>
      <c r="E129" s="486">
        <v>33</v>
      </c>
      <c r="F129" s="486">
        <v>35</v>
      </c>
      <c r="G129" s="486">
        <v>34</v>
      </c>
      <c r="H129" s="431">
        <v>7347.8963112599668</v>
      </c>
      <c r="I129" s="431">
        <v>14614.653484456016</v>
      </c>
      <c r="J129" s="431">
        <v>328.47821792530476</v>
      </c>
      <c r="K129" s="431">
        <v>71.745413661510327</v>
      </c>
      <c r="L129" s="486" t="s">
        <v>1755</v>
      </c>
    </row>
    <row r="130" spans="1:12" s="481" customFormat="1" x14ac:dyDescent="0.15">
      <c r="A130" s="510">
        <v>41481.799305555556</v>
      </c>
      <c r="B130" s="865">
        <v>-63.41</v>
      </c>
      <c r="C130" s="865">
        <v>-51.24</v>
      </c>
      <c r="D130" s="4">
        <v>50</v>
      </c>
      <c r="E130" s="486">
        <v>35</v>
      </c>
      <c r="F130" s="486">
        <v>37</v>
      </c>
      <c r="G130" s="486">
        <v>36</v>
      </c>
      <c r="H130" s="431">
        <v>6103.1919294645095</v>
      </c>
      <c r="I130" s="431">
        <v>12120.425186440552</v>
      </c>
      <c r="J130" s="431">
        <v>275.86172807846981</v>
      </c>
      <c r="K130" s="431">
        <v>54.477657474856045</v>
      </c>
      <c r="L130" s="486" t="s">
        <v>1755</v>
      </c>
    </row>
    <row r="131" spans="1:12" s="481" customFormat="1" x14ac:dyDescent="0.15">
      <c r="A131" s="510">
        <v>41481.799305555556</v>
      </c>
      <c r="B131" s="865">
        <v>-63.41</v>
      </c>
      <c r="C131" s="865">
        <v>-51.24</v>
      </c>
      <c r="D131" s="4">
        <v>48</v>
      </c>
      <c r="E131" s="486">
        <v>37</v>
      </c>
      <c r="F131" s="486">
        <v>39</v>
      </c>
      <c r="G131" s="486">
        <v>38</v>
      </c>
      <c r="H131" s="576">
        <v>5631</v>
      </c>
      <c r="I131" s="576">
        <v>11815</v>
      </c>
      <c r="J131" s="576">
        <v>482</v>
      </c>
      <c r="K131" s="576">
        <v>45</v>
      </c>
      <c r="L131" s="486" t="s">
        <v>1755</v>
      </c>
    </row>
    <row r="132" spans="1:12" s="481" customFormat="1" x14ac:dyDescent="0.15">
      <c r="A132" s="510">
        <v>41481.799305555556</v>
      </c>
      <c r="B132" s="865">
        <v>-63.41</v>
      </c>
      <c r="C132" s="865">
        <v>-51.24</v>
      </c>
      <c r="D132" s="4">
        <v>46</v>
      </c>
      <c r="E132" s="486">
        <v>39</v>
      </c>
      <c r="F132" s="486">
        <v>41</v>
      </c>
      <c r="G132" s="486">
        <v>40</v>
      </c>
      <c r="H132" s="576">
        <v>2691</v>
      </c>
      <c r="I132" s="576">
        <v>5831</v>
      </c>
      <c r="J132" s="576">
        <v>280</v>
      </c>
      <c r="K132" s="576">
        <v>18</v>
      </c>
      <c r="L132" s="486" t="s">
        <v>1755</v>
      </c>
    </row>
    <row r="133" spans="1:12" s="481" customFormat="1" x14ac:dyDescent="0.15">
      <c r="A133" s="510">
        <v>41481.799305555556</v>
      </c>
      <c r="B133" s="865">
        <v>-63.41</v>
      </c>
      <c r="C133" s="865">
        <v>-51.24</v>
      </c>
      <c r="D133" s="4">
        <v>44</v>
      </c>
      <c r="E133" s="486">
        <v>41</v>
      </c>
      <c r="F133" s="486">
        <v>43</v>
      </c>
      <c r="G133" s="486">
        <v>42</v>
      </c>
      <c r="H133" s="576">
        <v>2818</v>
      </c>
      <c r="I133" s="576">
        <v>5656</v>
      </c>
      <c r="J133" s="576">
        <v>459</v>
      </c>
      <c r="K133" s="576">
        <v>22</v>
      </c>
      <c r="L133" s="486" t="s">
        <v>1755</v>
      </c>
    </row>
    <row r="134" spans="1:12" s="481" customFormat="1" x14ac:dyDescent="0.15">
      <c r="A134" s="510">
        <v>41481.799305555556</v>
      </c>
      <c r="B134" s="865">
        <v>-63.41</v>
      </c>
      <c r="C134" s="865">
        <v>-51.24</v>
      </c>
      <c r="D134" s="4">
        <v>42</v>
      </c>
      <c r="E134" s="486">
        <v>43</v>
      </c>
      <c r="F134" s="486">
        <v>45</v>
      </c>
      <c r="G134" s="486">
        <v>44</v>
      </c>
      <c r="H134" s="576">
        <v>1847</v>
      </c>
      <c r="I134" s="576">
        <v>3667</v>
      </c>
      <c r="J134" s="576">
        <v>246</v>
      </c>
      <c r="K134" s="576">
        <v>9</v>
      </c>
      <c r="L134" s="486" t="s">
        <v>1755</v>
      </c>
    </row>
    <row r="135" spans="1:12" s="481" customFormat="1" x14ac:dyDescent="0.15">
      <c r="A135" s="510">
        <v>41481.799305555556</v>
      </c>
      <c r="B135" s="865">
        <v>-63.41</v>
      </c>
      <c r="C135" s="865">
        <v>-51.24</v>
      </c>
      <c r="D135" s="4">
        <v>38.5</v>
      </c>
      <c r="E135" s="486">
        <v>45</v>
      </c>
      <c r="F135" s="486">
        <v>50</v>
      </c>
      <c r="G135" s="486">
        <v>47.5</v>
      </c>
      <c r="H135" s="576">
        <v>1701</v>
      </c>
      <c r="I135" s="576">
        <v>3399</v>
      </c>
      <c r="J135" s="576">
        <v>269</v>
      </c>
      <c r="K135" s="576">
        <v>11</v>
      </c>
      <c r="L135" s="486" t="s">
        <v>1755</v>
      </c>
    </row>
    <row r="136" spans="1:12" s="481" customFormat="1" x14ac:dyDescent="0.15">
      <c r="A136" s="510">
        <v>41481.799305555556</v>
      </c>
      <c r="B136" s="865">
        <v>-63.41</v>
      </c>
      <c r="C136" s="865">
        <v>-51.24</v>
      </c>
      <c r="D136" s="4">
        <v>30</v>
      </c>
      <c r="E136" s="486">
        <v>55</v>
      </c>
      <c r="F136" s="486">
        <v>57</v>
      </c>
      <c r="G136" s="486">
        <v>56</v>
      </c>
      <c r="H136" s="576">
        <v>3507</v>
      </c>
      <c r="I136" s="576">
        <v>6535</v>
      </c>
      <c r="J136" s="576">
        <v>783</v>
      </c>
      <c r="K136" s="576">
        <v>24</v>
      </c>
      <c r="L136" s="486" t="s">
        <v>1755</v>
      </c>
    </row>
    <row r="137" spans="1:12" s="481" customFormat="1" x14ac:dyDescent="0.15">
      <c r="A137" s="510">
        <v>41481.799305555556</v>
      </c>
      <c r="B137" s="865">
        <v>-63.41</v>
      </c>
      <c r="C137" s="865">
        <v>-51.24</v>
      </c>
      <c r="D137" s="4">
        <v>28</v>
      </c>
      <c r="E137" s="486">
        <v>57</v>
      </c>
      <c r="F137" s="486">
        <v>59</v>
      </c>
      <c r="G137" s="486">
        <v>58</v>
      </c>
      <c r="H137" s="576">
        <v>4551</v>
      </c>
      <c r="I137" s="576">
        <v>8379</v>
      </c>
      <c r="J137" s="576">
        <v>792</v>
      </c>
      <c r="K137" s="576">
        <v>23</v>
      </c>
      <c r="L137" s="486" t="s">
        <v>1755</v>
      </c>
    </row>
    <row r="138" spans="1:12" s="481" customFormat="1" x14ac:dyDescent="0.15">
      <c r="A138" s="510">
        <v>41481.799305555556</v>
      </c>
      <c r="B138" s="865">
        <v>-63.41</v>
      </c>
      <c r="C138" s="865">
        <v>-51.24</v>
      </c>
      <c r="D138" s="4">
        <v>26</v>
      </c>
      <c r="E138" s="486">
        <v>59</v>
      </c>
      <c r="F138" s="486">
        <v>61</v>
      </c>
      <c r="G138" s="486">
        <v>60</v>
      </c>
      <c r="H138" s="576">
        <v>2432</v>
      </c>
      <c r="I138" s="576">
        <v>4656</v>
      </c>
      <c r="J138" s="576">
        <v>482</v>
      </c>
      <c r="K138" s="576">
        <v>19</v>
      </c>
      <c r="L138" s="486" t="s">
        <v>1755</v>
      </c>
    </row>
    <row r="139" spans="1:12" s="481" customFormat="1" x14ac:dyDescent="0.15">
      <c r="A139" s="510">
        <v>41481.799305555556</v>
      </c>
      <c r="B139" s="865">
        <v>-63.41</v>
      </c>
      <c r="C139" s="865">
        <v>-51.24</v>
      </c>
      <c r="D139" s="4">
        <v>24</v>
      </c>
      <c r="E139" s="486">
        <v>61</v>
      </c>
      <c r="F139" s="486">
        <v>63</v>
      </c>
      <c r="G139" s="486">
        <v>62</v>
      </c>
      <c r="H139" s="576">
        <v>873</v>
      </c>
      <c r="I139" s="576">
        <v>1656</v>
      </c>
      <c r="J139" s="576">
        <v>245</v>
      </c>
      <c r="K139" s="576">
        <v>6</v>
      </c>
      <c r="L139" s="486" t="s">
        <v>1755</v>
      </c>
    </row>
    <row r="140" spans="1:12" s="481" customFormat="1" x14ac:dyDescent="0.15">
      <c r="A140" s="510">
        <v>41481.799305555556</v>
      </c>
      <c r="B140" s="865">
        <v>-63.41</v>
      </c>
      <c r="C140" s="865">
        <v>-51.24</v>
      </c>
      <c r="D140" s="4">
        <v>22</v>
      </c>
      <c r="E140" s="486">
        <v>63</v>
      </c>
      <c r="F140" s="486">
        <v>65</v>
      </c>
      <c r="G140" s="486">
        <v>64</v>
      </c>
      <c r="H140" s="576">
        <v>896</v>
      </c>
      <c r="I140" s="576">
        <v>1789</v>
      </c>
      <c r="J140" s="576">
        <v>219</v>
      </c>
      <c r="K140" s="576">
        <v>6</v>
      </c>
      <c r="L140" s="486" t="s">
        <v>1755</v>
      </c>
    </row>
    <row r="141" spans="1:12" s="481" customFormat="1" x14ac:dyDescent="0.15">
      <c r="A141" s="510">
        <v>41481.799305555556</v>
      </c>
      <c r="B141" s="865">
        <v>-63.41</v>
      </c>
      <c r="C141" s="865">
        <v>-51.24</v>
      </c>
      <c r="D141" s="4">
        <v>20</v>
      </c>
      <c r="E141" s="486">
        <v>65</v>
      </c>
      <c r="F141" s="486">
        <v>67</v>
      </c>
      <c r="G141" s="486">
        <v>66</v>
      </c>
      <c r="H141" s="576">
        <v>4210</v>
      </c>
      <c r="I141" s="576">
        <v>7704</v>
      </c>
      <c r="J141" s="576">
        <v>958</v>
      </c>
      <c r="K141" s="576">
        <v>21</v>
      </c>
      <c r="L141" s="486" t="s">
        <v>1755</v>
      </c>
    </row>
    <row r="142" spans="1:12" s="481" customFormat="1" x14ac:dyDescent="0.15">
      <c r="A142" s="510">
        <v>41481.799305555556</v>
      </c>
      <c r="B142" s="865">
        <v>-63.41</v>
      </c>
      <c r="C142" s="865">
        <v>-51.24</v>
      </c>
      <c r="D142" s="4">
        <v>18</v>
      </c>
      <c r="E142" s="486">
        <v>67</v>
      </c>
      <c r="F142" s="486">
        <v>69</v>
      </c>
      <c r="G142" s="486">
        <v>68</v>
      </c>
      <c r="H142" s="576">
        <v>7914</v>
      </c>
      <c r="I142" s="576">
        <v>14239</v>
      </c>
      <c r="J142" s="576">
        <v>1751</v>
      </c>
      <c r="K142" s="576">
        <v>50</v>
      </c>
      <c r="L142" s="486" t="s">
        <v>1755</v>
      </c>
    </row>
    <row r="143" spans="1:12" s="481" customFormat="1" x14ac:dyDescent="0.15">
      <c r="A143" s="510">
        <v>41481.799305555556</v>
      </c>
      <c r="B143" s="865">
        <v>-63.41</v>
      </c>
      <c r="C143" s="865">
        <v>-51.24</v>
      </c>
      <c r="D143" s="4">
        <v>16</v>
      </c>
      <c r="E143" s="486">
        <v>69</v>
      </c>
      <c r="F143" s="486">
        <v>71</v>
      </c>
      <c r="G143" s="486">
        <v>70</v>
      </c>
      <c r="H143" s="576">
        <v>13951</v>
      </c>
      <c r="I143" s="576">
        <v>25675</v>
      </c>
      <c r="J143" s="576">
        <v>3157</v>
      </c>
      <c r="K143" s="576">
        <v>85</v>
      </c>
      <c r="L143" s="486" t="s">
        <v>1755</v>
      </c>
    </row>
    <row r="144" spans="1:12" s="481" customFormat="1" x14ac:dyDescent="0.15">
      <c r="A144" s="510">
        <v>41481.799305555556</v>
      </c>
      <c r="B144" s="865">
        <v>-63.41</v>
      </c>
      <c r="C144" s="865">
        <v>-51.24</v>
      </c>
      <c r="D144" s="4">
        <v>14</v>
      </c>
      <c r="E144" s="486">
        <v>71</v>
      </c>
      <c r="F144" s="486">
        <v>73</v>
      </c>
      <c r="G144" s="486">
        <v>72</v>
      </c>
      <c r="H144" s="576">
        <v>41186</v>
      </c>
      <c r="I144" s="576">
        <v>74254</v>
      </c>
      <c r="J144" s="576">
        <v>9636</v>
      </c>
      <c r="K144" s="576">
        <v>238</v>
      </c>
      <c r="L144" s="486" t="s">
        <v>1755</v>
      </c>
    </row>
    <row r="145" spans="1:12" s="481" customFormat="1" x14ac:dyDescent="0.15">
      <c r="A145" s="510">
        <v>41481.799305555556</v>
      </c>
      <c r="B145" s="865">
        <v>-63.41</v>
      </c>
      <c r="C145" s="865">
        <v>-51.24</v>
      </c>
      <c r="D145" s="4">
        <v>12</v>
      </c>
      <c r="E145" s="486">
        <v>73</v>
      </c>
      <c r="F145" s="486">
        <v>75</v>
      </c>
      <c r="G145" s="486">
        <v>74</v>
      </c>
      <c r="H145" s="576">
        <v>92423</v>
      </c>
      <c r="I145" s="576">
        <v>163540</v>
      </c>
      <c r="J145" s="576">
        <v>15733</v>
      </c>
      <c r="K145" s="576">
        <v>536</v>
      </c>
      <c r="L145" s="486" t="s">
        <v>1755</v>
      </c>
    </row>
    <row r="146" spans="1:12" s="481" customFormat="1" x14ac:dyDescent="0.15">
      <c r="A146" s="510">
        <v>41481.799305555556</v>
      </c>
      <c r="B146" s="865">
        <v>-63.41</v>
      </c>
      <c r="C146" s="865">
        <v>-51.24</v>
      </c>
      <c r="D146" s="4">
        <v>8.5</v>
      </c>
      <c r="E146" s="486">
        <v>75</v>
      </c>
      <c r="F146" s="486">
        <v>80</v>
      </c>
      <c r="G146" s="486">
        <v>77.5</v>
      </c>
      <c r="H146" s="576">
        <v>440969</v>
      </c>
      <c r="I146" s="576">
        <v>9159</v>
      </c>
      <c r="J146" s="576">
        <v>1523</v>
      </c>
      <c r="K146" s="576">
        <v>171</v>
      </c>
      <c r="L146" s="486" t="s">
        <v>1755</v>
      </c>
    </row>
    <row r="147" spans="1:12" s="481" customFormat="1" ht="16" x14ac:dyDescent="0.15">
      <c r="A147" s="510">
        <v>41481.799305555556</v>
      </c>
      <c r="B147" s="865">
        <v>-63.41</v>
      </c>
      <c r="C147" s="865">
        <v>-51.24</v>
      </c>
      <c r="D147" s="4">
        <v>6</v>
      </c>
      <c r="E147" s="486">
        <v>80</v>
      </c>
      <c r="F147" s="486">
        <v>80</v>
      </c>
      <c r="G147" s="486">
        <v>80</v>
      </c>
      <c r="H147" s="576">
        <v>3924221</v>
      </c>
      <c r="I147" s="576">
        <v>7277464</v>
      </c>
      <c r="J147" s="576">
        <v>1003200</v>
      </c>
      <c r="K147" s="576">
        <v>35800</v>
      </c>
      <c r="L147" s="858" t="s">
        <v>1756</v>
      </c>
    </row>
    <row r="148" spans="1:12" s="481" customFormat="1" x14ac:dyDescent="0.15">
      <c r="A148" s="510">
        <v>41481.799305555556</v>
      </c>
      <c r="B148" s="865">
        <v>-63.41</v>
      </c>
      <c r="C148" s="865">
        <v>-51.24</v>
      </c>
      <c r="D148" s="4" t="s">
        <v>39</v>
      </c>
      <c r="E148" s="486">
        <v>1</v>
      </c>
      <c r="F148" s="486">
        <v>1</v>
      </c>
      <c r="G148" s="486">
        <v>1</v>
      </c>
      <c r="H148" s="576">
        <v>31625</v>
      </c>
      <c r="I148" s="576">
        <v>65049</v>
      </c>
      <c r="J148" s="576">
        <v>1681</v>
      </c>
      <c r="K148" s="576">
        <v>193</v>
      </c>
      <c r="L148" s="486" t="s">
        <v>1798</v>
      </c>
    </row>
    <row r="149" spans="1:12" s="481" customFormat="1" x14ac:dyDescent="0.15">
      <c r="A149" s="510">
        <v>41484.826388888891</v>
      </c>
      <c r="B149" s="866">
        <v>-63.57</v>
      </c>
      <c r="C149" s="866">
        <v>-51.17</v>
      </c>
      <c r="D149" s="4">
        <v>27</v>
      </c>
      <c r="E149" s="486">
        <v>0</v>
      </c>
      <c r="F149" s="486">
        <v>2</v>
      </c>
      <c r="G149" s="486">
        <v>1</v>
      </c>
      <c r="H149" s="576">
        <v>12393</v>
      </c>
      <c r="I149" s="576">
        <v>24764</v>
      </c>
      <c r="J149" s="576">
        <v>1173</v>
      </c>
      <c r="K149" s="576">
        <v>86</v>
      </c>
      <c r="L149" s="486" t="s">
        <v>1755</v>
      </c>
    </row>
    <row r="150" spans="1:12" s="481" customFormat="1" x14ac:dyDescent="0.15">
      <c r="A150" s="510">
        <v>41484.826388888891</v>
      </c>
      <c r="B150" s="866">
        <v>-63.57</v>
      </c>
      <c r="C150" s="866">
        <v>-51.17</v>
      </c>
      <c r="D150" s="4">
        <v>25</v>
      </c>
      <c r="E150" s="486">
        <v>2</v>
      </c>
      <c r="F150" s="486">
        <v>4</v>
      </c>
      <c r="G150" s="486">
        <v>3</v>
      </c>
      <c r="H150" s="576">
        <v>11448</v>
      </c>
      <c r="I150" s="576">
        <v>23031</v>
      </c>
      <c r="J150" s="576">
        <v>1017</v>
      </c>
      <c r="K150" s="576">
        <v>75</v>
      </c>
      <c r="L150" s="486" t="s">
        <v>1755</v>
      </c>
    </row>
    <row r="151" spans="1:12" s="481" customFormat="1" x14ac:dyDescent="0.15">
      <c r="A151" s="510">
        <v>41484.826388888891</v>
      </c>
      <c r="B151" s="866">
        <v>-63.57</v>
      </c>
      <c r="C151" s="866">
        <v>-51.17</v>
      </c>
      <c r="D151" s="4">
        <v>23</v>
      </c>
      <c r="E151" s="486">
        <v>4</v>
      </c>
      <c r="F151" s="486">
        <v>6</v>
      </c>
      <c r="G151" s="486">
        <v>5</v>
      </c>
      <c r="H151" s="576">
        <v>10588</v>
      </c>
      <c r="I151" s="576">
        <v>21528</v>
      </c>
      <c r="J151" s="576">
        <v>808</v>
      </c>
      <c r="K151" s="576">
        <v>68</v>
      </c>
      <c r="L151" s="486" t="s">
        <v>1755</v>
      </c>
    </row>
    <row r="152" spans="1:12" s="481" customFormat="1" x14ac:dyDescent="0.15">
      <c r="A152" s="510">
        <v>41484.826388888891</v>
      </c>
      <c r="B152" s="866">
        <v>-63.57</v>
      </c>
      <c r="C152" s="866">
        <v>-51.17</v>
      </c>
      <c r="D152" s="4">
        <v>21</v>
      </c>
      <c r="E152" s="486">
        <v>6</v>
      </c>
      <c r="F152" s="486">
        <v>8</v>
      </c>
      <c r="G152" s="486">
        <v>7</v>
      </c>
      <c r="H152" s="576">
        <v>19962</v>
      </c>
      <c r="I152" s="576">
        <v>36983</v>
      </c>
      <c r="J152" s="576">
        <v>4813</v>
      </c>
      <c r="K152" s="576">
        <v>120</v>
      </c>
      <c r="L152" s="486" t="s">
        <v>1755</v>
      </c>
    </row>
    <row r="153" spans="1:12" s="481" customFormat="1" x14ac:dyDescent="0.15">
      <c r="A153" s="510">
        <v>41484.826388888891</v>
      </c>
      <c r="B153" s="866">
        <v>-63.57</v>
      </c>
      <c r="C153" s="866">
        <v>-51.17</v>
      </c>
      <c r="D153" s="4">
        <v>19</v>
      </c>
      <c r="E153" s="486">
        <v>8</v>
      </c>
      <c r="F153" s="486">
        <v>10</v>
      </c>
      <c r="G153" s="486">
        <v>9</v>
      </c>
      <c r="H153" s="576">
        <v>106478</v>
      </c>
      <c r="I153" s="576">
        <v>21558</v>
      </c>
      <c r="J153" s="576">
        <v>746</v>
      </c>
      <c r="K153" s="576">
        <v>67</v>
      </c>
      <c r="L153" s="486" t="s">
        <v>1755</v>
      </c>
    </row>
    <row r="154" spans="1:12" s="481" customFormat="1" x14ac:dyDescent="0.15">
      <c r="A154" s="510">
        <v>41484.826388888891</v>
      </c>
      <c r="B154" s="866">
        <v>-63.57</v>
      </c>
      <c r="C154" s="866">
        <v>-51.17</v>
      </c>
      <c r="D154" s="4">
        <v>17</v>
      </c>
      <c r="E154" s="486">
        <v>10</v>
      </c>
      <c r="F154" s="486">
        <v>12</v>
      </c>
      <c r="G154" s="486">
        <v>11</v>
      </c>
      <c r="H154" s="576">
        <v>190096</v>
      </c>
      <c r="I154" s="576">
        <v>39811</v>
      </c>
      <c r="J154" s="576">
        <v>1348</v>
      </c>
      <c r="K154" s="576">
        <v>129</v>
      </c>
      <c r="L154" s="486" t="s">
        <v>1755</v>
      </c>
    </row>
    <row r="155" spans="1:12" s="481" customFormat="1" x14ac:dyDescent="0.15">
      <c r="A155" s="510">
        <v>41484.826388888891</v>
      </c>
      <c r="B155" s="866">
        <v>-63.57</v>
      </c>
      <c r="C155" s="866">
        <v>-51.17</v>
      </c>
      <c r="D155" s="4">
        <v>15</v>
      </c>
      <c r="E155" s="486">
        <v>12</v>
      </c>
      <c r="F155" s="486">
        <v>14</v>
      </c>
      <c r="G155" s="486">
        <v>13</v>
      </c>
      <c r="H155" s="576">
        <v>2779</v>
      </c>
      <c r="I155" s="576">
        <v>5596</v>
      </c>
      <c r="J155" s="576">
        <v>249</v>
      </c>
      <c r="K155" s="576">
        <v>20</v>
      </c>
      <c r="L155" s="486" t="s">
        <v>1755</v>
      </c>
    </row>
    <row r="156" spans="1:12" s="481" customFormat="1" x14ac:dyDescent="0.15">
      <c r="A156" s="510">
        <v>41484.826388888891</v>
      </c>
      <c r="B156" s="866">
        <v>-63.57</v>
      </c>
      <c r="C156" s="866">
        <v>-51.17</v>
      </c>
      <c r="D156" s="4">
        <v>13</v>
      </c>
      <c r="E156" s="486">
        <v>14</v>
      </c>
      <c r="F156" s="486">
        <v>16</v>
      </c>
      <c r="G156" s="486">
        <v>15</v>
      </c>
      <c r="H156" s="576" t="s">
        <v>39</v>
      </c>
      <c r="I156" s="576">
        <v>31679</v>
      </c>
      <c r="J156" s="576">
        <v>1272</v>
      </c>
      <c r="K156" s="576">
        <v>151</v>
      </c>
      <c r="L156" s="486" t="s">
        <v>1755</v>
      </c>
    </row>
    <row r="157" spans="1:12" s="481" customFormat="1" x14ac:dyDescent="0.15">
      <c r="A157" s="510">
        <v>41484.826388888891</v>
      </c>
      <c r="B157" s="866">
        <v>-63.57</v>
      </c>
      <c r="C157" s="866">
        <v>-51.17</v>
      </c>
      <c r="D157" s="4">
        <v>11</v>
      </c>
      <c r="E157" s="486">
        <v>16</v>
      </c>
      <c r="F157" s="486">
        <v>18</v>
      </c>
      <c r="G157" s="486">
        <v>17</v>
      </c>
      <c r="H157" s="576" t="s">
        <v>39</v>
      </c>
      <c r="I157" s="576">
        <v>30363</v>
      </c>
      <c r="J157" s="576">
        <v>786</v>
      </c>
      <c r="K157" s="576">
        <v>187</v>
      </c>
      <c r="L157" s="486" t="s">
        <v>1755</v>
      </c>
    </row>
    <row r="158" spans="1:12" s="481" customFormat="1" x14ac:dyDescent="0.15">
      <c r="A158" s="510">
        <v>41484.826388888891</v>
      </c>
      <c r="B158" s="866">
        <v>-63.57</v>
      </c>
      <c r="C158" s="866">
        <v>-51.17</v>
      </c>
      <c r="D158" s="4">
        <v>9</v>
      </c>
      <c r="E158" s="486">
        <v>18</v>
      </c>
      <c r="F158" s="486">
        <v>20</v>
      </c>
      <c r="G158" s="486">
        <v>19</v>
      </c>
      <c r="H158" s="576" t="s">
        <v>39</v>
      </c>
      <c r="I158" s="576">
        <v>13225</v>
      </c>
      <c r="J158" s="576">
        <v>419</v>
      </c>
      <c r="K158" s="576">
        <v>148</v>
      </c>
      <c r="L158" s="486" t="s">
        <v>1755</v>
      </c>
    </row>
    <row r="159" spans="1:12" s="481" customFormat="1" x14ac:dyDescent="0.15">
      <c r="A159" s="510">
        <v>41484.826388888891</v>
      </c>
      <c r="B159" s="866">
        <v>-63.57</v>
      </c>
      <c r="C159" s="866">
        <v>-51.17</v>
      </c>
      <c r="D159" s="4">
        <v>5.5</v>
      </c>
      <c r="E159" s="486">
        <v>20</v>
      </c>
      <c r="F159" s="486">
        <v>25</v>
      </c>
      <c r="G159" s="486">
        <v>22.5</v>
      </c>
      <c r="H159" s="576">
        <v>103182</v>
      </c>
      <c r="I159" s="576">
        <v>199047</v>
      </c>
      <c r="J159" s="576">
        <v>22085</v>
      </c>
      <c r="K159" s="576">
        <v>759</v>
      </c>
      <c r="L159" s="486" t="s">
        <v>1755</v>
      </c>
    </row>
    <row r="160" spans="1:12" s="481" customFormat="1" x14ac:dyDescent="0.15">
      <c r="A160" s="510">
        <v>41484.826388888891</v>
      </c>
      <c r="B160" s="866">
        <v>-63.57</v>
      </c>
      <c r="C160" s="866">
        <v>-51.17</v>
      </c>
      <c r="D160" s="4">
        <v>2</v>
      </c>
      <c r="E160" s="486">
        <v>25</v>
      </c>
      <c r="F160" s="486">
        <v>27</v>
      </c>
      <c r="G160" s="486">
        <v>26</v>
      </c>
      <c r="H160" s="576">
        <v>2410656</v>
      </c>
      <c r="I160" s="576">
        <v>3654773</v>
      </c>
      <c r="J160" s="576">
        <v>768000</v>
      </c>
      <c r="K160" s="576">
        <v>17200</v>
      </c>
      <c r="L160" s="486" t="s">
        <v>1755</v>
      </c>
    </row>
    <row r="161" spans="1:12" s="481" customFormat="1" ht="16" x14ac:dyDescent="0.15">
      <c r="A161" s="510">
        <v>41484.826388888891</v>
      </c>
      <c r="B161" s="866">
        <v>-63.57</v>
      </c>
      <c r="C161" s="866">
        <v>-51.17</v>
      </c>
      <c r="D161" s="4">
        <v>0</v>
      </c>
      <c r="E161" s="486">
        <v>28</v>
      </c>
      <c r="F161" s="486">
        <v>28</v>
      </c>
      <c r="G161" s="486">
        <v>28</v>
      </c>
      <c r="H161" s="431">
        <v>3759783.8881661138</v>
      </c>
      <c r="I161" s="431">
        <v>6859078.9396280805</v>
      </c>
      <c r="J161" s="431">
        <v>731827.25597079552</v>
      </c>
      <c r="K161" s="431">
        <v>38846.142165315017</v>
      </c>
      <c r="L161" s="858" t="s">
        <v>1756</v>
      </c>
    </row>
    <row r="162" spans="1:12" s="481" customFormat="1" x14ac:dyDescent="0.15">
      <c r="A162" s="510">
        <v>41485.722222222219</v>
      </c>
      <c r="B162" s="866">
        <v>-63.48</v>
      </c>
      <c r="C162" s="866">
        <v>-51.11</v>
      </c>
      <c r="D162" s="4">
        <v>57</v>
      </c>
      <c r="E162" s="486">
        <v>0</v>
      </c>
      <c r="F162" s="486">
        <v>2</v>
      </c>
      <c r="G162" s="486">
        <v>1</v>
      </c>
      <c r="H162" s="576">
        <v>10983</v>
      </c>
      <c r="I162" s="576">
        <v>20564</v>
      </c>
      <c r="J162" s="576">
        <v>1019</v>
      </c>
      <c r="K162" s="576">
        <v>43</v>
      </c>
      <c r="L162" s="486" t="s">
        <v>1755</v>
      </c>
    </row>
    <row r="163" spans="1:12" s="481" customFormat="1" x14ac:dyDescent="0.15">
      <c r="A163" s="510">
        <v>41485.722222222219</v>
      </c>
      <c r="B163" s="866">
        <v>-63.48</v>
      </c>
      <c r="C163" s="866">
        <v>-51.11</v>
      </c>
      <c r="D163" s="4">
        <v>55</v>
      </c>
      <c r="E163" s="486">
        <v>2</v>
      </c>
      <c r="F163" s="486">
        <v>4</v>
      </c>
      <c r="G163" s="486">
        <v>3</v>
      </c>
      <c r="H163" s="576">
        <v>7256</v>
      </c>
      <c r="I163" s="576">
        <v>13648</v>
      </c>
      <c r="J163" s="576">
        <v>1381</v>
      </c>
      <c r="K163" s="576">
        <v>35</v>
      </c>
      <c r="L163" s="486" t="s">
        <v>1755</v>
      </c>
    </row>
    <row r="164" spans="1:12" s="481" customFormat="1" x14ac:dyDescent="0.15">
      <c r="A164" s="510">
        <v>41485.722222222219</v>
      </c>
      <c r="B164" s="866">
        <v>-63.48</v>
      </c>
      <c r="C164" s="866">
        <v>-51.11</v>
      </c>
      <c r="D164" s="4">
        <v>53</v>
      </c>
      <c r="E164" s="486">
        <v>4</v>
      </c>
      <c r="F164" s="486">
        <v>6</v>
      </c>
      <c r="G164" s="486">
        <v>5</v>
      </c>
      <c r="H164" s="576">
        <v>4891</v>
      </c>
      <c r="I164" s="576">
        <v>9476</v>
      </c>
      <c r="J164" s="576">
        <v>857</v>
      </c>
      <c r="K164" s="576">
        <v>30</v>
      </c>
      <c r="L164" s="486" t="s">
        <v>1755</v>
      </c>
    </row>
    <row r="165" spans="1:12" s="481" customFormat="1" x14ac:dyDescent="0.15">
      <c r="A165" s="510">
        <v>41485.722222222219</v>
      </c>
      <c r="B165" s="866">
        <v>-63.48</v>
      </c>
      <c r="C165" s="866">
        <v>-51.11</v>
      </c>
      <c r="D165" s="4">
        <v>51</v>
      </c>
      <c r="E165" s="486">
        <v>6</v>
      </c>
      <c r="F165" s="486">
        <v>8</v>
      </c>
      <c r="G165" s="486">
        <v>7</v>
      </c>
      <c r="H165" s="576">
        <v>1623</v>
      </c>
      <c r="I165" s="576">
        <v>3437</v>
      </c>
      <c r="J165" s="576">
        <v>363</v>
      </c>
      <c r="K165" s="576" t="s">
        <v>39</v>
      </c>
      <c r="L165" s="486" t="s">
        <v>1755</v>
      </c>
    </row>
    <row r="166" spans="1:12" s="481" customFormat="1" x14ac:dyDescent="0.15">
      <c r="A166" s="510">
        <v>41485.722222222219</v>
      </c>
      <c r="B166" s="866">
        <v>-63.48</v>
      </c>
      <c r="C166" s="866">
        <v>-51.11</v>
      </c>
      <c r="D166" s="4">
        <v>49</v>
      </c>
      <c r="E166" s="486">
        <v>8</v>
      </c>
      <c r="F166" s="486">
        <v>10</v>
      </c>
      <c r="G166" s="486">
        <v>9</v>
      </c>
      <c r="H166" s="576">
        <v>2632</v>
      </c>
      <c r="I166" s="576">
        <v>5232</v>
      </c>
      <c r="J166" s="576">
        <v>546</v>
      </c>
      <c r="K166" s="576">
        <v>8</v>
      </c>
      <c r="L166" s="486" t="s">
        <v>1755</v>
      </c>
    </row>
    <row r="167" spans="1:12" s="481" customFormat="1" x14ac:dyDescent="0.15">
      <c r="A167" s="510">
        <v>41485.722222222219</v>
      </c>
      <c r="B167" s="866">
        <v>-63.48</v>
      </c>
      <c r="C167" s="866">
        <v>-51.11</v>
      </c>
      <c r="D167" s="4">
        <v>47</v>
      </c>
      <c r="E167" s="486">
        <v>10</v>
      </c>
      <c r="F167" s="486">
        <v>12</v>
      </c>
      <c r="G167" s="486">
        <v>11</v>
      </c>
      <c r="H167" s="576">
        <v>10997</v>
      </c>
      <c r="I167" s="576">
        <v>20006</v>
      </c>
      <c r="J167" s="576">
        <v>2239</v>
      </c>
      <c r="K167" s="576">
        <v>42</v>
      </c>
      <c r="L167" s="486" t="s">
        <v>1755</v>
      </c>
    </row>
    <row r="168" spans="1:12" s="481" customFormat="1" x14ac:dyDescent="0.15">
      <c r="A168" s="510">
        <v>41485.722222222219</v>
      </c>
      <c r="B168" s="866">
        <v>-63.48</v>
      </c>
      <c r="C168" s="866">
        <v>-51.11</v>
      </c>
      <c r="D168" s="4">
        <v>45</v>
      </c>
      <c r="E168" s="486">
        <v>12</v>
      </c>
      <c r="F168" s="486">
        <v>14</v>
      </c>
      <c r="G168" s="486">
        <v>13</v>
      </c>
      <c r="H168" s="576">
        <v>5996</v>
      </c>
      <c r="I168" s="576">
        <v>11249</v>
      </c>
      <c r="J168" s="576">
        <v>5434</v>
      </c>
      <c r="K168" s="576">
        <v>43</v>
      </c>
      <c r="L168" s="486" t="s">
        <v>1755</v>
      </c>
    </row>
    <row r="169" spans="1:12" s="481" customFormat="1" x14ac:dyDescent="0.15">
      <c r="A169" s="510">
        <v>41485.722222222219</v>
      </c>
      <c r="B169" s="866">
        <v>-63.48</v>
      </c>
      <c r="C169" s="866">
        <v>-51.11</v>
      </c>
      <c r="D169" s="4">
        <v>43</v>
      </c>
      <c r="E169" s="486">
        <v>14</v>
      </c>
      <c r="F169" s="486">
        <v>16</v>
      </c>
      <c r="G169" s="486">
        <v>15</v>
      </c>
      <c r="H169" s="576">
        <v>42151</v>
      </c>
      <c r="I169" s="576">
        <v>80025</v>
      </c>
      <c r="J169" s="576">
        <v>6480</v>
      </c>
      <c r="K169" s="576">
        <v>265</v>
      </c>
      <c r="L169" s="486" t="s">
        <v>1755</v>
      </c>
    </row>
    <row r="170" spans="1:12" s="481" customFormat="1" x14ac:dyDescent="0.15">
      <c r="A170" s="510">
        <v>41485.722222222219</v>
      </c>
      <c r="B170" s="866">
        <v>-63.48</v>
      </c>
      <c r="C170" s="866">
        <v>-51.11</v>
      </c>
      <c r="D170" s="4">
        <v>39.5</v>
      </c>
      <c r="E170" s="486">
        <v>16</v>
      </c>
      <c r="F170" s="486">
        <v>21</v>
      </c>
      <c r="G170" s="486">
        <v>18.5</v>
      </c>
      <c r="H170" s="576">
        <v>35494</v>
      </c>
      <c r="I170" s="576">
        <v>69056</v>
      </c>
      <c r="J170" s="576">
        <v>5469</v>
      </c>
      <c r="K170" s="576">
        <v>233</v>
      </c>
      <c r="L170" s="486" t="s">
        <v>1755</v>
      </c>
    </row>
    <row r="171" spans="1:12" s="481" customFormat="1" x14ac:dyDescent="0.15">
      <c r="A171" s="510">
        <v>41485.722222222219</v>
      </c>
      <c r="B171" s="866">
        <v>-63.48</v>
      </c>
      <c r="C171" s="866">
        <v>-51.11</v>
      </c>
      <c r="D171" s="4">
        <v>29</v>
      </c>
      <c r="E171" s="486">
        <v>28</v>
      </c>
      <c r="F171" s="486">
        <v>30</v>
      </c>
      <c r="G171" s="486">
        <v>29</v>
      </c>
      <c r="H171" s="576">
        <v>26597</v>
      </c>
      <c r="I171" s="576">
        <v>49890</v>
      </c>
      <c r="J171" s="576">
        <v>5477</v>
      </c>
      <c r="K171" s="576">
        <v>155</v>
      </c>
      <c r="L171" s="486" t="s">
        <v>1755</v>
      </c>
    </row>
    <row r="172" spans="1:12" s="481" customFormat="1" x14ac:dyDescent="0.15">
      <c r="A172" s="510">
        <v>41485.722222222219</v>
      </c>
      <c r="B172" s="866">
        <v>-63.48</v>
      </c>
      <c r="C172" s="866">
        <v>-51.11</v>
      </c>
      <c r="D172" s="4">
        <v>27</v>
      </c>
      <c r="E172" s="486">
        <v>30</v>
      </c>
      <c r="F172" s="486">
        <v>32</v>
      </c>
      <c r="G172" s="486">
        <v>31</v>
      </c>
      <c r="H172" s="576">
        <v>329223</v>
      </c>
      <c r="I172" s="576">
        <v>121428</v>
      </c>
      <c r="J172" s="576">
        <v>16646</v>
      </c>
      <c r="K172" s="576">
        <v>407</v>
      </c>
      <c r="L172" s="486" t="s">
        <v>1755</v>
      </c>
    </row>
    <row r="173" spans="1:12" s="481" customFormat="1" x14ac:dyDescent="0.15">
      <c r="A173" s="510">
        <v>41485.722222222219</v>
      </c>
      <c r="B173" s="866">
        <v>-63.48</v>
      </c>
      <c r="C173" s="866">
        <v>-51.11</v>
      </c>
      <c r="D173" s="4">
        <v>25</v>
      </c>
      <c r="E173" s="486">
        <v>32</v>
      </c>
      <c r="F173" s="486">
        <v>34</v>
      </c>
      <c r="G173" s="486">
        <v>33</v>
      </c>
      <c r="H173" s="576">
        <v>30225</v>
      </c>
      <c r="I173" s="576">
        <v>55680</v>
      </c>
      <c r="J173" s="576">
        <v>7363</v>
      </c>
      <c r="K173" s="576">
        <v>183</v>
      </c>
      <c r="L173" s="486" t="s">
        <v>1755</v>
      </c>
    </row>
    <row r="174" spans="1:12" s="481" customFormat="1" x14ac:dyDescent="0.15">
      <c r="A174" s="510">
        <v>41485.722222222219</v>
      </c>
      <c r="B174" s="866">
        <v>-63.48</v>
      </c>
      <c r="C174" s="866">
        <v>-51.11</v>
      </c>
      <c r="D174" s="4">
        <v>23</v>
      </c>
      <c r="E174" s="486">
        <v>34</v>
      </c>
      <c r="F174" s="486">
        <v>36</v>
      </c>
      <c r="G174" s="486">
        <v>35</v>
      </c>
      <c r="H174" s="576">
        <v>49209</v>
      </c>
      <c r="I174" s="576">
        <v>92139</v>
      </c>
      <c r="J174" s="576">
        <v>11209</v>
      </c>
      <c r="K174" s="576">
        <v>299</v>
      </c>
      <c r="L174" s="486" t="s">
        <v>1755</v>
      </c>
    </row>
    <row r="175" spans="1:12" s="481" customFormat="1" x14ac:dyDescent="0.15">
      <c r="A175" s="510">
        <v>41485.722222222219</v>
      </c>
      <c r="B175" s="866">
        <v>-63.48</v>
      </c>
      <c r="C175" s="866">
        <v>-51.11</v>
      </c>
      <c r="D175" s="4">
        <v>21</v>
      </c>
      <c r="E175" s="486">
        <v>36</v>
      </c>
      <c r="F175" s="486">
        <v>38</v>
      </c>
      <c r="G175" s="486">
        <v>37</v>
      </c>
      <c r="H175" s="576">
        <v>13034</v>
      </c>
      <c r="I175" s="576">
        <v>24265</v>
      </c>
      <c r="J175" s="576">
        <v>1831</v>
      </c>
      <c r="K175" s="576">
        <v>73</v>
      </c>
      <c r="L175" s="486" t="s">
        <v>1755</v>
      </c>
    </row>
    <row r="176" spans="1:12" s="481" customFormat="1" x14ac:dyDescent="0.15">
      <c r="A176" s="510">
        <v>41485.722222222219</v>
      </c>
      <c r="B176" s="866">
        <v>-63.48</v>
      </c>
      <c r="C176" s="866">
        <v>-51.11</v>
      </c>
      <c r="D176" s="4">
        <v>19</v>
      </c>
      <c r="E176" s="486">
        <v>38</v>
      </c>
      <c r="F176" s="486">
        <v>40</v>
      </c>
      <c r="G176" s="486">
        <v>39</v>
      </c>
      <c r="H176" s="576">
        <v>13788</v>
      </c>
      <c r="I176" s="576">
        <v>25506</v>
      </c>
      <c r="J176" s="576">
        <v>3196</v>
      </c>
      <c r="K176" s="576">
        <v>77</v>
      </c>
      <c r="L176" s="486" t="s">
        <v>1755</v>
      </c>
    </row>
    <row r="177" spans="1:12" s="481" customFormat="1" x14ac:dyDescent="0.15">
      <c r="A177" s="510">
        <v>41485.722222222219</v>
      </c>
      <c r="B177" s="866">
        <v>-63.48</v>
      </c>
      <c r="C177" s="866">
        <v>-51.11</v>
      </c>
      <c r="D177" s="4">
        <v>17</v>
      </c>
      <c r="E177" s="486">
        <v>40</v>
      </c>
      <c r="F177" s="486">
        <v>42</v>
      </c>
      <c r="G177" s="486">
        <v>41</v>
      </c>
      <c r="H177" s="576">
        <v>9223</v>
      </c>
      <c r="I177" s="576">
        <v>17003</v>
      </c>
      <c r="J177" s="576">
        <v>1918</v>
      </c>
      <c r="K177" s="576">
        <v>52</v>
      </c>
      <c r="L177" s="486" t="s">
        <v>1755</v>
      </c>
    </row>
    <row r="178" spans="1:12" s="481" customFormat="1" x14ac:dyDescent="0.15">
      <c r="A178" s="510">
        <v>41485.722222222219</v>
      </c>
      <c r="B178" s="866">
        <v>-63.48</v>
      </c>
      <c r="C178" s="866">
        <v>-51.11</v>
      </c>
      <c r="D178" s="4">
        <v>15</v>
      </c>
      <c r="E178" s="486">
        <v>42</v>
      </c>
      <c r="F178" s="486">
        <v>44</v>
      </c>
      <c r="G178" s="486">
        <v>43</v>
      </c>
      <c r="H178" s="431">
        <v>6757.3707899375358</v>
      </c>
      <c r="I178" s="431">
        <v>13085.868009554471</v>
      </c>
      <c r="J178" s="431">
        <v>1501.8896798496726</v>
      </c>
      <c r="K178" s="431">
        <v>69.281374071710644</v>
      </c>
      <c r="L178" s="486" t="s">
        <v>1755</v>
      </c>
    </row>
    <row r="179" spans="1:12" s="481" customFormat="1" x14ac:dyDescent="0.15">
      <c r="A179" s="510">
        <v>41485.722222222219</v>
      </c>
      <c r="B179" s="866">
        <v>-63.48</v>
      </c>
      <c r="C179" s="866">
        <v>-51.11</v>
      </c>
      <c r="D179" s="4">
        <v>13</v>
      </c>
      <c r="E179" s="486">
        <v>44</v>
      </c>
      <c r="F179" s="486">
        <v>46</v>
      </c>
      <c r="G179" s="486">
        <v>45</v>
      </c>
      <c r="H179" s="576">
        <v>84</v>
      </c>
      <c r="I179" s="431">
        <v>11084.746285354653</v>
      </c>
      <c r="J179" s="431">
        <v>1331.4342525425398</v>
      </c>
      <c r="K179" s="431">
        <v>60.230840484596484</v>
      </c>
      <c r="L179" s="486" t="s">
        <v>1755</v>
      </c>
    </row>
    <row r="180" spans="1:12" s="481" customFormat="1" x14ac:dyDescent="0.15">
      <c r="A180" s="510">
        <v>41485.722222222219</v>
      </c>
      <c r="B180" s="866">
        <v>-63.48</v>
      </c>
      <c r="C180" s="866">
        <v>-51.11</v>
      </c>
      <c r="D180" s="4">
        <v>11</v>
      </c>
      <c r="E180" s="486">
        <v>46</v>
      </c>
      <c r="F180" s="486">
        <v>48</v>
      </c>
      <c r="G180" s="486">
        <v>47</v>
      </c>
      <c r="H180" s="869" t="s">
        <v>39</v>
      </c>
      <c r="I180" s="431">
        <v>20900.378498970225</v>
      </c>
      <c r="J180" s="431">
        <v>7452.0219286709735</v>
      </c>
      <c r="K180" s="431" t="s">
        <v>39</v>
      </c>
      <c r="L180" s="486" t="s">
        <v>1755</v>
      </c>
    </row>
    <row r="181" spans="1:12" s="481" customFormat="1" x14ac:dyDescent="0.15">
      <c r="A181" s="510">
        <v>41485.722222222219</v>
      </c>
      <c r="B181" s="866">
        <v>-63.48</v>
      </c>
      <c r="C181" s="866">
        <v>-51.11</v>
      </c>
      <c r="D181" s="4">
        <v>7.5</v>
      </c>
      <c r="E181" s="486">
        <v>48</v>
      </c>
      <c r="F181" s="486">
        <v>53</v>
      </c>
      <c r="G181" s="486">
        <v>50.5</v>
      </c>
      <c r="H181" s="431">
        <v>3397683.5785954008</v>
      </c>
      <c r="I181" s="431">
        <v>6367783.3844968127</v>
      </c>
      <c r="J181" s="431">
        <v>451150.12322758936</v>
      </c>
      <c r="K181" s="431">
        <v>32497.580360702399</v>
      </c>
      <c r="L181" s="486" t="s">
        <v>1755</v>
      </c>
    </row>
    <row r="182" spans="1:12" s="481" customFormat="1" ht="16" x14ac:dyDescent="0.15">
      <c r="A182" s="510">
        <v>41485.722222222219</v>
      </c>
      <c r="B182" s="866">
        <v>-63.48</v>
      </c>
      <c r="C182" s="866">
        <v>-51.11</v>
      </c>
      <c r="D182" s="4">
        <v>0</v>
      </c>
      <c r="E182" s="486">
        <v>58</v>
      </c>
      <c r="F182" s="486">
        <v>58</v>
      </c>
      <c r="G182" s="486">
        <v>58</v>
      </c>
      <c r="H182" s="576">
        <v>9947791</v>
      </c>
      <c r="I182" s="576">
        <v>17447278</v>
      </c>
      <c r="J182" s="576">
        <v>2661300</v>
      </c>
      <c r="K182" s="576">
        <v>60100</v>
      </c>
      <c r="L182" s="858" t="s">
        <v>1756</v>
      </c>
    </row>
    <row r="183" spans="1:12" s="481" customFormat="1" ht="16" x14ac:dyDescent="0.15">
      <c r="A183" s="510"/>
      <c r="B183" s="866"/>
      <c r="C183" s="866"/>
      <c r="D183" s="4"/>
      <c r="E183" s="486"/>
      <c r="F183" s="486"/>
      <c r="G183" s="486"/>
      <c r="H183" s="576"/>
      <c r="I183" s="576"/>
      <c r="J183" s="576"/>
      <c r="K183" s="576"/>
      <c r="L183" s="858"/>
    </row>
    <row r="184" spans="1:12" s="481" customFormat="1" ht="16" x14ac:dyDescent="0.15">
      <c r="A184" s="510"/>
      <c r="B184" s="866"/>
      <c r="C184" s="866"/>
      <c r="D184" s="4"/>
      <c r="E184" s="486"/>
      <c r="F184" s="486"/>
      <c r="G184" s="486"/>
      <c r="H184" s="576"/>
      <c r="I184" s="576"/>
      <c r="J184" s="576"/>
      <c r="K184" s="576"/>
      <c r="L184" s="858"/>
    </row>
    <row r="185" spans="1:12" s="481" customFormat="1" x14ac:dyDescent="0.15">
      <c r="A185" s="510">
        <v>41485.722222222219</v>
      </c>
      <c r="B185" s="864">
        <v>-63.48</v>
      </c>
      <c r="C185" s="864">
        <v>-51.11</v>
      </c>
      <c r="D185" s="4">
        <v>15.5</v>
      </c>
      <c r="E185" s="486">
        <v>0</v>
      </c>
      <c r="F185" s="486">
        <v>1</v>
      </c>
      <c r="G185" s="486">
        <v>0.5</v>
      </c>
      <c r="H185" s="576">
        <v>21151</v>
      </c>
      <c r="I185" s="576">
        <v>41496</v>
      </c>
      <c r="J185" s="576">
        <v>2368</v>
      </c>
      <c r="K185" s="576">
        <v>118</v>
      </c>
      <c r="L185" s="486" t="s">
        <v>1755</v>
      </c>
    </row>
    <row r="186" spans="1:12" s="481" customFormat="1" x14ac:dyDescent="0.15">
      <c r="A186" s="510">
        <v>41485.722222222219</v>
      </c>
      <c r="B186" s="864">
        <v>-63.48</v>
      </c>
      <c r="C186" s="864">
        <v>-51.11</v>
      </c>
      <c r="D186" s="4">
        <v>0.25</v>
      </c>
      <c r="E186" s="486">
        <v>15.5</v>
      </c>
      <c r="F186" s="486">
        <v>16</v>
      </c>
      <c r="G186" s="486">
        <v>15.75</v>
      </c>
      <c r="H186" s="431">
        <v>8554409.3937148768</v>
      </c>
      <c r="I186" s="431">
        <v>16851382.173058663</v>
      </c>
      <c r="J186" s="431">
        <v>1394490.6549315949</v>
      </c>
      <c r="K186" s="431">
        <v>97656.228967582647</v>
      </c>
      <c r="L186" s="486" t="s">
        <v>1755</v>
      </c>
    </row>
    <row r="187" spans="1:12" s="481" customFormat="1" x14ac:dyDescent="0.15">
      <c r="A187" s="510">
        <v>41486.855555555558</v>
      </c>
      <c r="B187" s="864">
        <v>-63.39</v>
      </c>
      <c r="C187" s="864">
        <v>-51.13</v>
      </c>
      <c r="D187" s="4">
        <v>32.5</v>
      </c>
      <c r="E187" s="486">
        <v>0</v>
      </c>
      <c r="F187" s="486">
        <v>1</v>
      </c>
      <c r="G187" s="486">
        <f>(E187+F187)/2</f>
        <v>0.5</v>
      </c>
      <c r="H187" s="576">
        <v>13400</v>
      </c>
      <c r="I187" s="576">
        <v>26792</v>
      </c>
      <c r="J187" s="576">
        <v>1384</v>
      </c>
      <c r="K187" s="576">
        <v>80</v>
      </c>
      <c r="L187" s="486" t="s">
        <v>1755</v>
      </c>
    </row>
    <row r="188" spans="1:12" s="481" customFormat="1" x14ac:dyDescent="0.15">
      <c r="A188" s="510">
        <v>41486.855555555558</v>
      </c>
      <c r="B188" s="864">
        <v>-63.39</v>
      </c>
      <c r="C188" s="864">
        <v>-51.13</v>
      </c>
      <c r="D188" s="4">
        <v>2.5</v>
      </c>
      <c r="E188" s="486">
        <v>28</v>
      </c>
      <c r="F188" s="486">
        <v>33</v>
      </c>
      <c r="G188" s="486">
        <f>(E188+F188)/2</f>
        <v>30.5</v>
      </c>
      <c r="H188" s="576">
        <v>44744</v>
      </c>
      <c r="I188" s="576">
        <v>79911</v>
      </c>
      <c r="J188" s="576">
        <v>12179</v>
      </c>
      <c r="K188" s="576">
        <v>334</v>
      </c>
      <c r="L188" s="486" t="s">
        <v>1755</v>
      </c>
    </row>
    <row r="189" spans="1:12" s="481" customFormat="1" x14ac:dyDescent="0.15">
      <c r="A189" s="510">
        <v>41486.458333333336</v>
      </c>
      <c r="B189" s="864">
        <v>-63.39</v>
      </c>
      <c r="C189" s="864">
        <v>-51.1</v>
      </c>
      <c r="D189" s="486">
        <v>1</v>
      </c>
      <c r="E189" s="486">
        <v>0</v>
      </c>
      <c r="F189" s="486">
        <v>0</v>
      </c>
      <c r="G189" s="486">
        <v>0</v>
      </c>
      <c r="H189" s="431">
        <v>25856365.838978663</v>
      </c>
      <c r="I189" s="431">
        <v>48472202.204223476</v>
      </c>
      <c r="J189" s="431">
        <v>3345362.0857529314</v>
      </c>
      <c r="K189" s="431">
        <v>328204.05271923024</v>
      </c>
      <c r="L189" s="486" t="s">
        <v>1799</v>
      </c>
    </row>
    <row r="190" spans="1:12" s="481" customFormat="1" x14ac:dyDescent="0.15">
      <c r="A190" s="510">
        <v>41486.458333333336</v>
      </c>
      <c r="B190" s="864">
        <v>-63.39</v>
      </c>
      <c r="C190" s="864">
        <v>-51.1</v>
      </c>
      <c r="D190" s="486">
        <v>1</v>
      </c>
      <c r="E190" s="486">
        <v>0</v>
      </c>
      <c r="F190" s="486">
        <v>0</v>
      </c>
      <c r="G190" s="486">
        <v>0</v>
      </c>
      <c r="H190" s="431">
        <v>23053454.742340282</v>
      </c>
      <c r="I190" s="431">
        <v>44031274.470047005</v>
      </c>
      <c r="J190" s="431">
        <v>1824306.4351317233</v>
      </c>
      <c r="K190" s="431">
        <v>294747.07280815591</v>
      </c>
      <c r="L190" s="486" t="s">
        <v>1799</v>
      </c>
    </row>
    <row r="191" spans="1:12" s="481" customFormat="1" x14ac:dyDescent="0.15">
      <c r="A191" s="510">
        <v>41486.458333333336</v>
      </c>
      <c r="B191" s="864">
        <v>-63.39</v>
      </c>
      <c r="C191" s="864">
        <v>-51.1</v>
      </c>
      <c r="D191" s="486">
        <v>1</v>
      </c>
      <c r="E191" s="486">
        <v>0</v>
      </c>
      <c r="F191" s="486">
        <v>0</v>
      </c>
      <c r="G191" s="486">
        <v>0</v>
      </c>
      <c r="H191" s="431">
        <v>23233308.770129304</v>
      </c>
      <c r="I191" s="431">
        <v>43655806.742715567</v>
      </c>
      <c r="J191" s="431">
        <v>3334083.9306021566</v>
      </c>
      <c r="K191" s="431">
        <v>294934.10173411353</v>
      </c>
      <c r="L191" s="486" t="s">
        <v>1799</v>
      </c>
    </row>
    <row r="192" spans="1:12" s="481" customFormat="1" x14ac:dyDescent="0.15">
      <c r="A192" s="510">
        <v>41487</v>
      </c>
      <c r="B192" s="866">
        <v>-63.4</v>
      </c>
      <c r="C192" s="866">
        <v>-51.14</v>
      </c>
      <c r="D192" s="4">
        <v>28</v>
      </c>
      <c r="E192" s="486">
        <v>0</v>
      </c>
      <c r="F192" s="486">
        <v>2</v>
      </c>
      <c r="G192" s="486">
        <v>1</v>
      </c>
      <c r="H192" s="576">
        <v>22109</v>
      </c>
      <c r="I192" s="576">
        <v>41993</v>
      </c>
      <c r="J192" s="576">
        <v>4967</v>
      </c>
      <c r="K192" s="576">
        <v>122</v>
      </c>
      <c r="L192" s="486" t="s">
        <v>1755</v>
      </c>
    </row>
    <row r="193" spans="1:12" s="481" customFormat="1" x14ac:dyDescent="0.15">
      <c r="A193" s="510">
        <v>41487</v>
      </c>
      <c r="B193" s="866">
        <v>-63.4</v>
      </c>
      <c r="C193" s="866">
        <v>-51.14</v>
      </c>
      <c r="D193" s="4">
        <v>27.75</v>
      </c>
      <c r="E193" s="486">
        <v>0</v>
      </c>
      <c r="F193" s="486">
        <v>2.5</v>
      </c>
      <c r="G193" s="486">
        <v>1.25</v>
      </c>
      <c r="H193" s="576">
        <v>6075</v>
      </c>
      <c r="I193" s="576">
        <v>11681</v>
      </c>
      <c r="J193" s="576">
        <v>1029</v>
      </c>
      <c r="K193" s="576">
        <v>23</v>
      </c>
      <c r="L193" s="486" t="s">
        <v>1755</v>
      </c>
    </row>
    <row r="194" spans="1:12" s="481" customFormat="1" x14ac:dyDescent="0.15">
      <c r="A194" s="510">
        <v>41487</v>
      </c>
      <c r="B194" s="866">
        <v>-63.4</v>
      </c>
      <c r="C194" s="866">
        <v>-51.14</v>
      </c>
      <c r="D194" s="4">
        <v>26</v>
      </c>
      <c r="E194" s="486">
        <v>2</v>
      </c>
      <c r="F194" s="486">
        <v>4</v>
      </c>
      <c r="G194" s="486">
        <v>3</v>
      </c>
      <c r="H194" s="576">
        <v>9381</v>
      </c>
      <c r="I194" s="576">
        <v>27649</v>
      </c>
      <c r="J194" s="576">
        <v>3201</v>
      </c>
      <c r="K194" s="576">
        <v>85</v>
      </c>
      <c r="L194" s="486" t="s">
        <v>1755</v>
      </c>
    </row>
    <row r="195" spans="1:12" s="481" customFormat="1" x14ac:dyDescent="0.15">
      <c r="A195" s="510">
        <v>41487</v>
      </c>
      <c r="B195" s="866">
        <v>-63.4</v>
      </c>
      <c r="C195" s="866">
        <v>-51.14</v>
      </c>
      <c r="D195" s="4">
        <v>24</v>
      </c>
      <c r="E195" s="486">
        <v>4</v>
      </c>
      <c r="F195" s="486">
        <v>6</v>
      </c>
      <c r="G195" s="486">
        <v>5</v>
      </c>
      <c r="H195" s="576">
        <v>16175</v>
      </c>
      <c r="I195" s="576">
        <v>9463</v>
      </c>
      <c r="J195" s="576">
        <v>954</v>
      </c>
      <c r="K195" s="576">
        <v>28</v>
      </c>
      <c r="L195" s="486" t="s">
        <v>1755</v>
      </c>
    </row>
    <row r="196" spans="1:12" s="481" customFormat="1" x14ac:dyDescent="0.15">
      <c r="A196" s="510">
        <v>41487</v>
      </c>
      <c r="B196" s="866">
        <v>-63.4</v>
      </c>
      <c r="C196" s="866">
        <v>-51.14</v>
      </c>
      <c r="D196" s="4">
        <v>22</v>
      </c>
      <c r="E196" s="486">
        <v>6</v>
      </c>
      <c r="F196" s="486">
        <v>8</v>
      </c>
      <c r="G196" s="486">
        <v>7</v>
      </c>
      <c r="H196" s="576">
        <v>1851</v>
      </c>
      <c r="I196" s="576">
        <v>3711</v>
      </c>
      <c r="J196" s="576">
        <v>391</v>
      </c>
      <c r="K196" s="576" t="s">
        <v>39</v>
      </c>
      <c r="L196" s="486" t="s">
        <v>1755</v>
      </c>
    </row>
    <row r="197" spans="1:12" s="481" customFormat="1" x14ac:dyDescent="0.15">
      <c r="A197" s="510">
        <v>41487</v>
      </c>
      <c r="B197" s="866">
        <v>-63.4</v>
      </c>
      <c r="C197" s="866">
        <v>-51.14</v>
      </c>
      <c r="D197" s="4">
        <v>20</v>
      </c>
      <c r="E197" s="486">
        <v>8</v>
      </c>
      <c r="F197" s="486">
        <v>10</v>
      </c>
      <c r="G197" s="486">
        <v>9</v>
      </c>
      <c r="H197" s="576">
        <v>1232</v>
      </c>
      <c r="I197" s="576">
        <v>2408</v>
      </c>
      <c r="J197" s="576">
        <v>212</v>
      </c>
      <c r="K197" s="576">
        <v>3</v>
      </c>
      <c r="L197" s="486" t="s">
        <v>1755</v>
      </c>
    </row>
    <row r="198" spans="1:12" s="481" customFormat="1" x14ac:dyDescent="0.15">
      <c r="A198" s="510">
        <v>41487</v>
      </c>
      <c r="B198" s="866">
        <v>-63.4</v>
      </c>
      <c r="C198" s="866">
        <v>-51.14</v>
      </c>
      <c r="D198" s="4">
        <v>18</v>
      </c>
      <c r="E198" s="486">
        <v>10</v>
      </c>
      <c r="F198" s="486">
        <v>12</v>
      </c>
      <c r="G198" s="486">
        <v>11</v>
      </c>
      <c r="H198" s="576">
        <v>3205</v>
      </c>
      <c r="I198" s="576">
        <v>3695</v>
      </c>
      <c r="J198" s="576">
        <v>363</v>
      </c>
      <c r="K198" s="576">
        <v>20</v>
      </c>
      <c r="L198" s="486" t="s">
        <v>1755</v>
      </c>
    </row>
    <row r="199" spans="1:12" s="481" customFormat="1" x14ac:dyDescent="0.15">
      <c r="A199" s="510">
        <v>41487</v>
      </c>
      <c r="B199" s="866">
        <v>-63.4</v>
      </c>
      <c r="C199" s="866">
        <v>-51.14</v>
      </c>
      <c r="D199" s="4">
        <v>16</v>
      </c>
      <c r="E199" s="486">
        <v>12</v>
      </c>
      <c r="F199" s="486">
        <v>14</v>
      </c>
      <c r="G199" s="486">
        <v>13</v>
      </c>
      <c r="H199" s="576">
        <v>5384</v>
      </c>
      <c r="I199" s="576">
        <v>10504</v>
      </c>
      <c r="J199" s="576">
        <v>1011</v>
      </c>
      <c r="K199" s="576">
        <v>40</v>
      </c>
      <c r="L199" s="486" t="s">
        <v>1755</v>
      </c>
    </row>
    <row r="200" spans="1:12" s="481" customFormat="1" x14ac:dyDescent="0.15">
      <c r="A200" s="510">
        <v>41487</v>
      </c>
      <c r="B200" s="866">
        <v>-63.4</v>
      </c>
      <c r="C200" s="866">
        <v>-51.14</v>
      </c>
      <c r="D200" s="4">
        <v>14</v>
      </c>
      <c r="E200" s="486">
        <v>14</v>
      </c>
      <c r="F200" s="486">
        <v>16</v>
      </c>
      <c r="G200" s="486">
        <v>15</v>
      </c>
      <c r="H200" s="576">
        <v>2713</v>
      </c>
      <c r="I200" s="576">
        <v>6985</v>
      </c>
      <c r="J200" s="576">
        <v>602</v>
      </c>
      <c r="K200" s="576">
        <v>28</v>
      </c>
      <c r="L200" s="486" t="s">
        <v>1755</v>
      </c>
    </row>
    <row r="201" spans="1:12" s="481" customFormat="1" x14ac:dyDescent="0.15">
      <c r="A201" s="510">
        <v>41487</v>
      </c>
      <c r="B201" s="866">
        <v>-63.4</v>
      </c>
      <c r="C201" s="866">
        <v>-51.14</v>
      </c>
      <c r="D201" s="4">
        <v>12</v>
      </c>
      <c r="E201" s="486">
        <v>16</v>
      </c>
      <c r="F201" s="486">
        <v>18</v>
      </c>
      <c r="G201" s="486">
        <v>17</v>
      </c>
      <c r="H201" s="576">
        <v>2521</v>
      </c>
      <c r="I201" s="576">
        <v>5096</v>
      </c>
      <c r="J201" s="576">
        <v>396</v>
      </c>
      <c r="K201" s="576">
        <v>21</v>
      </c>
      <c r="L201" s="486" t="s">
        <v>1755</v>
      </c>
    </row>
    <row r="202" spans="1:12" s="481" customFormat="1" x14ac:dyDescent="0.15">
      <c r="A202" s="510">
        <v>41487</v>
      </c>
      <c r="B202" s="866">
        <v>-63.4</v>
      </c>
      <c r="C202" s="866">
        <v>-51.14</v>
      </c>
      <c r="D202" s="4">
        <v>10</v>
      </c>
      <c r="E202" s="486">
        <v>18</v>
      </c>
      <c r="F202" s="486">
        <v>20</v>
      </c>
      <c r="G202" s="486">
        <v>19</v>
      </c>
      <c r="H202" s="431">
        <v>2464.5923454264043</v>
      </c>
      <c r="I202" s="431">
        <v>4797.8628208149639</v>
      </c>
      <c r="J202" s="431">
        <v>307.9432759042831</v>
      </c>
      <c r="K202" s="431" t="s">
        <v>39</v>
      </c>
      <c r="L202" s="486" t="s">
        <v>1755</v>
      </c>
    </row>
    <row r="203" spans="1:12" s="481" customFormat="1" x14ac:dyDescent="0.15">
      <c r="A203" s="510">
        <v>41487</v>
      </c>
      <c r="B203" s="866">
        <v>-63.4</v>
      </c>
      <c r="C203" s="866">
        <v>-51.14</v>
      </c>
      <c r="D203" s="4">
        <v>6.5</v>
      </c>
      <c r="E203" s="486">
        <v>20</v>
      </c>
      <c r="F203" s="486">
        <v>25</v>
      </c>
      <c r="G203" s="486">
        <v>22.5</v>
      </c>
      <c r="H203" s="576">
        <v>366500</v>
      </c>
      <c r="I203" s="576">
        <v>439491</v>
      </c>
      <c r="J203" s="576">
        <v>55666</v>
      </c>
      <c r="K203" s="576">
        <v>1424</v>
      </c>
      <c r="L203" s="486" t="s">
        <v>1755</v>
      </c>
    </row>
    <row r="204" spans="1:12" s="481" customFormat="1" x14ac:dyDescent="0.15">
      <c r="A204" s="510">
        <v>41487</v>
      </c>
      <c r="B204" s="866">
        <v>-63.4</v>
      </c>
      <c r="C204" s="866">
        <v>-51.14</v>
      </c>
      <c r="D204" s="4">
        <v>1.5</v>
      </c>
      <c r="E204" s="486">
        <v>26</v>
      </c>
      <c r="F204" s="486">
        <v>29</v>
      </c>
      <c r="G204" s="486">
        <v>27.5</v>
      </c>
      <c r="H204" s="576">
        <v>309174</v>
      </c>
      <c r="I204" s="576">
        <v>414690</v>
      </c>
      <c r="J204" s="576">
        <v>59855</v>
      </c>
      <c r="K204" s="576">
        <v>1449</v>
      </c>
      <c r="L204" s="486" t="s">
        <v>1755</v>
      </c>
    </row>
    <row r="205" spans="1:12" s="481" customFormat="1" ht="16" x14ac:dyDescent="0.15">
      <c r="A205" s="510">
        <v>41487</v>
      </c>
      <c r="B205" s="866">
        <v>-63.4</v>
      </c>
      <c r="C205" s="866">
        <v>-51.14</v>
      </c>
      <c r="D205" s="4">
        <v>0</v>
      </c>
      <c r="E205" s="486">
        <v>29</v>
      </c>
      <c r="F205" s="486">
        <v>29</v>
      </c>
      <c r="G205" s="486">
        <v>29</v>
      </c>
      <c r="H205" s="431">
        <v>7290604.4952376699</v>
      </c>
      <c r="I205" s="431">
        <v>13836592.248408772</v>
      </c>
      <c r="J205" s="431">
        <v>1695366.2770251804</v>
      </c>
      <c r="K205" s="431">
        <v>77094.223682495198</v>
      </c>
      <c r="L205" s="858" t="s">
        <v>1756</v>
      </c>
    </row>
    <row r="206" spans="1:12" s="481" customFormat="1" x14ac:dyDescent="0.15">
      <c r="A206" s="510">
        <v>41490.625</v>
      </c>
      <c r="B206" s="866">
        <v>-62.94</v>
      </c>
      <c r="C206" s="866">
        <v>-53.33</v>
      </c>
      <c r="D206" s="4">
        <v>99</v>
      </c>
      <c r="E206" s="486">
        <v>0</v>
      </c>
      <c r="F206" s="486">
        <v>2</v>
      </c>
      <c r="G206" s="486">
        <v>1</v>
      </c>
      <c r="H206" s="576">
        <v>723</v>
      </c>
      <c r="I206" s="576">
        <v>1394</v>
      </c>
      <c r="J206" s="576">
        <v>130</v>
      </c>
      <c r="K206" s="576">
        <v>4</v>
      </c>
      <c r="L206" s="486" t="s">
        <v>1755</v>
      </c>
    </row>
    <row r="207" spans="1:12" s="481" customFormat="1" x14ac:dyDescent="0.15">
      <c r="A207" s="510">
        <v>41490.625</v>
      </c>
      <c r="B207" s="866">
        <v>-62.94</v>
      </c>
      <c r="C207" s="866">
        <v>-53.33</v>
      </c>
      <c r="D207" s="4">
        <v>97</v>
      </c>
      <c r="E207" s="486">
        <v>2</v>
      </c>
      <c r="F207" s="486">
        <v>4</v>
      </c>
      <c r="G207" s="486">
        <v>3</v>
      </c>
      <c r="H207" s="576">
        <v>6004</v>
      </c>
      <c r="I207" s="576">
        <v>12352</v>
      </c>
      <c r="J207" s="576">
        <v>627</v>
      </c>
      <c r="K207" s="576">
        <v>173</v>
      </c>
      <c r="L207" s="486" t="s">
        <v>1755</v>
      </c>
    </row>
    <row r="208" spans="1:12" s="481" customFormat="1" x14ac:dyDescent="0.15">
      <c r="A208" s="510">
        <v>41490.625</v>
      </c>
      <c r="B208" s="866">
        <v>-62.94</v>
      </c>
      <c r="C208" s="866">
        <v>-53.33</v>
      </c>
      <c r="D208" s="4">
        <v>95</v>
      </c>
      <c r="E208" s="486">
        <v>4</v>
      </c>
      <c r="F208" s="486">
        <v>6</v>
      </c>
      <c r="G208" s="486">
        <v>5</v>
      </c>
      <c r="H208" s="576">
        <v>5842</v>
      </c>
      <c r="I208" s="576">
        <v>11905</v>
      </c>
      <c r="J208" s="576">
        <v>410</v>
      </c>
      <c r="K208" s="576">
        <v>183</v>
      </c>
      <c r="L208" s="486" t="s">
        <v>1755</v>
      </c>
    </row>
    <row r="209" spans="1:12" s="481" customFormat="1" x14ac:dyDescent="0.15">
      <c r="A209" s="510">
        <v>41490.625</v>
      </c>
      <c r="B209" s="866">
        <v>-62.94</v>
      </c>
      <c r="C209" s="866">
        <v>-53.33</v>
      </c>
      <c r="D209" s="4">
        <v>93</v>
      </c>
      <c r="E209" s="486">
        <v>6</v>
      </c>
      <c r="F209" s="486">
        <v>8</v>
      </c>
      <c r="G209" s="486">
        <v>7</v>
      </c>
      <c r="H209" s="576">
        <v>6231</v>
      </c>
      <c r="I209" s="576">
        <v>12727</v>
      </c>
      <c r="J209" s="576">
        <v>400</v>
      </c>
      <c r="K209" s="576">
        <v>55</v>
      </c>
      <c r="L209" s="486" t="s">
        <v>1755</v>
      </c>
    </row>
    <row r="210" spans="1:12" s="481" customFormat="1" x14ac:dyDescent="0.15">
      <c r="A210" s="510">
        <v>41490.625</v>
      </c>
      <c r="B210" s="866">
        <v>-62.94</v>
      </c>
      <c r="C210" s="866">
        <v>-53.33</v>
      </c>
      <c r="D210" s="4">
        <v>91</v>
      </c>
      <c r="E210" s="486">
        <v>8</v>
      </c>
      <c r="F210" s="486">
        <v>10</v>
      </c>
      <c r="G210" s="486">
        <v>9</v>
      </c>
      <c r="H210" s="431">
        <v>6131.498655180304</v>
      </c>
      <c r="I210" s="431">
        <v>12509.619046161095</v>
      </c>
      <c r="J210" s="431">
        <v>234.75006827137196</v>
      </c>
      <c r="K210" s="576">
        <v>171</v>
      </c>
      <c r="L210" s="486" t="s">
        <v>1755</v>
      </c>
    </row>
    <row r="211" spans="1:12" s="481" customFormat="1" x14ac:dyDescent="0.15">
      <c r="A211" s="510">
        <v>41490.625</v>
      </c>
      <c r="B211" s="866">
        <v>-62.94</v>
      </c>
      <c r="C211" s="866">
        <v>-53.33</v>
      </c>
      <c r="D211" s="4">
        <v>89</v>
      </c>
      <c r="E211" s="486">
        <v>10</v>
      </c>
      <c r="F211" s="486">
        <v>12</v>
      </c>
      <c r="G211" s="486">
        <v>11</v>
      </c>
      <c r="H211" s="576">
        <v>10144</v>
      </c>
      <c r="I211" s="576">
        <v>12674</v>
      </c>
      <c r="J211" s="576">
        <v>436</v>
      </c>
      <c r="K211" s="576">
        <v>36</v>
      </c>
      <c r="L211" s="486" t="s">
        <v>1755</v>
      </c>
    </row>
    <row r="212" spans="1:12" s="481" customFormat="1" x14ac:dyDescent="0.15">
      <c r="A212" s="510">
        <v>41490.625</v>
      </c>
      <c r="B212" s="866">
        <v>-62.94</v>
      </c>
      <c r="C212" s="866">
        <v>-53.33</v>
      </c>
      <c r="D212" s="4">
        <v>87</v>
      </c>
      <c r="E212" s="486">
        <v>12</v>
      </c>
      <c r="F212" s="486">
        <v>14</v>
      </c>
      <c r="G212" s="486">
        <v>13</v>
      </c>
      <c r="H212" s="576">
        <v>96982</v>
      </c>
      <c r="I212" s="576" t="s">
        <v>39</v>
      </c>
      <c r="J212" s="576" t="s">
        <v>39</v>
      </c>
      <c r="K212" s="576" t="s">
        <v>39</v>
      </c>
      <c r="L212" s="486" t="s">
        <v>1755</v>
      </c>
    </row>
    <row r="213" spans="1:12" s="481" customFormat="1" x14ac:dyDescent="0.15">
      <c r="A213" s="510">
        <v>41490.625</v>
      </c>
      <c r="B213" s="866">
        <v>-62.94</v>
      </c>
      <c r="C213" s="866">
        <v>-53.33</v>
      </c>
      <c r="D213" s="4">
        <v>85</v>
      </c>
      <c r="E213" s="486">
        <v>14</v>
      </c>
      <c r="F213" s="486">
        <v>16</v>
      </c>
      <c r="G213" s="486">
        <v>15</v>
      </c>
      <c r="H213" s="431">
        <v>5941.7572252671844</v>
      </c>
      <c r="I213" s="576">
        <v>16077</v>
      </c>
      <c r="J213" s="576">
        <v>640</v>
      </c>
      <c r="K213" s="576">
        <v>167</v>
      </c>
      <c r="L213" s="486" t="s">
        <v>1755</v>
      </c>
    </row>
    <row r="214" spans="1:12" s="481" customFormat="1" x14ac:dyDescent="0.15">
      <c r="A214" s="510">
        <v>41490.625</v>
      </c>
      <c r="B214" s="866">
        <v>-62.94</v>
      </c>
      <c r="C214" s="866">
        <v>-53.33</v>
      </c>
      <c r="D214" s="4">
        <v>83</v>
      </c>
      <c r="E214" s="486">
        <v>16</v>
      </c>
      <c r="F214" s="486">
        <v>18</v>
      </c>
      <c r="G214" s="486">
        <v>17</v>
      </c>
      <c r="H214" s="431">
        <v>4525.2217984650133</v>
      </c>
      <c r="I214" s="431">
        <v>9520.9217542029564</v>
      </c>
      <c r="J214" s="431">
        <v>171.21581503447968</v>
      </c>
      <c r="K214" s="431" t="s">
        <v>39</v>
      </c>
      <c r="L214" s="486" t="s">
        <v>1755</v>
      </c>
    </row>
    <row r="215" spans="1:12" s="481" customFormat="1" x14ac:dyDescent="0.15">
      <c r="A215" s="510">
        <v>41490.625</v>
      </c>
      <c r="B215" s="866">
        <v>-62.94</v>
      </c>
      <c r="C215" s="866">
        <v>-53.33</v>
      </c>
      <c r="D215" s="4">
        <v>81</v>
      </c>
      <c r="E215" s="486">
        <v>18</v>
      </c>
      <c r="F215" s="486">
        <v>20</v>
      </c>
      <c r="G215" s="486">
        <v>19</v>
      </c>
      <c r="H215" s="431">
        <v>3646.9060985973797</v>
      </c>
      <c r="I215" s="431">
        <v>7655.5719354592866</v>
      </c>
      <c r="J215" s="431">
        <v>152.13350366943104</v>
      </c>
      <c r="K215" s="431" t="s">
        <v>39</v>
      </c>
      <c r="L215" s="486" t="s">
        <v>1755</v>
      </c>
    </row>
    <row r="216" spans="1:12" s="481" customFormat="1" x14ac:dyDescent="0.15">
      <c r="A216" s="510">
        <v>41490.625</v>
      </c>
      <c r="B216" s="866">
        <v>-62.94</v>
      </c>
      <c r="C216" s="866">
        <v>-53.33</v>
      </c>
      <c r="D216" s="4">
        <v>77.5</v>
      </c>
      <c r="E216" s="486">
        <v>20</v>
      </c>
      <c r="F216" s="486">
        <v>25</v>
      </c>
      <c r="G216" s="486">
        <v>22.5</v>
      </c>
      <c r="H216" s="576">
        <v>4188</v>
      </c>
      <c r="I216" s="576">
        <v>8667</v>
      </c>
      <c r="J216" s="576">
        <v>471</v>
      </c>
      <c r="K216" s="576">
        <v>153</v>
      </c>
      <c r="L216" s="486" t="s">
        <v>1755</v>
      </c>
    </row>
    <row r="217" spans="1:12" s="481" customFormat="1" x14ac:dyDescent="0.15">
      <c r="A217" s="510">
        <v>41490.625</v>
      </c>
      <c r="B217" s="866">
        <v>-62.94</v>
      </c>
      <c r="C217" s="866">
        <v>-53.33</v>
      </c>
      <c r="D217" s="4">
        <v>74</v>
      </c>
      <c r="E217" s="486">
        <v>25</v>
      </c>
      <c r="F217" s="486">
        <v>27</v>
      </c>
      <c r="G217" s="486">
        <v>26</v>
      </c>
      <c r="H217" s="576">
        <v>3535</v>
      </c>
      <c r="I217" s="576">
        <v>7064</v>
      </c>
      <c r="J217" s="576">
        <v>634</v>
      </c>
      <c r="K217" s="576">
        <v>148</v>
      </c>
      <c r="L217" s="486" t="s">
        <v>1755</v>
      </c>
    </row>
    <row r="218" spans="1:12" x14ac:dyDescent="0.2">
      <c r="A218" s="510">
        <v>41490.625</v>
      </c>
      <c r="B218" s="866">
        <v>-62.94</v>
      </c>
      <c r="C218" s="866">
        <v>-53.33</v>
      </c>
      <c r="D218" s="4">
        <v>72</v>
      </c>
      <c r="E218" s="486">
        <v>27</v>
      </c>
      <c r="F218" s="486">
        <v>29</v>
      </c>
      <c r="G218" s="486">
        <v>28</v>
      </c>
      <c r="H218" s="576">
        <v>2113</v>
      </c>
      <c r="I218" s="576">
        <v>3226</v>
      </c>
      <c r="J218" s="576">
        <v>396</v>
      </c>
      <c r="K218" s="576" t="s">
        <v>39</v>
      </c>
      <c r="L218" s="486" t="s">
        <v>1755</v>
      </c>
    </row>
    <row r="219" spans="1:12" x14ac:dyDescent="0.2">
      <c r="A219" s="510">
        <v>41490.625</v>
      </c>
      <c r="B219" s="866">
        <v>-62.94</v>
      </c>
      <c r="C219" s="866">
        <v>-53.33</v>
      </c>
      <c r="D219" s="4">
        <v>70</v>
      </c>
      <c r="E219" s="486">
        <v>29</v>
      </c>
      <c r="F219" s="486">
        <v>31</v>
      </c>
      <c r="G219" s="486">
        <v>30</v>
      </c>
      <c r="H219" s="576">
        <v>156</v>
      </c>
      <c r="I219" s="576">
        <v>320</v>
      </c>
      <c r="J219" s="576">
        <v>50</v>
      </c>
      <c r="K219" s="576">
        <v>2</v>
      </c>
      <c r="L219" s="486" t="s">
        <v>1755</v>
      </c>
    </row>
    <row r="220" spans="1:12" x14ac:dyDescent="0.2">
      <c r="A220" s="510">
        <v>41490.625</v>
      </c>
      <c r="B220" s="866">
        <v>-62.94</v>
      </c>
      <c r="C220" s="866">
        <v>-53.33</v>
      </c>
      <c r="D220" s="4">
        <v>68</v>
      </c>
      <c r="E220" s="486">
        <v>31</v>
      </c>
      <c r="F220" s="486">
        <v>33</v>
      </c>
      <c r="G220" s="486">
        <v>32</v>
      </c>
      <c r="H220" s="576">
        <v>196</v>
      </c>
      <c r="I220" s="576">
        <v>389</v>
      </c>
      <c r="J220" s="576">
        <v>70</v>
      </c>
      <c r="K220" s="576">
        <v>2</v>
      </c>
      <c r="L220" s="486" t="s">
        <v>1755</v>
      </c>
    </row>
    <row r="221" spans="1:12" x14ac:dyDescent="0.2">
      <c r="A221" s="510">
        <v>41490.625</v>
      </c>
      <c r="B221" s="866">
        <v>-62.94</v>
      </c>
      <c r="C221" s="866">
        <v>-53.33</v>
      </c>
      <c r="D221" s="4">
        <v>66</v>
      </c>
      <c r="E221" s="486">
        <v>33</v>
      </c>
      <c r="F221" s="486">
        <v>35</v>
      </c>
      <c r="G221" s="486">
        <v>34</v>
      </c>
      <c r="H221" s="576">
        <v>2393</v>
      </c>
      <c r="I221" s="576">
        <v>4085</v>
      </c>
      <c r="J221" s="576">
        <v>129</v>
      </c>
      <c r="K221" s="576">
        <v>137</v>
      </c>
      <c r="L221" s="486" t="s">
        <v>1755</v>
      </c>
    </row>
    <row r="222" spans="1:12" x14ac:dyDescent="0.2">
      <c r="A222" s="510">
        <v>41490.625</v>
      </c>
      <c r="B222" s="866">
        <v>-62.94</v>
      </c>
      <c r="C222" s="866">
        <v>-53.33</v>
      </c>
      <c r="D222" s="4">
        <v>62.5</v>
      </c>
      <c r="E222" s="486">
        <v>35</v>
      </c>
      <c r="F222" s="486">
        <v>40</v>
      </c>
      <c r="G222" s="486">
        <v>37.5</v>
      </c>
      <c r="H222" s="576">
        <v>362</v>
      </c>
      <c r="I222" s="576">
        <v>701</v>
      </c>
      <c r="J222" s="576">
        <v>125</v>
      </c>
      <c r="K222" s="576">
        <v>1</v>
      </c>
      <c r="L222" s="486" t="s">
        <v>1755</v>
      </c>
    </row>
    <row r="223" spans="1:12" x14ac:dyDescent="0.2">
      <c r="A223" s="510">
        <v>41490.625</v>
      </c>
      <c r="B223" s="866">
        <v>-62.94</v>
      </c>
      <c r="C223" s="866">
        <v>-53.33</v>
      </c>
      <c r="D223" s="4">
        <v>59</v>
      </c>
      <c r="E223" s="486">
        <v>40</v>
      </c>
      <c r="F223" s="486">
        <v>42</v>
      </c>
      <c r="G223" s="486">
        <v>41</v>
      </c>
      <c r="H223" s="576">
        <v>739</v>
      </c>
      <c r="I223" s="576">
        <v>1346</v>
      </c>
      <c r="J223" s="576">
        <v>133</v>
      </c>
      <c r="K223" s="576">
        <v>2</v>
      </c>
      <c r="L223" s="486" t="s">
        <v>1755</v>
      </c>
    </row>
    <row r="224" spans="1:12" x14ac:dyDescent="0.2">
      <c r="A224" s="510"/>
      <c r="C224" s="859"/>
    </row>
    <row r="225" spans="1:12" x14ac:dyDescent="0.2">
      <c r="A225" s="510"/>
      <c r="C225" s="859"/>
    </row>
    <row r="226" spans="1:12" x14ac:dyDescent="0.2">
      <c r="A226" s="510"/>
      <c r="C226" s="859"/>
    </row>
    <row r="227" spans="1:12" x14ac:dyDescent="0.2">
      <c r="A227" s="510"/>
      <c r="C227" s="859"/>
    </row>
    <row r="228" spans="1:12" x14ac:dyDescent="0.2">
      <c r="A228" s="510"/>
      <c r="C228" s="859"/>
    </row>
    <row r="229" spans="1:12" x14ac:dyDescent="0.2">
      <c r="A229" s="510"/>
      <c r="C229" s="859"/>
    </row>
    <row r="230" spans="1:12" x14ac:dyDescent="0.2">
      <c r="A230" s="510"/>
      <c r="C230" s="859"/>
    </row>
    <row r="231" spans="1:12" x14ac:dyDescent="0.2">
      <c r="A231" s="510"/>
      <c r="C231" s="859"/>
    </row>
    <row r="232" spans="1:12" x14ac:dyDescent="0.2">
      <c r="A232" s="510"/>
      <c r="C232" s="859"/>
    </row>
    <row r="233" spans="1:12" x14ac:dyDescent="0.2">
      <c r="A233" s="510"/>
      <c r="C233" s="859"/>
    </row>
    <row r="234" spans="1:12" x14ac:dyDescent="0.2">
      <c r="A234" s="510"/>
      <c r="C234" s="859"/>
    </row>
    <row r="235" spans="1:12" x14ac:dyDescent="0.2">
      <c r="A235" s="510"/>
      <c r="C235" s="859"/>
    </row>
    <row r="236" spans="1:12" x14ac:dyDescent="0.2">
      <c r="A236" s="510"/>
      <c r="C236" s="859"/>
      <c r="L236" s="856"/>
    </row>
    <row r="237" spans="1:12" x14ac:dyDescent="0.2">
      <c r="A237" s="510"/>
      <c r="C237" s="859"/>
      <c r="L237" s="856"/>
    </row>
    <row r="238" spans="1:12" x14ac:dyDescent="0.2">
      <c r="A238" s="510"/>
      <c r="C238" s="859"/>
    </row>
    <row r="239" spans="1:12" x14ac:dyDescent="0.2">
      <c r="C239" s="859"/>
    </row>
    <row r="240" spans="1:12" x14ac:dyDescent="0.2">
      <c r="C240" s="859"/>
    </row>
    <row r="241" spans="1:11" x14ac:dyDescent="0.2">
      <c r="C241" s="859"/>
    </row>
    <row r="242" spans="1:11" x14ac:dyDescent="0.2">
      <c r="C242" s="859"/>
    </row>
    <row r="243" spans="1:11" x14ac:dyDescent="0.2">
      <c r="C243" s="859"/>
    </row>
    <row r="244" spans="1:11" x14ac:dyDescent="0.2">
      <c r="C244" s="859"/>
    </row>
    <row r="245" spans="1:11" x14ac:dyDescent="0.2">
      <c r="C245" s="859"/>
    </row>
    <row r="246" spans="1:11" x14ac:dyDescent="0.2">
      <c r="C246" s="859"/>
    </row>
    <row r="247" spans="1:11" x14ac:dyDescent="0.2">
      <c r="C247" s="859"/>
    </row>
    <row r="248" spans="1:11" x14ac:dyDescent="0.2">
      <c r="C248" s="859"/>
    </row>
    <row r="249" spans="1:11" x14ac:dyDescent="0.2">
      <c r="C249" s="859"/>
    </row>
    <row r="250" spans="1:11" x14ac:dyDescent="0.2">
      <c r="A250" s="857"/>
      <c r="C250" s="859"/>
      <c r="E250" s="848"/>
      <c r="F250" s="848"/>
      <c r="G250" s="848"/>
      <c r="H250" s="848"/>
      <c r="I250" s="848"/>
      <c r="J250" s="848"/>
      <c r="K250" s="848"/>
    </row>
    <row r="251" spans="1:11" x14ac:dyDescent="0.2">
      <c r="A251" s="857"/>
      <c r="C251" s="859"/>
      <c r="E251" s="848"/>
      <c r="F251" s="848"/>
      <c r="G251" s="848"/>
      <c r="H251" s="848"/>
      <c r="I251" s="848"/>
      <c r="J251" s="848"/>
      <c r="K251" s="848"/>
    </row>
    <row r="252" spans="1:11" x14ac:dyDescent="0.2">
      <c r="A252" s="857"/>
      <c r="C252" s="859"/>
      <c r="E252" s="848"/>
      <c r="F252" s="848"/>
      <c r="G252" s="848"/>
      <c r="H252" s="848"/>
      <c r="I252" s="848"/>
      <c r="J252" s="848"/>
      <c r="K252" s="848"/>
    </row>
    <row r="253" spans="1:11" x14ac:dyDescent="0.2">
      <c r="A253" s="857"/>
      <c r="C253" s="859"/>
      <c r="E253" s="848"/>
      <c r="F253" s="848"/>
      <c r="G253" s="848"/>
      <c r="H253" s="848"/>
      <c r="I253" s="848"/>
      <c r="J253" s="848"/>
      <c r="K253" s="848"/>
    </row>
    <row r="254" spans="1:11" x14ac:dyDescent="0.2">
      <c r="A254" s="857"/>
      <c r="C254" s="859"/>
      <c r="E254" s="848"/>
      <c r="F254" s="848"/>
      <c r="G254" s="848"/>
      <c r="H254" s="848"/>
      <c r="I254" s="848"/>
      <c r="J254" s="848"/>
      <c r="K254" s="848"/>
    </row>
    <row r="255" spans="1:11" x14ac:dyDescent="0.2">
      <c r="A255" s="857"/>
      <c r="C255" s="859"/>
      <c r="E255" s="848"/>
      <c r="F255" s="848"/>
      <c r="G255" s="848"/>
      <c r="H255" s="848"/>
      <c r="I255" s="848"/>
      <c r="J255" s="848"/>
      <c r="K255" s="848"/>
    </row>
    <row r="256" spans="1:11" x14ac:dyDescent="0.2">
      <c r="A256" s="857"/>
      <c r="C256" s="859"/>
      <c r="E256" s="848"/>
      <c r="F256" s="848"/>
      <c r="G256" s="848"/>
      <c r="H256" s="848"/>
      <c r="I256" s="848"/>
      <c r="J256" s="848"/>
      <c r="K256" s="848"/>
    </row>
    <row r="257" spans="1:11" x14ac:dyDescent="0.2">
      <c r="A257" s="857"/>
      <c r="C257" s="859"/>
      <c r="E257" s="848"/>
      <c r="F257" s="848"/>
      <c r="G257" s="848"/>
      <c r="H257" s="848"/>
      <c r="I257" s="848"/>
      <c r="J257" s="848"/>
      <c r="K257" s="848"/>
    </row>
    <row r="258" spans="1:11" x14ac:dyDescent="0.2">
      <c r="A258" s="857"/>
      <c r="C258" s="859"/>
      <c r="E258" s="848"/>
      <c r="F258" s="848"/>
      <c r="G258" s="848"/>
      <c r="H258" s="848"/>
      <c r="I258" s="848"/>
      <c r="J258" s="848"/>
      <c r="K258" s="848"/>
    </row>
    <row r="259" spans="1:11" x14ac:dyDescent="0.2">
      <c r="A259" s="857"/>
      <c r="C259" s="859"/>
      <c r="E259" s="848"/>
      <c r="F259" s="848"/>
      <c r="G259" s="848"/>
      <c r="H259" s="848"/>
      <c r="I259" s="848"/>
      <c r="J259" s="848"/>
      <c r="K259" s="848"/>
    </row>
    <row r="260" spans="1:11" x14ac:dyDescent="0.2">
      <c r="A260" s="857"/>
      <c r="C260" s="859"/>
      <c r="E260" s="848"/>
      <c r="F260" s="848"/>
      <c r="G260" s="848"/>
      <c r="H260" s="848"/>
      <c r="I260" s="848"/>
      <c r="J260" s="848"/>
      <c r="K260" s="848"/>
    </row>
    <row r="261" spans="1:11" x14ac:dyDescent="0.2">
      <c r="A261" s="857"/>
      <c r="C261" s="859"/>
      <c r="E261" s="848"/>
      <c r="F261" s="848"/>
      <c r="G261" s="848"/>
      <c r="H261" s="848"/>
      <c r="I261" s="848"/>
      <c r="J261" s="848"/>
      <c r="K261" s="848"/>
    </row>
    <row r="262" spans="1:11" x14ac:dyDescent="0.2">
      <c r="A262" s="857"/>
      <c r="C262" s="859"/>
      <c r="E262" s="848"/>
      <c r="F262" s="848"/>
      <c r="G262" s="848"/>
      <c r="H262" s="848"/>
      <c r="I262" s="848"/>
      <c r="J262" s="848"/>
      <c r="K262" s="848"/>
    </row>
    <row r="263" spans="1:11" x14ac:dyDescent="0.2">
      <c r="A263" s="857"/>
      <c r="C263" s="859"/>
      <c r="E263" s="848"/>
      <c r="F263" s="848"/>
      <c r="G263" s="848"/>
      <c r="H263" s="848"/>
      <c r="I263" s="848"/>
      <c r="J263" s="848"/>
      <c r="K263" s="848"/>
    </row>
    <row r="264" spans="1:11" x14ac:dyDescent="0.2">
      <c r="A264" s="857"/>
      <c r="C264" s="859"/>
      <c r="E264" s="848"/>
      <c r="F264" s="848"/>
      <c r="G264" s="848"/>
      <c r="H264" s="848"/>
      <c r="I264" s="848"/>
      <c r="J264" s="848"/>
      <c r="K264" s="848"/>
    </row>
    <row r="265" spans="1:11" x14ac:dyDescent="0.2">
      <c r="A265" s="857"/>
      <c r="C265" s="859"/>
      <c r="E265" s="848"/>
      <c r="F265" s="848"/>
      <c r="G265" s="848"/>
      <c r="H265" s="848"/>
      <c r="I265" s="848"/>
      <c r="J265" s="848"/>
      <c r="K265" s="848"/>
    </row>
    <row r="266" spans="1:11" x14ac:dyDescent="0.2">
      <c r="A266" s="857"/>
      <c r="C266" s="859"/>
      <c r="E266" s="848"/>
      <c r="F266" s="848"/>
      <c r="G266" s="848"/>
      <c r="H266" s="848"/>
      <c r="I266" s="848"/>
      <c r="J266" s="848"/>
      <c r="K266" s="848"/>
    </row>
    <row r="267" spans="1:11" x14ac:dyDescent="0.2">
      <c r="A267" s="857"/>
      <c r="C267" s="859"/>
      <c r="E267" s="848"/>
      <c r="F267" s="848"/>
      <c r="G267" s="848"/>
      <c r="H267" s="848"/>
      <c r="I267" s="848"/>
      <c r="J267" s="848"/>
      <c r="K267" s="848"/>
    </row>
    <row r="268" spans="1:11" x14ac:dyDescent="0.2">
      <c r="A268" s="857"/>
      <c r="C268" s="859"/>
      <c r="E268" s="848"/>
      <c r="F268" s="848"/>
      <c r="G268" s="848"/>
      <c r="H268" s="848"/>
      <c r="I268" s="848"/>
      <c r="J268" s="848"/>
      <c r="K268" s="848"/>
    </row>
    <row r="269" spans="1:11" x14ac:dyDescent="0.2">
      <c r="A269" s="857"/>
      <c r="C269" s="859"/>
      <c r="E269" s="848"/>
      <c r="F269" s="848"/>
      <c r="G269" s="848"/>
      <c r="H269" s="848"/>
      <c r="I269" s="848"/>
      <c r="J269" s="848"/>
      <c r="K269" s="848"/>
    </row>
    <row r="270" spans="1:11" x14ac:dyDescent="0.2">
      <c r="A270" s="857"/>
      <c r="C270" s="859"/>
      <c r="E270" s="848"/>
      <c r="F270" s="848"/>
      <c r="G270" s="848"/>
      <c r="H270" s="848"/>
      <c r="I270" s="848"/>
      <c r="J270" s="848"/>
      <c r="K270" s="848"/>
    </row>
    <row r="271" spans="1:11" x14ac:dyDescent="0.2">
      <c r="A271" s="857"/>
      <c r="C271" s="859"/>
      <c r="E271" s="848"/>
      <c r="F271" s="848"/>
      <c r="G271" s="848"/>
      <c r="H271" s="848"/>
      <c r="I271" s="848"/>
      <c r="J271" s="848"/>
      <c r="K271" s="848"/>
    </row>
    <row r="272" spans="1:11" x14ac:dyDescent="0.2">
      <c r="A272" s="857"/>
      <c r="C272" s="859"/>
      <c r="E272" s="848"/>
      <c r="F272" s="848"/>
      <c r="G272" s="848"/>
      <c r="H272" s="848"/>
      <c r="I272" s="848"/>
      <c r="J272" s="848"/>
      <c r="K272" s="848"/>
    </row>
    <row r="273" spans="1:11" x14ac:dyDescent="0.2">
      <c r="A273" s="857"/>
      <c r="C273" s="859"/>
      <c r="E273" s="848"/>
      <c r="F273" s="848"/>
      <c r="G273" s="848"/>
      <c r="H273" s="848"/>
      <c r="I273" s="848"/>
      <c r="J273" s="848"/>
      <c r="K273" s="848"/>
    </row>
    <row r="274" spans="1:11" x14ac:dyDescent="0.2">
      <c r="A274" s="857"/>
      <c r="C274" s="859"/>
      <c r="E274" s="848"/>
      <c r="F274" s="848"/>
      <c r="G274" s="848"/>
      <c r="H274" s="848"/>
      <c r="I274" s="848"/>
      <c r="J274" s="848"/>
      <c r="K274" s="848"/>
    </row>
    <row r="275" spans="1:11" x14ac:dyDescent="0.2">
      <c r="A275" s="857"/>
      <c r="C275" s="859"/>
      <c r="E275" s="848"/>
      <c r="F275" s="848"/>
      <c r="G275" s="848"/>
      <c r="H275" s="848"/>
      <c r="I275" s="848"/>
      <c r="J275" s="848"/>
      <c r="K275" s="848"/>
    </row>
    <row r="276" spans="1:11" x14ac:dyDescent="0.2">
      <c r="A276" s="857"/>
      <c r="C276" s="859"/>
      <c r="E276" s="848"/>
      <c r="F276" s="848"/>
      <c r="G276" s="848"/>
      <c r="H276" s="848"/>
      <c r="I276" s="848"/>
      <c r="J276" s="848"/>
      <c r="K276" s="848"/>
    </row>
    <row r="277" spans="1:11" x14ac:dyDescent="0.2">
      <c r="A277" s="857"/>
      <c r="C277" s="859"/>
      <c r="E277" s="848"/>
      <c r="F277" s="848"/>
      <c r="G277" s="848"/>
      <c r="H277" s="848"/>
      <c r="I277" s="848"/>
      <c r="J277" s="848"/>
      <c r="K277" s="848"/>
    </row>
    <row r="278" spans="1:11" x14ac:dyDescent="0.2">
      <c r="A278" s="857"/>
      <c r="C278" s="859"/>
      <c r="E278" s="848"/>
      <c r="F278" s="848"/>
      <c r="G278" s="848"/>
      <c r="H278" s="848"/>
      <c r="I278" s="848"/>
      <c r="J278" s="848"/>
      <c r="K278" s="848"/>
    </row>
    <row r="279" spans="1:11" x14ac:dyDescent="0.2">
      <c r="A279" s="857"/>
      <c r="C279" s="859"/>
      <c r="E279" s="848"/>
      <c r="F279" s="848"/>
      <c r="G279" s="848"/>
      <c r="H279" s="848"/>
      <c r="I279" s="848"/>
      <c r="J279" s="848"/>
      <c r="K279" s="848"/>
    </row>
    <row r="280" spans="1:11" x14ac:dyDescent="0.2">
      <c r="A280" s="857"/>
      <c r="C280" s="859"/>
      <c r="E280" s="848"/>
      <c r="F280" s="848"/>
      <c r="G280" s="848"/>
      <c r="H280" s="848"/>
      <c r="I280" s="848"/>
      <c r="J280" s="848"/>
      <c r="K280" s="848"/>
    </row>
    <row r="281" spans="1:11" x14ac:dyDescent="0.2">
      <c r="A281" s="857"/>
      <c r="C281" s="859"/>
      <c r="E281" s="848"/>
      <c r="F281" s="848"/>
      <c r="G281" s="848"/>
      <c r="H281" s="848"/>
      <c r="I281" s="848"/>
      <c r="J281" s="848"/>
      <c r="K281" s="848"/>
    </row>
    <row r="282" spans="1:11" x14ac:dyDescent="0.2">
      <c r="A282" s="857"/>
      <c r="C282" s="859"/>
      <c r="E282" s="848"/>
      <c r="F282" s="848"/>
      <c r="G282" s="848"/>
      <c r="H282" s="848"/>
      <c r="I282" s="848"/>
      <c r="J282" s="848"/>
      <c r="K282" s="848"/>
    </row>
    <row r="283" spans="1:11" x14ac:dyDescent="0.2">
      <c r="A283" s="857"/>
      <c r="C283" s="859"/>
      <c r="E283" s="848"/>
      <c r="F283" s="848"/>
      <c r="G283" s="848"/>
      <c r="H283" s="848"/>
      <c r="I283" s="848"/>
      <c r="J283" s="848"/>
      <c r="K283" s="848"/>
    </row>
    <row r="284" spans="1:11" x14ac:dyDescent="0.2">
      <c r="A284" s="857"/>
      <c r="C284" s="859"/>
      <c r="E284" s="848"/>
      <c r="F284" s="848"/>
      <c r="G284" s="848"/>
      <c r="H284" s="848"/>
      <c r="I284" s="848"/>
      <c r="J284" s="848"/>
      <c r="K284" s="848"/>
    </row>
    <row r="285" spans="1:11" x14ac:dyDescent="0.2">
      <c r="A285" s="857"/>
      <c r="C285" s="859"/>
      <c r="E285" s="848"/>
      <c r="F285" s="848"/>
      <c r="G285" s="848"/>
      <c r="H285" s="848"/>
      <c r="I285" s="848"/>
      <c r="J285" s="848"/>
      <c r="K285" s="848"/>
    </row>
    <row r="286" spans="1:11" x14ac:dyDescent="0.2">
      <c r="A286" s="857"/>
      <c r="C286" s="859"/>
      <c r="E286" s="848"/>
      <c r="F286" s="848"/>
      <c r="G286" s="848"/>
      <c r="H286" s="848"/>
      <c r="I286" s="848"/>
      <c r="J286" s="848"/>
      <c r="K286" s="848"/>
    </row>
    <row r="287" spans="1:11" x14ac:dyDescent="0.2">
      <c r="A287" s="857"/>
      <c r="C287" s="859"/>
      <c r="E287" s="848"/>
      <c r="F287" s="848"/>
      <c r="G287" s="848"/>
      <c r="H287" s="848"/>
      <c r="I287" s="848"/>
      <c r="J287" s="848"/>
      <c r="K287" s="848"/>
    </row>
    <row r="288" spans="1:11" x14ac:dyDescent="0.2">
      <c r="A288" s="857"/>
      <c r="C288" s="859"/>
      <c r="E288" s="848"/>
      <c r="F288" s="848"/>
      <c r="G288" s="848"/>
      <c r="H288" s="848"/>
      <c r="I288" s="848"/>
      <c r="J288" s="848"/>
      <c r="K288" s="848"/>
    </row>
    <row r="289" spans="1:11" x14ac:dyDescent="0.2">
      <c r="A289" s="857"/>
      <c r="C289" s="859"/>
      <c r="E289" s="848"/>
      <c r="F289" s="848"/>
      <c r="G289" s="848"/>
      <c r="H289" s="848"/>
      <c r="I289" s="848"/>
      <c r="J289" s="848"/>
      <c r="K289" s="848"/>
    </row>
    <row r="290" spans="1:11" x14ac:dyDescent="0.2">
      <c r="A290" s="857"/>
      <c r="C290" s="859"/>
      <c r="E290" s="848"/>
      <c r="F290" s="848"/>
      <c r="G290" s="848"/>
      <c r="H290" s="848"/>
      <c r="I290" s="848"/>
      <c r="J290" s="848"/>
      <c r="K290" s="848"/>
    </row>
    <row r="291" spans="1:11" x14ac:dyDescent="0.2">
      <c r="A291" s="857"/>
      <c r="C291" s="859"/>
      <c r="E291" s="848"/>
      <c r="F291" s="848"/>
      <c r="G291" s="848"/>
      <c r="H291" s="848"/>
      <c r="I291" s="848"/>
      <c r="J291" s="848"/>
      <c r="K291" s="848"/>
    </row>
    <row r="292" spans="1:11" x14ac:dyDescent="0.2">
      <c r="A292" s="857"/>
      <c r="C292" s="859"/>
      <c r="E292" s="848"/>
      <c r="F292" s="848"/>
      <c r="G292" s="848"/>
      <c r="H292" s="848"/>
      <c r="I292" s="848"/>
      <c r="J292" s="848"/>
      <c r="K292" s="848"/>
    </row>
    <row r="293" spans="1:11" x14ac:dyDescent="0.2">
      <c r="A293" s="857"/>
      <c r="C293" s="859"/>
      <c r="E293" s="848"/>
      <c r="F293" s="848"/>
      <c r="G293" s="848"/>
      <c r="H293" s="848"/>
      <c r="I293" s="848"/>
      <c r="J293" s="848"/>
      <c r="K293" s="848"/>
    </row>
    <row r="294" spans="1:11" x14ac:dyDescent="0.2">
      <c r="A294" s="857"/>
      <c r="C294" s="859"/>
      <c r="E294" s="848"/>
      <c r="F294" s="848"/>
      <c r="G294" s="848"/>
      <c r="H294" s="848"/>
      <c r="I294" s="848"/>
      <c r="J294" s="848"/>
      <c r="K294" s="848"/>
    </row>
    <row r="295" spans="1:11" x14ac:dyDescent="0.2">
      <c r="A295" s="857"/>
      <c r="C295" s="859"/>
      <c r="E295" s="848"/>
      <c r="F295" s="848"/>
      <c r="G295" s="848"/>
      <c r="H295" s="848"/>
      <c r="I295" s="848"/>
      <c r="J295" s="848"/>
      <c r="K295" s="848"/>
    </row>
    <row r="296" spans="1:11" x14ac:dyDescent="0.2">
      <c r="A296" s="857"/>
      <c r="C296" s="859"/>
      <c r="E296" s="848"/>
      <c r="F296" s="848"/>
      <c r="G296" s="848"/>
      <c r="H296" s="848"/>
      <c r="I296" s="848"/>
      <c r="J296" s="848"/>
      <c r="K296" s="848"/>
    </row>
    <row r="297" spans="1:11" x14ac:dyDescent="0.2">
      <c r="A297" s="857"/>
      <c r="C297" s="859"/>
      <c r="E297" s="848"/>
      <c r="F297" s="848"/>
      <c r="G297" s="848"/>
      <c r="H297" s="848"/>
      <c r="I297" s="848"/>
      <c r="J297" s="848"/>
      <c r="K297" s="848"/>
    </row>
    <row r="298" spans="1:11" x14ac:dyDescent="0.2">
      <c r="A298" s="857"/>
      <c r="C298" s="859"/>
      <c r="E298" s="848"/>
      <c r="F298" s="848"/>
      <c r="G298" s="848"/>
      <c r="H298" s="848"/>
      <c r="I298" s="848"/>
      <c r="J298" s="848"/>
      <c r="K298" s="848"/>
    </row>
    <row r="299" spans="1:11" x14ac:dyDescent="0.2">
      <c r="A299" s="857"/>
      <c r="C299" s="859"/>
      <c r="E299" s="848"/>
      <c r="F299" s="848"/>
      <c r="G299" s="848"/>
      <c r="H299" s="848"/>
      <c r="I299" s="848"/>
      <c r="J299" s="848"/>
      <c r="K299" s="848"/>
    </row>
    <row r="300" spans="1:11" x14ac:dyDescent="0.2">
      <c r="A300" s="857"/>
      <c r="C300" s="859"/>
      <c r="E300" s="848"/>
      <c r="F300" s="848"/>
      <c r="G300" s="848"/>
      <c r="H300" s="848"/>
      <c r="I300" s="848"/>
      <c r="J300" s="848"/>
      <c r="K300" s="848"/>
    </row>
    <row r="301" spans="1:11" x14ac:dyDescent="0.2">
      <c r="A301" s="857"/>
      <c r="C301" s="859"/>
      <c r="E301" s="848"/>
      <c r="F301" s="848"/>
      <c r="G301" s="848"/>
      <c r="H301" s="848"/>
      <c r="I301" s="848"/>
      <c r="J301" s="848"/>
      <c r="K301" s="848"/>
    </row>
    <row r="302" spans="1:11" x14ac:dyDescent="0.2">
      <c r="A302" s="857"/>
      <c r="C302" s="859"/>
      <c r="E302" s="848"/>
      <c r="F302" s="848"/>
      <c r="G302" s="848"/>
      <c r="H302" s="848"/>
      <c r="I302" s="848"/>
      <c r="J302" s="848"/>
      <c r="K302" s="848"/>
    </row>
    <row r="303" spans="1:11" x14ac:dyDescent="0.2">
      <c r="A303" s="857"/>
      <c r="C303" s="859"/>
      <c r="E303" s="848"/>
      <c r="F303" s="848"/>
      <c r="G303" s="848"/>
      <c r="H303" s="848"/>
      <c r="I303" s="848"/>
      <c r="J303" s="848"/>
      <c r="K303" s="848"/>
    </row>
    <row r="304" spans="1:11" x14ac:dyDescent="0.2">
      <c r="A304" s="857"/>
      <c r="C304" s="859"/>
      <c r="E304" s="848"/>
      <c r="F304" s="848"/>
      <c r="G304" s="848"/>
      <c r="H304" s="848"/>
      <c r="I304" s="848"/>
      <c r="J304" s="848"/>
      <c r="K304" s="848"/>
    </row>
    <row r="305" spans="1:11" x14ac:dyDescent="0.2">
      <c r="A305" s="857"/>
      <c r="C305" s="859"/>
      <c r="E305" s="848"/>
      <c r="F305" s="848"/>
      <c r="G305" s="848"/>
      <c r="H305" s="848"/>
      <c r="I305" s="848"/>
      <c r="J305" s="848"/>
      <c r="K305" s="848"/>
    </row>
    <row r="306" spans="1:11" x14ac:dyDescent="0.2">
      <c r="A306" s="857"/>
      <c r="C306" s="859"/>
      <c r="E306" s="848"/>
      <c r="F306" s="848"/>
      <c r="G306" s="848"/>
      <c r="H306" s="848"/>
      <c r="I306" s="848"/>
      <c r="J306" s="848"/>
      <c r="K306" s="848"/>
    </row>
    <row r="307" spans="1:11" x14ac:dyDescent="0.2">
      <c r="A307" s="857"/>
      <c r="C307" s="859"/>
      <c r="E307" s="848"/>
      <c r="F307" s="848"/>
      <c r="G307" s="848"/>
      <c r="H307" s="848"/>
      <c r="I307" s="848"/>
      <c r="J307" s="848"/>
      <c r="K307" s="848"/>
    </row>
    <row r="308" spans="1:11" x14ac:dyDescent="0.2">
      <c r="A308" s="857"/>
      <c r="C308" s="859"/>
      <c r="E308" s="848"/>
      <c r="F308" s="848"/>
      <c r="G308" s="848"/>
      <c r="H308" s="848"/>
      <c r="I308" s="848"/>
      <c r="J308" s="848"/>
      <c r="K308" s="848"/>
    </row>
    <row r="309" spans="1:11" x14ac:dyDescent="0.2">
      <c r="A309" s="857"/>
      <c r="C309" s="859"/>
      <c r="E309" s="848"/>
      <c r="F309" s="848"/>
      <c r="G309" s="848"/>
      <c r="H309" s="848"/>
      <c r="I309" s="848"/>
      <c r="J309" s="848"/>
      <c r="K309" s="848"/>
    </row>
    <row r="310" spans="1:11" x14ac:dyDescent="0.2">
      <c r="A310" s="857"/>
      <c r="C310" s="859"/>
      <c r="E310" s="848"/>
      <c r="F310" s="848"/>
      <c r="G310" s="848"/>
      <c r="H310" s="848"/>
      <c r="I310" s="848"/>
      <c r="J310" s="848"/>
      <c r="K310" s="848"/>
    </row>
    <row r="311" spans="1:11" x14ac:dyDescent="0.2">
      <c r="A311" s="857"/>
      <c r="C311" s="859"/>
      <c r="E311" s="848"/>
      <c r="F311" s="848"/>
      <c r="G311" s="848"/>
      <c r="H311" s="848"/>
      <c r="I311" s="848"/>
      <c r="J311" s="848"/>
      <c r="K311" s="848"/>
    </row>
    <row r="312" spans="1:11" x14ac:dyDescent="0.2">
      <c r="A312" s="857"/>
      <c r="C312" s="859"/>
      <c r="E312" s="848"/>
      <c r="F312" s="848"/>
      <c r="G312" s="848"/>
      <c r="H312" s="848"/>
      <c r="I312" s="848"/>
      <c r="J312" s="848"/>
      <c r="K312" s="848"/>
    </row>
    <row r="313" spans="1:11" x14ac:dyDescent="0.2">
      <c r="A313" s="857"/>
      <c r="C313" s="859"/>
      <c r="E313" s="848"/>
      <c r="F313" s="848"/>
      <c r="G313" s="848"/>
      <c r="H313" s="848"/>
      <c r="I313" s="848"/>
      <c r="J313" s="848"/>
      <c r="K313" s="848"/>
    </row>
    <row r="314" spans="1:11" x14ac:dyDescent="0.2">
      <c r="A314" s="857"/>
      <c r="C314" s="859"/>
      <c r="E314" s="848"/>
      <c r="F314" s="848"/>
      <c r="G314" s="848"/>
      <c r="H314" s="848"/>
      <c r="I314" s="848"/>
      <c r="J314" s="848"/>
      <c r="K314" s="848"/>
    </row>
    <row r="315" spans="1:11" x14ac:dyDescent="0.2">
      <c r="A315" s="857"/>
      <c r="C315" s="859"/>
      <c r="E315" s="848"/>
      <c r="F315" s="848"/>
      <c r="G315" s="848"/>
      <c r="H315" s="848"/>
      <c r="I315" s="848"/>
      <c r="J315" s="848"/>
      <c r="K315" s="848"/>
    </row>
    <row r="316" spans="1:11" x14ac:dyDescent="0.2">
      <c r="A316" s="857"/>
      <c r="C316" s="859"/>
      <c r="E316" s="848"/>
      <c r="F316" s="848"/>
      <c r="G316" s="848"/>
      <c r="H316" s="848"/>
      <c r="I316" s="848"/>
      <c r="J316" s="848"/>
      <c r="K316" s="848"/>
    </row>
    <row r="317" spans="1:11" x14ac:dyDescent="0.2">
      <c r="A317" s="857"/>
      <c r="C317" s="859"/>
      <c r="E317" s="848"/>
      <c r="F317" s="848"/>
      <c r="G317" s="848"/>
      <c r="H317" s="848"/>
      <c r="I317" s="848"/>
      <c r="J317" s="848"/>
      <c r="K317" s="848"/>
    </row>
    <row r="318" spans="1:11" x14ac:dyDescent="0.2">
      <c r="A318" s="857"/>
      <c r="C318" s="859"/>
      <c r="E318" s="848"/>
      <c r="F318" s="848"/>
      <c r="G318" s="848"/>
      <c r="H318" s="848"/>
      <c r="I318" s="848"/>
      <c r="J318" s="848"/>
      <c r="K318" s="848"/>
    </row>
    <row r="319" spans="1:11" x14ac:dyDescent="0.2">
      <c r="A319" s="857"/>
      <c r="C319" s="859"/>
      <c r="E319" s="848"/>
      <c r="F319" s="848"/>
      <c r="G319" s="848"/>
      <c r="H319" s="848"/>
      <c r="I319" s="848"/>
      <c r="J319" s="848"/>
      <c r="K319" s="848"/>
    </row>
    <row r="320" spans="1:11" x14ac:dyDescent="0.2">
      <c r="A320" s="857"/>
      <c r="C320" s="859"/>
      <c r="E320" s="848"/>
      <c r="F320" s="848"/>
      <c r="G320" s="848"/>
      <c r="H320" s="848"/>
      <c r="I320" s="848"/>
      <c r="J320" s="848"/>
      <c r="K320" s="848"/>
    </row>
    <row r="321" spans="1:11" x14ac:dyDescent="0.2">
      <c r="A321" s="857"/>
      <c r="C321" s="859"/>
      <c r="E321" s="848"/>
      <c r="F321" s="848"/>
      <c r="G321" s="848"/>
      <c r="H321" s="848"/>
      <c r="I321" s="848"/>
      <c r="J321" s="848"/>
      <c r="K321" s="848"/>
    </row>
    <row r="322" spans="1:11" x14ac:dyDescent="0.2">
      <c r="A322" s="857"/>
      <c r="C322" s="859"/>
      <c r="E322" s="848"/>
      <c r="F322" s="848"/>
      <c r="G322" s="848"/>
      <c r="H322" s="848"/>
      <c r="I322" s="848"/>
      <c r="J322" s="848"/>
      <c r="K322" s="848"/>
    </row>
    <row r="323" spans="1:11" x14ac:dyDescent="0.2">
      <c r="A323" s="857"/>
      <c r="C323" s="859"/>
      <c r="E323" s="848"/>
      <c r="F323" s="848"/>
      <c r="G323" s="848"/>
      <c r="H323" s="848"/>
      <c r="I323" s="848"/>
      <c r="J323" s="848"/>
      <c r="K323" s="848"/>
    </row>
    <row r="324" spans="1:11" x14ac:dyDescent="0.2">
      <c r="C324" s="85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9A917-941A-8F44-AC3F-C1A71194A572}">
  <dimension ref="A1:I252"/>
  <sheetViews>
    <sheetView topLeftCell="A203" zoomScale="125" zoomScaleNormal="125" zoomScalePageLayoutView="125" workbookViewId="0">
      <selection activeCell="B234" sqref="B234:C234"/>
    </sheetView>
  </sheetViews>
  <sheetFormatPr baseColWidth="10" defaultRowHeight="16" x14ac:dyDescent="0.2"/>
  <cols>
    <col min="1" max="1" width="15.6640625" style="725" customWidth="1"/>
    <col min="2" max="2" width="10.83203125" style="726"/>
    <col min="3" max="3" width="30.6640625" style="726" customWidth="1"/>
    <col min="4" max="4" width="22.6640625" style="726" customWidth="1"/>
    <col min="5" max="5" width="18" style="726" customWidth="1"/>
    <col min="6" max="6" width="10.83203125" style="726"/>
    <col min="7" max="7" width="13.1640625" style="726" customWidth="1"/>
    <col min="8" max="16384" width="10.83203125" style="726"/>
  </cols>
  <sheetData>
    <row r="1" spans="1:9" x14ac:dyDescent="0.2">
      <c r="B1" s="726" t="s">
        <v>1720</v>
      </c>
      <c r="C1" s="726" t="s">
        <v>1721</v>
      </c>
      <c r="D1" s="725" t="s">
        <v>1722</v>
      </c>
      <c r="E1" s="726" t="s">
        <v>1723</v>
      </c>
    </row>
    <row r="2" spans="1:9" x14ac:dyDescent="0.2">
      <c r="A2" s="725" t="s">
        <v>1724</v>
      </c>
      <c r="B2" s="727" t="s">
        <v>1725</v>
      </c>
      <c r="C2" s="726" t="s">
        <v>1726</v>
      </c>
      <c r="D2" s="726" t="s">
        <v>1407</v>
      </c>
      <c r="E2" s="726" t="s">
        <v>1727</v>
      </c>
    </row>
    <row r="3" spans="1:9" x14ac:dyDescent="0.2">
      <c r="A3" s="728" t="s">
        <v>1728</v>
      </c>
      <c r="B3" s="727" t="s">
        <v>1729</v>
      </c>
      <c r="C3" s="726" t="s">
        <v>1730</v>
      </c>
      <c r="D3" s="726" t="s">
        <v>1731</v>
      </c>
      <c r="E3" s="726" t="s">
        <v>1732</v>
      </c>
    </row>
    <row r="4" spans="1:9" x14ac:dyDescent="0.2">
      <c r="A4" s="728" t="s">
        <v>1733</v>
      </c>
      <c r="B4" s="727" t="s">
        <v>1734</v>
      </c>
      <c r="C4" s="726" t="s">
        <v>1735</v>
      </c>
      <c r="D4" s="726" t="s">
        <v>1736</v>
      </c>
      <c r="E4" s="726" t="s">
        <v>1737</v>
      </c>
    </row>
    <row r="5" spans="1:9" x14ac:dyDescent="0.2">
      <c r="A5" s="728" t="s">
        <v>1738</v>
      </c>
      <c r="B5" s="727" t="s">
        <v>2</v>
      </c>
      <c r="C5" s="726" t="s">
        <v>1739</v>
      </c>
      <c r="D5" s="726" t="s">
        <v>1405</v>
      </c>
      <c r="E5" s="726" t="s">
        <v>1740</v>
      </c>
    </row>
    <row r="6" spans="1:9" x14ac:dyDescent="0.2">
      <c r="A6" s="728" t="s">
        <v>1741</v>
      </c>
      <c r="B6" s="727" t="s">
        <v>3</v>
      </c>
      <c r="C6" s="726" t="s">
        <v>1742</v>
      </c>
      <c r="D6" s="726" t="s">
        <v>1405</v>
      </c>
      <c r="E6" s="726" t="s">
        <v>1740</v>
      </c>
    </row>
    <row r="7" spans="1:9" x14ac:dyDescent="0.2">
      <c r="A7" s="728" t="s">
        <v>1743</v>
      </c>
      <c r="B7" s="727" t="s">
        <v>4</v>
      </c>
      <c r="C7" s="726" t="s">
        <v>1744</v>
      </c>
      <c r="D7" s="726" t="s">
        <v>1405</v>
      </c>
      <c r="E7" s="726" t="s">
        <v>1740</v>
      </c>
    </row>
    <row r="8" spans="1:9" x14ac:dyDescent="0.2">
      <c r="A8" s="728" t="s">
        <v>1745</v>
      </c>
      <c r="B8" s="727" t="s">
        <v>1746</v>
      </c>
      <c r="C8" s="726" t="s">
        <v>1747</v>
      </c>
      <c r="D8" s="726" t="s">
        <v>1605</v>
      </c>
    </row>
    <row r="9" spans="1:9" x14ac:dyDescent="0.2">
      <c r="A9" s="728" t="s">
        <v>1748</v>
      </c>
      <c r="B9" s="729" t="s">
        <v>1749</v>
      </c>
      <c r="C9" s="726" t="s">
        <v>1750</v>
      </c>
      <c r="D9" s="726" t="s">
        <v>1751</v>
      </c>
    </row>
    <row r="10" spans="1:9" x14ac:dyDescent="0.2">
      <c r="A10" s="728" t="s">
        <v>1752</v>
      </c>
      <c r="B10" s="727" t="s">
        <v>1753</v>
      </c>
      <c r="C10" s="726" t="s">
        <v>1754</v>
      </c>
    </row>
    <row r="13" spans="1:9" x14ac:dyDescent="0.2">
      <c r="A13" s="725" t="s">
        <v>1724</v>
      </c>
      <c r="B13" s="730" t="s">
        <v>1728</v>
      </c>
      <c r="C13" s="730" t="s">
        <v>1733</v>
      </c>
      <c r="D13" s="730" t="s">
        <v>1738</v>
      </c>
      <c r="E13" s="730" t="s">
        <v>1741</v>
      </c>
      <c r="F13" s="730" t="s">
        <v>1743</v>
      </c>
      <c r="G13" s="730" t="s">
        <v>1745</v>
      </c>
      <c r="H13" s="730" t="s">
        <v>1748</v>
      </c>
      <c r="I13" s="730" t="s">
        <v>1752</v>
      </c>
    </row>
    <row r="14" spans="1:9" s="732" customFormat="1" ht="20" customHeight="1" x14ac:dyDescent="0.15">
      <c r="A14" s="723" t="s">
        <v>1725</v>
      </c>
      <c r="B14" s="716" t="s">
        <v>1729</v>
      </c>
      <c r="C14" s="716" t="s">
        <v>1734</v>
      </c>
      <c r="D14" s="716" t="s">
        <v>2</v>
      </c>
      <c r="E14" s="716" t="s">
        <v>3</v>
      </c>
      <c r="F14" s="716" t="s">
        <v>4</v>
      </c>
      <c r="G14" s="716" t="s">
        <v>1746</v>
      </c>
      <c r="H14" s="731" t="s">
        <v>1749</v>
      </c>
      <c r="I14" s="723" t="s">
        <v>1753</v>
      </c>
    </row>
    <row r="15" spans="1:9" s="724" customFormat="1" ht="13" x14ac:dyDescent="0.15">
      <c r="A15" s="733">
        <v>41446.583333333336</v>
      </c>
      <c r="B15" s="734">
        <v>-66.47</v>
      </c>
      <c r="C15" s="734">
        <v>0.1</v>
      </c>
      <c r="D15" s="717">
        <v>0</v>
      </c>
      <c r="E15" s="717">
        <v>2</v>
      </c>
      <c r="F15" s="717">
        <v>1</v>
      </c>
      <c r="G15" s="717">
        <v>0.626</v>
      </c>
      <c r="H15" s="731">
        <v>0.30000000000000004</v>
      </c>
      <c r="I15" s="735" t="s">
        <v>1755</v>
      </c>
    </row>
    <row r="16" spans="1:9" s="724" customFormat="1" ht="13" x14ac:dyDescent="0.15">
      <c r="A16" s="733"/>
      <c r="B16" s="734"/>
      <c r="C16" s="734"/>
      <c r="D16" s="717">
        <v>2</v>
      </c>
      <c r="E16" s="717">
        <v>4</v>
      </c>
      <c r="F16" s="717">
        <v>3</v>
      </c>
      <c r="G16" s="717">
        <v>0.35399999999999998</v>
      </c>
      <c r="H16" s="731">
        <v>0.2</v>
      </c>
      <c r="I16" s="735" t="s">
        <v>1755</v>
      </c>
    </row>
    <row r="17" spans="1:9" s="724" customFormat="1" ht="13" x14ac:dyDescent="0.15">
      <c r="A17" s="733"/>
      <c r="B17" s="734"/>
      <c r="C17" s="734"/>
      <c r="D17" s="717">
        <v>4</v>
      </c>
      <c r="E17" s="717">
        <v>6</v>
      </c>
      <c r="F17" s="717">
        <v>5</v>
      </c>
      <c r="G17" s="717">
        <v>0.246</v>
      </c>
      <c r="H17" s="731">
        <v>0.1</v>
      </c>
      <c r="I17" s="735" t="s">
        <v>1755</v>
      </c>
    </row>
    <row r="18" spans="1:9" s="724" customFormat="1" ht="13" x14ac:dyDescent="0.15">
      <c r="A18" s="733"/>
      <c r="B18" s="734"/>
      <c r="C18" s="734"/>
      <c r="D18" s="717">
        <v>6</v>
      </c>
      <c r="E18" s="717">
        <v>8</v>
      </c>
      <c r="F18" s="717">
        <v>7</v>
      </c>
      <c r="G18" s="717">
        <v>0.59199999999999997</v>
      </c>
      <c r="H18" s="731">
        <v>0.30000000000000004</v>
      </c>
      <c r="I18" s="735" t="s">
        <v>1755</v>
      </c>
    </row>
    <row r="19" spans="1:9" s="724" customFormat="1" ht="13" x14ac:dyDescent="0.15">
      <c r="A19" s="733"/>
      <c r="B19" s="734"/>
      <c r="C19" s="734"/>
      <c r="D19" s="717">
        <v>8</v>
      </c>
      <c r="E19" s="717">
        <v>10</v>
      </c>
      <c r="F19" s="717">
        <v>9</v>
      </c>
      <c r="G19" s="717">
        <v>6.99</v>
      </c>
      <c r="H19" s="731">
        <v>3.8</v>
      </c>
      <c r="I19" s="735" t="s">
        <v>1755</v>
      </c>
    </row>
    <row r="20" spans="1:9" s="724" customFormat="1" ht="13" x14ac:dyDescent="0.15">
      <c r="A20" s="733"/>
      <c r="B20" s="734"/>
      <c r="C20" s="734"/>
      <c r="D20" s="717">
        <v>10</v>
      </c>
      <c r="E20" s="717">
        <v>15</v>
      </c>
      <c r="F20" s="717">
        <v>12.5</v>
      </c>
      <c r="G20" s="717">
        <v>34.6</v>
      </c>
      <c r="H20" s="731">
        <v>21.7</v>
      </c>
      <c r="I20" s="735" t="s">
        <v>1755</v>
      </c>
    </row>
    <row r="21" spans="1:9" s="724" customFormat="1" ht="13" x14ac:dyDescent="0.15">
      <c r="A21" s="733"/>
      <c r="B21" s="734"/>
      <c r="C21" s="734"/>
      <c r="D21" s="717">
        <v>15</v>
      </c>
      <c r="E21" s="717">
        <v>15</v>
      </c>
      <c r="F21" s="717">
        <v>15</v>
      </c>
      <c r="G21" s="717">
        <v>44.4</v>
      </c>
      <c r="H21" s="731">
        <v>28.6</v>
      </c>
      <c r="I21" s="723" t="s">
        <v>1756</v>
      </c>
    </row>
    <row r="22" spans="1:9" s="724" customFormat="1" ht="13" x14ac:dyDescent="0.15">
      <c r="A22" s="733">
        <v>41446.666666666664</v>
      </c>
      <c r="B22" s="736">
        <v>-66.459999999999994</v>
      </c>
      <c r="C22" s="736">
        <v>0.1</v>
      </c>
      <c r="D22" s="717">
        <v>0</v>
      </c>
      <c r="E22" s="717">
        <v>2</v>
      </c>
      <c r="F22" s="717">
        <v>1</v>
      </c>
      <c r="G22" s="717">
        <v>0.52600000000000002</v>
      </c>
      <c r="H22" s="731">
        <v>0.30000000000000004</v>
      </c>
      <c r="I22" s="735" t="s">
        <v>1755</v>
      </c>
    </row>
    <row r="23" spans="1:9" s="724" customFormat="1" ht="13" x14ac:dyDescent="0.15">
      <c r="A23" s="733"/>
      <c r="B23" s="736"/>
      <c r="C23" s="736"/>
      <c r="D23" s="717">
        <v>2</v>
      </c>
      <c r="E23" s="717">
        <v>4</v>
      </c>
      <c r="F23" s="717">
        <v>3</v>
      </c>
      <c r="G23" s="717">
        <v>0.224</v>
      </c>
      <c r="H23" s="731">
        <v>0.1</v>
      </c>
      <c r="I23" s="735" t="s">
        <v>1755</v>
      </c>
    </row>
    <row r="24" spans="1:9" s="724" customFormat="1" ht="13" x14ac:dyDescent="0.15">
      <c r="A24" s="733"/>
      <c r="B24" s="736"/>
      <c r="C24" s="736"/>
      <c r="D24" s="717">
        <v>4</v>
      </c>
      <c r="E24" s="717">
        <v>6</v>
      </c>
      <c r="F24" s="717">
        <v>5</v>
      </c>
      <c r="G24" s="717">
        <v>0.40300000000000002</v>
      </c>
      <c r="H24" s="731">
        <v>0.2</v>
      </c>
      <c r="I24" s="735" t="s">
        <v>1755</v>
      </c>
    </row>
    <row r="25" spans="1:9" s="724" customFormat="1" ht="13" x14ac:dyDescent="0.15">
      <c r="A25" s="733"/>
      <c r="B25" s="736"/>
      <c r="C25" s="736"/>
      <c r="D25" s="717">
        <v>6</v>
      </c>
      <c r="E25" s="717">
        <v>8</v>
      </c>
      <c r="F25" s="717">
        <v>7</v>
      </c>
      <c r="G25" s="717">
        <v>1.4060000000000001</v>
      </c>
      <c r="H25" s="731">
        <v>0.7</v>
      </c>
      <c r="I25" s="735" t="s">
        <v>1755</v>
      </c>
    </row>
    <row r="26" spans="1:9" s="724" customFormat="1" ht="13" x14ac:dyDescent="0.15">
      <c r="A26" s="733"/>
      <c r="B26" s="736"/>
      <c r="C26" s="736"/>
      <c r="D26" s="717">
        <v>8</v>
      </c>
      <c r="E26" s="717">
        <v>10</v>
      </c>
      <c r="F26" s="717">
        <v>9</v>
      </c>
      <c r="G26" s="717">
        <v>1.891</v>
      </c>
      <c r="H26" s="731">
        <v>1</v>
      </c>
      <c r="I26" s="735" t="s">
        <v>1755</v>
      </c>
    </row>
    <row r="27" spans="1:9" s="724" customFormat="1" ht="13" x14ac:dyDescent="0.15">
      <c r="A27" s="733"/>
      <c r="B27" s="736"/>
      <c r="C27" s="736"/>
      <c r="D27" s="717">
        <v>10</v>
      </c>
      <c r="E27" s="717">
        <v>13</v>
      </c>
      <c r="F27" s="717">
        <v>11.5</v>
      </c>
      <c r="G27" s="717">
        <v>8.32</v>
      </c>
      <c r="H27" s="731">
        <v>4.5999999999999996</v>
      </c>
      <c r="I27" s="735" t="s">
        <v>1755</v>
      </c>
    </row>
    <row r="28" spans="1:9" s="724" customFormat="1" ht="13" x14ac:dyDescent="0.15">
      <c r="A28" s="733"/>
      <c r="B28" s="736"/>
      <c r="C28" s="736"/>
      <c r="D28" s="717">
        <v>21</v>
      </c>
      <c r="E28" s="717">
        <v>21</v>
      </c>
      <c r="F28" s="717">
        <v>21</v>
      </c>
      <c r="G28" s="717">
        <v>24.3</v>
      </c>
      <c r="H28" s="731">
        <v>14.8</v>
      </c>
      <c r="I28" s="723" t="s">
        <v>1756</v>
      </c>
    </row>
    <row r="29" spans="1:9" s="724" customFormat="1" ht="13" x14ac:dyDescent="0.15">
      <c r="A29" s="733">
        <v>41449.550694444442</v>
      </c>
      <c r="B29" s="734">
        <v>-67.47</v>
      </c>
      <c r="C29" s="734">
        <v>-0.02</v>
      </c>
      <c r="D29" s="717">
        <v>0</v>
      </c>
      <c r="E29" s="717">
        <v>2</v>
      </c>
      <c r="F29" s="717">
        <v>1</v>
      </c>
      <c r="G29" s="717">
        <v>0.12959999999999999</v>
      </c>
      <c r="H29" s="731">
        <v>0.1</v>
      </c>
      <c r="I29" s="737" t="s">
        <v>1755</v>
      </c>
    </row>
    <row r="30" spans="1:9" s="724" customFormat="1" ht="13" x14ac:dyDescent="0.15">
      <c r="A30" s="733"/>
      <c r="B30" s="734"/>
      <c r="C30" s="734"/>
      <c r="D30" s="717">
        <v>2</v>
      </c>
      <c r="E30" s="717">
        <v>4</v>
      </c>
      <c r="F30" s="717">
        <v>3</v>
      </c>
      <c r="G30" s="717">
        <v>7.8300000000000008E-2</v>
      </c>
      <c r="H30" s="731">
        <v>0</v>
      </c>
      <c r="I30" s="737" t="s">
        <v>1755</v>
      </c>
    </row>
    <row r="31" spans="1:9" s="724" customFormat="1" ht="13" x14ac:dyDescent="0.15">
      <c r="A31" s="733"/>
      <c r="B31" s="734"/>
      <c r="C31" s="734"/>
      <c r="D31" s="717">
        <v>4</v>
      </c>
      <c r="E31" s="717">
        <v>6</v>
      </c>
      <c r="F31" s="717">
        <v>5</v>
      </c>
      <c r="G31" s="717">
        <v>5.6600000000000004E-2</v>
      </c>
      <c r="H31" s="731">
        <v>0</v>
      </c>
      <c r="I31" s="737" t="s">
        <v>1755</v>
      </c>
    </row>
    <row r="32" spans="1:9" s="724" customFormat="1" ht="13" x14ac:dyDescent="0.15">
      <c r="A32" s="733"/>
      <c r="B32" s="734"/>
      <c r="C32" s="734"/>
      <c r="D32" s="717">
        <v>6</v>
      </c>
      <c r="E32" s="717">
        <v>8</v>
      </c>
      <c r="F32" s="717">
        <v>7</v>
      </c>
      <c r="G32" s="717">
        <v>2.9600000000000001E-2</v>
      </c>
      <c r="H32" s="731">
        <v>0</v>
      </c>
      <c r="I32" s="737" t="s">
        <v>1755</v>
      </c>
    </row>
    <row r="33" spans="1:9" s="724" customFormat="1" ht="13" x14ac:dyDescent="0.15">
      <c r="A33" s="733"/>
      <c r="B33" s="734"/>
      <c r="C33" s="734"/>
      <c r="D33" s="717">
        <v>8</v>
      </c>
      <c r="E33" s="717">
        <v>10</v>
      </c>
      <c r="F33" s="717">
        <v>9</v>
      </c>
      <c r="G33" s="717">
        <v>0.1643</v>
      </c>
      <c r="H33" s="731">
        <v>0.1</v>
      </c>
      <c r="I33" s="737" t="s">
        <v>1755</v>
      </c>
    </row>
    <row r="34" spans="1:9" s="724" customFormat="1" ht="13" x14ac:dyDescent="0.15">
      <c r="A34" s="733"/>
      <c r="B34" s="734"/>
      <c r="C34" s="734"/>
      <c r="D34" s="717">
        <v>10</v>
      </c>
      <c r="E34" s="717">
        <v>12</v>
      </c>
      <c r="F34" s="717">
        <v>11</v>
      </c>
      <c r="G34" s="717">
        <v>0.26800000000000002</v>
      </c>
      <c r="H34" s="731">
        <v>0.1</v>
      </c>
      <c r="I34" s="737" t="s">
        <v>1755</v>
      </c>
    </row>
    <row r="35" spans="1:9" s="724" customFormat="1" ht="13" x14ac:dyDescent="0.15">
      <c r="A35" s="733"/>
      <c r="B35" s="734"/>
      <c r="C35" s="734"/>
      <c r="D35" s="717">
        <v>12</v>
      </c>
      <c r="E35" s="717">
        <v>14</v>
      </c>
      <c r="F35" s="717">
        <v>13</v>
      </c>
      <c r="G35" s="717">
        <v>0.27900000000000003</v>
      </c>
      <c r="H35" s="731">
        <v>0.1</v>
      </c>
      <c r="I35" s="737" t="s">
        <v>1755</v>
      </c>
    </row>
    <row r="36" spans="1:9" s="724" customFormat="1" ht="13" x14ac:dyDescent="0.15">
      <c r="A36" s="733"/>
      <c r="B36" s="734"/>
      <c r="C36" s="734"/>
      <c r="D36" s="717">
        <v>14</v>
      </c>
      <c r="E36" s="717">
        <v>16</v>
      </c>
      <c r="F36" s="717">
        <v>15</v>
      </c>
      <c r="G36" s="717">
        <v>0.30499999999999999</v>
      </c>
      <c r="H36" s="731">
        <v>0.1</v>
      </c>
      <c r="I36" s="737" t="s">
        <v>1756</v>
      </c>
    </row>
    <row r="37" spans="1:9" s="724" customFormat="1" ht="13" x14ac:dyDescent="0.15">
      <c r="A37" s="733"/>
      <c r="B37" s="734"/>
      <c r="C37" s="734"/>
      <c r="D37" s="717">
        <v>16</v>
      </c>
      <c r="E37" s="717">
        <v>18</v>
      </c>
      <c r="F37" s="717">
        <v>17</v>
      </c>
      <c r="G37" s="717">
        <v>0.27800000000000002</v>
      </c>
      <c r="H37" s="731">
        <v>0.1</v>
      </c>
      <c r="I37" s="737" t="s">
        <v>1755</v>
      </c>
    </row>
    <row r="38" spans="1:9" s="724" customFormat="1" ht="13" x14ac:dyDescent="0.15">
      <c r="A38" s="733"/>
      <c r="B38" s="734"/>
      <c r="C38" s="734"/>
      <c r="D38" s="717">
        <v>18</v>
      </c>
      <c r="E38" s="717">
        <v>20</v>
      </c>
      <c r="F38" s="717">
        <v>19</v>
      </c>
      <c r="G38" s="717">
        <v>0.33800000000000002</v>
      </c>
      <c r="H38" s="731">
        <v>0.2</v>
      </c>
      <c r="I38" s="737" t="s">
        <v>1755</v>
      </c>
    </row>
    <row r="39" spans="1:9" s="724" customFormat="1" ht="13" x14ac:dyDescent="0.15">
      <c r="A39" s="733"/>
      <c r="B39" s="734"/>
      <c r="C39" s="734"/>
      <c r="D39" s="717">
        <v>38</v>
      </c>
      <c r="E39" s="717">
        <v>38</v>
      </c>
      <c r="F39" s="717">
        <v>38</v>
      </c>
      <c r="G39" s="717">
        <v>22.9</v>
      </c>
      <c r="H39" s="731">
        <v>13.9</v>
      </c>
      <c r="I39" s="738" t="s">
        <v>1756</v>
      </c>
    </row>
    <row r="40" spans="1:9" s="724" customFormat="1" ht="13" x14ac:dyDescent="0.15">
      <c r="A40" s="733">
        <v>41449.5625</v>
      </c>
      <c r="B40" s="734">
        <v>-67.47</v>
      </c>
      <c r="C40" s="734">
        <v>-0.03</v>
      </c>
      <c r="D40" s="717">
        <v>0</v>
      </c>
      <c r="E40" s="717">
        <v>2</v>
      </c>
      <c r="F40" s="717">
        <v>1</v>
      </c>
      <c r="G40" s="717">
        <v>2.81E-2</v>
      </c>
      <c r="H40" s="731">
        <v>0</v>
      </c>
      <c r="I40" s="737" t="s">
        <v>1755</v>
      </c>
    </row>
    <row r="41" spans="1:9" s="724" customFormat="1" ht="13" x14ac:dyDescent="0.15">
      <c r="A41" s="733"/>
      <c r="B41" s="734"/>
      <c r="C41" s="734"/>
      <c r="D41" s="717">
        <v>2</v>
      </c>
      <c r="E41" s="717">
        <v>4</v>
      </c>
      <c r="F41" s="717">
        <v>3</v>
      </c>
      <c r="G41" s="717">
        <v>2.7900000000000001E-2</v>
      </c>
      <c r="H41" s="731">
        <v>0</v>
      </c>
      <c r="I41" s="737" t="s">
        <v>1755</v>
      </c>
    </row>
    <row r="42" spans="1:9" s="724" customFormat="1" ht="13" x14ac:dyDescent="0.15">
      <c r="A42" s="733"/>
      <c r="B42" s="734"/>
      <c r="C42" s="734"/>
      <c r="D42" s="717">
        <v>4</v>
      </c>
      <c r="E42" s="717">
        <v>6</v>
      </c>
      <c r="F42" s="717">
        <v>5</v>
      </c>
      <c r="G42" s="717">
        <v>2.81E-2</v>
      </c>
      <c r="H42" s="731">
        <v>0</v>
      </c>
      <c r="I42" s="737" t="s">
        <v>1755</v>
      </c>
    </row>
    <row r="43" spans="1:9" s="724" customFormat="1" ht="13" x14ac:dyDescent="0.15">
      <c r="A43" s="733"/>
      <c r="B43" s="734"/>
      <c r="C43" s="734"/>
      <c r="D43" s="717">
        <v>6</v>
      </c>
      <c r="E43" s="717">
        <v>8</v>
      </c>
      <c r="F43" s="717">
        <v>7</v>
      </c>
      <c r="G43" s="717">
        <v>1.5070000000000002E-2</v>
      </c>
      <c r="H43" s="731">
        <v>0</v>
      </c>
      <c r="I43" s="737" t="s">
        <v>1755</v>
      </c>
    </row>
    <row r="44" spans="1:9" s="724" customFormat="1" ht="13" x14ac:dyDescent="0.15">
      <c r="A44" s="733"/>
      <c r="B44" s="734"/>
      <c r="C44" s="734"/>
      <c r="D44" s="717">
        <v>8</v>
      </c>
      <c r="E44" s="717">
        <v>10</v>
      </c>
      <c r="F44" s="717">
        <v>9</v>
      </c>
      <c r="G44" s="717">
        <v>0.03</v>
      </c>
      <c r="H44" s="731">
        <v>0</v>
      </c>
      <c r="I44" s="737" t="s">
        <v>1755</v>
      </c>
    </row>
    <row r="45" spans="1:9" s="724" customFormat="1" ht="13" x14ac:dyDescent="0.15">
      <c r="A45" s="733"/>
      <c r="B45" s="734"/>
      <c r="C45" s="734"/>
      <c r="D45" s="717">
        <v>10</v>
      </c>
      <c r="E45" s="717">
        <v>12</v>
      </c>
      <c r="F45" s="717">
        <v>11</v>
      </c>
      <c r="G45" s="717">
        <v>6.430000000000001E-2</v>
      </c>
      <c r="H45" s="731">
        <v>0</v>
      </c>
      <c r="I45" s="737" t="s">
        <v>1755</v>
      </c>
    </row>
    <row r="46" spans="1:9" s="724" customFormat="1" ht="13" x14ac:dyDescent="0.15">
      <c r="A46" s="733"/>
      <c r="B46" s="734"/>
      <c r="C46" s="734"/>
      <c r="D46" s="717">
        <v>12</v>
      </c>
      <c r="E46" s="717">
        <v>17</v>
      </c>
      <c r="F46" s="717">
        <v>14.5</v>
      </c>
      <c r="G46" s="717">
        <v>0.18820000000000001</v>
      </c>
      <c r="H46" s="731">
        <v>0.1</v>
      </c>
      <c r="I46" s="737" t="s">
        <v>1755</v>
      </c>
    </row>
    <row r="47" spans="1:9" s="724" customFormat="1" ht="13" x14ac:dyDescent="0.15">
      <c r="A47" s="733"/>
      <c r="B47" s="734"/>
      <c r="C47" s="734"/>
      <c r="D47" s="717">
        <v>19</v>
      </c>
      <c r="E47" s="717">
        <v>19</v>
      </c>
      <c r="F47" s="717">
        <v>19</v>
      </c>
      <c r="G47" s="717">
        <v>15.57</v>
      </c>
      <c r="H47" s="731">
        <v>9.6999999999999993</v>
      </c>
      <c r="I47" s="723" t="s">
        <v>1756</v>
      </c>
    </row>
    <row r="48" spans="1:9" s="724" customFormat="1" ht="13" x14ac:dyDescent="0.15">
      <c r="A48" s="733">
        <v>41449.569444444445</v>
      </c>
      <c r="B48" s="736">
        <v>-67.47</v>
      </c>
      <c r="C48" s="736">
        <v>-0.03</v>
      </c>
      <c r="D48" s="717">
        <v>0</v>
      </c>
      <c r="E48" s="717">
        <v>2</v>
      </c>
      <c r="F48" s="717">
        <v>1</v>
      </c>
      <c r="G48" s="717">
        <v>2.4800000000000003E-2</v>
      </c>
      <c r="H48" s="731">
        <v>0</v>
      </c>
      <c r="I48" s="737" t="s">
        <v>1755</v>
      </c>
    </row>
    <row r="49" spans="1:9" s="724" customFormat="1" ht="13" x14ac:dyDescent="0.15">
      <c r="A49" s="733"/>
      <c r="B49" s="736"/>
      <c r="C49" s="736"/>
      <c r="D49" s="717">
        <v>2</v>
      </c>
      <c r="E49" s="717">
        <v>4</v>
      </c>
      <c r="F49" s="717">
        <v>3</v>
      </c>
      <c r="G49" s="717">
        <v>0.10830000000000001</v>
      </c>
      <c r="H49" s="731">
        <v>0</v>
      </c>
      <c r="I49" s="737" t="s">
        <v>1755</v>
      </c>
    </row>
    <row r="50" spans="1:9" s="724" customFormat="1" ht="13" x14ac:dyDescent="0.15">
      <c r="A50" s="733"/>
      <c r="B50" s="736"/>
      <c r="C50" s="736"/>
      <c r="D50" s="717">
        <v>4</v>
      </c>
      <c r="E50" s="717">
        <v>6</v>
      </c>
      <c r="F50" s="717">
        <v>5</v>
      </c>
      <c r="G50" s="717">
        <v>0.15770000000000001</v>
      </c>
      <c r="H50" s="731">
        <v>0.1</v>
      </c>
      <c r="I50" s="737" t="s">
        <v>1755</v>
      </c>
    </row>
    <row r="51" spans="1:9" s="724" customFormat="1" ht="13" x14ac:dyDescent="0.15">
      <c r="A51" s="733"/>
      <c r="B51" s="736"/>
      <c r="C51" s="736"/>
      <c r="D51" s="717">
        <v>6</v>
      </c>
      <c r="E51" s="717">
        <v>8</v>
      </c>
      <c r="F51" s="717">
        <v>7</v>
      </c>
      <c r="G51" s="717">
        <v>0.1651</v>
      </c>
      <c r="H51" s="731">
        <v>0.1</v>
      </c>
      <c r="I51" s="737" t="s">
        <v>1755</v>
      </c>
    </row>
    <row r="52" spans="1:9" s="724" customFormat="1" ht="13" x14ac:dyDescent="0.15">
      <c r="A52" s="733"/>
      <c r="B52" s="736"/>
      <c r="C52" s="736"/>
      <c r="D52" s="717">
        <v>8</v>
      </c>
      <c r="E52" s="717">
        <v>10</v>
      </c>
      <c r="F52" s="717">
        <v>9</v>
      </c>
      <c r="G52" s="717">
        <v>0.16440000000000002</v>
      </c>
      <c r="H52" s="731">
        <v>0.1</v>
      </c>
      <c r="I52" s="737" t="s">
        <v>1755</v>
      </c>
    </row>
    <row r="53" spans="1:9" s="724" customFormat="1" ht="13" x14ac:dyDescent="0.15">
      <c r="A53" s="733"/>
      <c r="B53" s="736"/>
      <c r="C53" s="736"/>
      <c r="D53" s="717">
        <v>10</v>
      </c>
      <c r="E53" s="717">
        <v>12</v>
      </c>
      <c r="F53" s="717">
        <v>11</v>
      </c>
      <c r="G53" s="717">
        <v>0.15620000000000001</v>
      </c>
      <c r="H53" s="731">
        <v>0.1</v>
      </c>
      <c r="I53" s="737" t="s">
        <v>1755</v>
      </c>
    </row>
    <row r="54" spans="1:9" s="724" customFormat="1" ht="13" x14ac:dyDescent="0.15">
      <c r="A54" s="733"/>
      <c r="B54" s="736"/>
      <c r="C54" s="736"/>
      <c r="D54" s="717">
        <v>12</v>
      </c>
      <c r="E54" s="717">
        <v>14</v>
      </c>
      <c r="F54" s="717">
        <v>13</v>
      </c>
      <c r="G54" s="717">
        <v>0.16830000000000001</v>
      </c>
      <c r="H54" s="731">
        <v>0.1</v>
      </c>
      <c r="I54" s="737" t="s">
        <v>1755</v>
      </c>
    </row>
    <row r="55" spans="1:9" s="724" customFormat="1" ht="13" x14ac:dyDescent="0.15">
      <c r="A55" s="733"/>
      <c r="B55" s="736"/>
      <c r="C55" s="736"/>
      <c r="D55" s="717">
        <v>14</v>
      </c>
      <c r="E55" s="717">
        <v>16</v>
      </c>
      <c r="F55" s="717">
        <v>15</v>
      </c>
      <c r="G55" s="717">
        <v>0.16140000000000002</v>
      </c>
      <c r="H55" s="731">
        <v>0.1</v>
      </c>
      <c r="I55" s="737" t="s">
        <v>1755</v>
      </c>
    </row>
    <row r="56" spans="1:9" s="724" customFormat="1" ht="13" x14ac:dyDescent="0.15">
      <c r="A56" s="733"/>
      <c r="B56" s="736"/>
      <c r="C56" s="736"/>
      <c r="D56" s="717">
        <v>16</v>
      </c>
      <c r="E56" s="717">
        <v>18</v>
      </c>
      <c r="F56" s="717">
        <v>17</v>
      </c>
      <c r="G56" s="717">
        <v>0.16400000000000001</v>
      </c>
      <c r="H56" s="731">
        <v>0.1</v>
      </c>
      <c r="I56" s="737" t="s">
        <v>1755</v>
      </c>
    </row>
    <row r="57" spans="1:9" s="724" customFormat="1" ht="13" x14ac:dyDescent="0.15">
      <c r="A57" s="733"/>
      <c r="B57" s="736"/>
      <c r="C57" s="736"/>
      <c r="D57" s="717">
        <v>18</v>
      </c>
      <c r="E57" s="717">
        <v>20</v>
      </c>
      <c r="F57" s="717">
        <v>19</v>
      </c>
      <c r="G57" s="717">
        <v>0.15790000000000001</v>
      </c>
      <c r="H57" s="731">
        <v>0.1</v>
      </c>
      <c r="I57" s="737" t="s">
        <v>1755</v>
      </c>
    </row>
    <row r="58" spans="1:9" s="724" customFormat="1" ht="13" x14ac:dyDescent="0.15">
      <c r="A58" s="733"/>
      <c r="B58" s="736"/>
      <c r="C58" s="736"/>
      <c r="D58" s="717">
        <v>41</v>
      </c>
      <c r="E58" s="717">
        <v>41</v>
      </c>
      <c r="F58" s="717">
        <v>41</v>
      </c>
      <c r="G58" s="717">
        <v>7.32</v>
      </c>
      <c r="H58" s="731">
        <v>4</v>
      </c>
      <c r="I58" s="723" t="s">
        <v>1756</v>
      </c>
    </row>
    <row r="59" spans="1:9" s="724" customFormat="1" ht="13" x14ac:dyDescent="0.15">
      <c r="A59" s="733">
        <v>41451.527777777781</v>
      </c>
      <c r="B59" s="734">
        <v>-68.05</v>
      </c>
      <c r="C59" s="734">
        <v>-0.34</v>
      </c>
      <c r="D59" s="717">
        <v>0</v>
      </c>
      <c r="E59" s="717">
        <v>2</v>
      </c>
      <c r="F59" s="717">
        <v>1</v>
      </c>
      <c r="G59" s="717">
        <v>2.23</v>
      </c>
      <c r="H59" s="731">
        <v>1.1000000000000001</v>
      </c>
      <c r="I59" s="737" t="s">
        <v>1755</v>
      </c>
    </row>
    <row r="60" spans="1:9" s="724" customFormat="1" ht="13" x14ac:dyDescent="0.15">
      <c r="A60" s="733"/>
      <c r="B60" s="736"/>
      <c r="C60" s="736"/>
      <c r="D60" s="717">
        <v>2</v>
      </c>
      <c r="E60" s="717">
        <v>4</v>
      </c>
      <c r="F60" s="717">
        <v>3</v>
      </c>
      <c r="G60" s="717">
        <v>0.315</v>
      </c>
      <c r="H60" s="731">
        <v>0.1</v>
      </c>
      <c r="I60" s="737" t="s">
        <v>1755</v>
      </c>
    </row>
    <row r="61" spans="1:9" s="724" customFormat="1" ht="13" x14ac:dyDescent="0.15">
      <c r="A61" s="733"/>
      <c r="B61" s="736"/>
      <c r="C61" s="736"/>
      <c r="D61" s="717">
        <v>4</v>
      </c>
      <c r="E61" s="717">
        <v>6</v>
      </c>
      <c r="F61" s="717">
        <v>5</v>
      </c>
      <c r="G61" s="717">
        <v>1.351</v>
      </c>
      <c r="H61" s="731">
        <v>0.7</v>
      </c>
      <c r="I61" s="737" t="s">
        <v>1755</v>
      </c>
    </row>
    <row r="62" spans="1:9" s="724" customFormat="1" ht="13" x14ac:dyDescent="0.15">
      <c r="A62" s="733"/>
      <c r="B62" s="736"/>
      <c r="C62" s="736"/>
      <c r="D62" s="717">
        <v>6</v>
      </c>
      <c r="E62" s="717">
        <v>8</v>
      </c>
      <c r="F62" s="717">
        <v>7</v>
      </c>
      <c r="G62" s="717">
        <v>1.7410000000000001</v>
      </c>
      <c r="H62" s="731">
        <v>0.9</v>
      </c>
      <c r="I62" s="737" t="s">
        <v>1755</v>
      </c>
    </row>
    <row r="63" spans="1:9" s="724" customFormat="1" ht="13" x14ac:dyDescent="0.15">
      <c r="A63" s="733"/>
      <c r="B63" s="736"/>
      <c r="C63" s="736"/>
      <c r="D63" s="717">
        <v>8</v>
      </c>
      <c r="E63" s="717">
        <v>10</v>
      </c>
      <c r="F63" s="717">
        <v>9</v>
      </c>
      <c r="G63" s="717">
        <v>7.95</v>
      </c>
      <c r="H63" s="731">
        <v>4.4000000000000004</v>
      </c>
      <c r="I63" s="737" t="s">
        <v>1755</v>
      </c>
    </row>
    <row r="64" spans="1:9" s="724" customFormat="1" ht="13" x14ac:dyDescent="0.15">
      <c r="A64" s="733"/>
      <c r="B64" s="736"/>
      <c r="C64" s="736"/>
      <c r="D64" s="717">
        <v>10</v>
      </c>
      <c r="E64" s="717">
        <v>15</v>
      </c>
      <c r="F64" s="717">
        <v>12.5</v>
      </c>
      <c r="G64" s="717">
        <v>19.05</v>
      </c>
      <c r="H64" s="731">
        <v>11.3</v>
      </c>
      <c r="I64" s="737" t="s">
        <v>1755</v>
      </c>
    </row>
    <row r="65" spans="1:9" s="724" customFormat="1" ht="13" x14ac:dyDescent="0.15">
      <c r="A65" s="733"/>
      <c r="B65" s="736"/>
      <c r="C65" s="736"/>
      <c r="D65" s="717">
        <v>15</v>
      </c>
      <c r="E65" s="717">
        <v>15</v>
      </c>
      <c r="F65" s="717">
        <v>15</v>
      </c>
      <c r="G65" s="717">
        <v>23.3</v>
      </c>
      <c r="H65" s="731">
        <v>14.1</v>
      </c>
      <c r="I65" s="738" t="s">
        <v>1756</v>
      </c>
    </row>
    <row r="66" spans="1:9" s="724" customFormat="1" ht="13" x14ac:dyDescent="0.15">
      <c r="A66" s="733">
        <v>41451.583333333336</v>
      </c>
      <c r="B66" s="734">
        <v>-68.06</v>
      </c>
      <c r="C66" s="734">
        <v>-0.34</v>
      </c>
      <c r="D66" s="717">
        <v>0</v>
      </c>
      <c r="E66" s="717">
        <v>2</v>
      </c>
      <c r="F66" s="717">
        <v>1</v>
      </c>
      <c r="G66" s="717">
        <v>3.238</v>
      </c>
      <c r="H66" s="731">
        <v>1.6</v>
      </c>
      <c r="I66" s="737" t="s">
        <v>1755</v>
      </c>
    </row>
    <row r="67" spans="1:9" s="724" customFormat="1" ht="13" x14ac:dyDescent="0.15">
      <c r="A67" s="733"/>
      <c r="B67" s="734"/>
      <c r="C67" s="734"/>
      <c r="D67" s="717">
        <v>2</v>
      </c>
      <c r="E67" s="717">
        <v>4</v>
      </c>
      <c r="F67" s="717">
        <v>3</v>
      </c>
      <c r="G67" s="717">
        <v>1.6960000000000002</v>
      </c>
      <c r="H67" s="731">
        <v>0.9</v>
      </c>
      <c r="I67" s="737" t="s">
        <v>1755</v>
      </c>
    </row>
    <row r="68" spans="1:9" s="724" customFormat="1" ht="13" x14ac:dyDescent="0.15">
      <c r="A68" s="733"/>
      <c r="B68" s="734"/>
      <c r="C68" s="734"/>
      <c r="D68" s="717">
        <v>4</v>
      </c>
      <c r="E68" s="717">
        <v>6</v>
      </c>
      <c r="F68" s="717">
        <v>5</v>
      </c>
      <c r="G68" s="717">
        <v>1.718</v>
      </c>
      <c r="H68" s="731">
        <v>0.9</v>
      </c>
      <c r="I68" s="737" t="s">
        <v>1755</v>
      </c>
    </row>
    <row r="69" spans="1:9" s="724" customFormat="1" ht="13" x14ac:dyDescent="0.15">
      <c r="A69" s="733"/>
      <c r="B69" s="734"/>
      <c r="C69" s="734"/>
      <c r="D69" s="717">
        <v>6</v>
      </c>
      <c r="E69" s="717">
        <v>8</v>
      </c>
      <c r="F69" s="717">
        <v>7</v>
      </c>
      <c r="G69" s="717">
        <v>1.591</v>
      </c>
      <c r="H69" s="731">
        <v>0.8</v>
      </c>
      <c r="I69" s="737" t="s">
        <v>1755</v>
      </c>
    </row>
    <row r="70" spans="1:9" s="724" customFormat="1" ht="13" x14ac:dyDescent="0.15">
      <c r="A70" s="733"/>
      <c r="B70" s="734"/>
      <c r="C70" s="734"/>
      <c r="D70" s="717">
        <v>8</v>
      </c>
      <c r="E70" s="717">
        <v>10</v>
      </c>
      <c r="F70" s="717">
        <v>9</v>
      </c>
      <c r="G70" s="717">
        <v>1.629</v>
      </c>
      <c r="H70" s="731">
        <v>0.8</v>
      </c>
      <c r="I70" s="737" t="s">
        <v>1755</v>
      </c>
    </row>
    <row r="71" spans="1:9" s="724" customFormat="1" ht="13" x14ac:dyDescent="0.15">
      <c r="A71" s="733"/>
      <c r="B71" s="734"/>
      <c r="C71" s="734"/>
      <c r="D71" s="717">
        <v>10</v>
      </c>
      <c r="E71" s="717">
        <v>12</v>
      </c>
      <c r="F71" s="717">
        <v>11</v>
      </c>
      <c r="G71" s="717">
        <v>1.298</v>
      </c>
      <c r="H71" s="731">
        <v>0.60000000000000009</v>
      </c>
      <c r="I71" s="737" t="s">
        <v>1755</v>
      </c>
    </row>
    <row r="72" spans="1:9" s="724" customFormat="1" ht="13" x14ac:dyDescent="0.15">
      <c r="A72" s="733"/>
      <c r="B72" s="734"/>
      <c r="C72" s="734"/>
      <c r="D72" s="717">
        <v>12</v>
      </c>
      <c r="E72" s="717">
        <v>14</v>
      </c>
      <c r="F72" s="717">
        <v>13</v>
      </c>
      <c r="G72" s="717">
        <v>1.827</v>
      </c>
      <c r="H72" s="731">
        <v>0.9</v>
      </c>
      <c r="I72" s="737" t="s">
        <v>1755</v>
      </c>
    </row>
    <row r="73" spans="1:9" s="724" customFormat="1" ht="13" x14ac:dyDescent="0.15">
      <c r="A73" s="733"/>
      <c r="B73" s="734"/>
      <c r="C73" s="734"/>
      <c r="D73" s="717">
        <v>14</v>
      </c>
      <c r="E73" s="717">
        <v>16</v>
      </c>
      <c r="F73" s="717">
        <v>15</v>
      </c>
      <c r="G73" s="717">
        <v>9.94</v>
      </c>
      <c r="H73" s="731">
        <v>5.6</v>
      </c>
      <c r="I73" s="737" t="s">
        <v>1755</v>
      </c>
    </row>
    <row r="74" spans="1:9" s="724" customFormat="1" ht="13" x14ac:dyDescent="0.15">
      <c r="A74" s="733"/>
      <c r="B74" s="734"/>
      <c r="C74" s="734"/>
      <c r="D74" s="717">
        <v>16</v>
      </c>
      <c r="E74" s="717">
        <v>21</v>
      </c>
      <c r="F74" s="717">
        <v>18.5</v>
      </c>
      <c r="G74" s="717">
        <v>22.1</v>
      </c>
      <c r="H74" s="731">
        <v>13.3</v>
      </c>
      <c r="I74" s="737" t="s">
        <v>1755</v>
      </c>
    </row>
    <row r="75" spans="1:9" s="724" customFormat="1" ht="13" x14ac:dyDescent="0.15">
      <c r="A75" s="733"/>
      <c r="B75" s="734"/>
      <c r="C75" s="734"/>
      <c r="D75" s="717">
        <v>22</v>
      </c>
      <c r="E75" s="717">
        <v>22</v>
      </c>
      <c r="F75" s="717">
        <v>22</v>
      </c>
      <c r="G75" s="717">
        <v>30.3</v>
      </c>
      <c r="H75" s="731">
        <v>18.8</v>
      </c>
      <c r="I75" s="738" t="s">
        <v>1756</v>
      </c>
    </row>
    <row r="76" spans="1:9" s="724" customFormat="1" ht="13" x14ac:dyDescent="0.15">
      <c r="A76" s="733">
        <v>41458.652777777781</v>
      </c>
      <c r="B76" s="736">
        <v>-67.95</v>
      </c>
      <c r="C76" s="736">
        <v>-6.66</v>
      </c>
      <c r="D76" s="717">
        <v>0</v>
      </c>
      <c r="E76" s="717">
        <v>2</v>
      </c>
      <c r="F76" s="717">
        <v>1</v>
      </c>
      <c r="G76" s="717">
        <v>0.39500000000000002</v>
      </c>
      <c r="H76" s="731">
        <v>0.2</v>
      </c>
      <c r="I76" s="737" t="s">
        <v>1755</v>
      </c>
    </row>
    <row r="77" spans="1:9" s="724" customFormat="1" ht="13" x14ac:dyDescent="0.15">
      <c r="A77" s="733"/>
      <c r="B77" s="736"/>
      <c r="C77" s="736"/>
      <c r="D77" s="717">
        <v>2</v>
      </c>
      <c r="E77" s="717">
        <v>4</v>
      </c>
      <c r="F77" s="717">
        <v>3</v>
      </c>
      <c r="G77" s="717">
        <v>0.29599999999999999</v>
      </c>
      <c r="H77" s="731">
        <v>0.1</v>
      </c>
      <c r="I77" s="737" t="s">
        <v>1755</v>
      </c>
    </row>
    <row r="78" spans="1:9" s="724" customFormat="1" ht="13" x14ac:dyDescent="0.15">
      <c r="A78" s="733"/>
      <c r="B78" s="736"/>
      <c r="C78" s="736"/>
      <c r="D78" s="717">
        <v>4</v>
      </c>
      <c r="E78" s="717">
        <v>6</v>
      </c>
      <c r="F78" s="717">
        <v>5</v>
      </c>
      <c r="G78" s="717">
        <v>0.25900000000000001</v>
      </c>
      <c r="H78" s="731">
        <v>0.1</v>
      </c>
      <c r="I78" s="737" t="s">
        <v>1755</v>
      </c>
    </row>
    <row r="79" spans="1:9" s="724" customFormat="1" ht="13" x14ac:dyDescent="0.15">
      <c r="A79" s="733"/>
      <c r="B79" s="736"/>
      <c r="C79" s="736"/>
      <c r="D79" s="717">
        <v>6</v>
      </c>
      <c r="E79" s="717">
        <v>8</v>
      </c>
      <c r="F79" s="717">
        <v>7</v>
      </c>
      <c r="G79" s="717">
        <v>0.63100000000000001</v>
      </c>
      <c r="H79" s="731">
        <v>0.30000000000000004</v>
      </c>
      <c r="I79" s="737" t="s">
        <v>1755</v>
      </c>
    </row>
    <row r="80" spans="1:9" s="724" customFormat="1" ht="13" x14ac:dyDescent="0.15">
      <c r="A80" s="733"/>
      <c r="B80" s="736"/>
      <c r="C80" s="736"/>
      <c r="D80" s="717">
        <v>8</v>
      </c>
      <c r="E80" s="717">
        <v>10</v>
      </c>
      <c r="F80" s="717">
        <v>9</v>
      </c>
      <c r="G80" s="717">
        <v>0.19980000000000001</v>
      </c>
      <c r="H80" s="731">
        <v>0.1</v>
      </c>
      <c r="I80" s="737" t="s">
        <v>1755</v>
      </c>
    </row>
    <row r="81" spans="1:9" s="724" customFormat="1" ht="13" x14ac:dyDescent="0.15">
      <c r="A81" s="733"/>
      <c r="B81" s="736"/>
      <c r="C81" s="736"/>
      <c r="D81" s="717">
        <v>10</v>
      </c>
      <c r="E81" s="717">
        <v>12</v>
      </c>
      <c r="F81" s="717">
        <v>11</v>
      </c>
      <c r="G81" s="717">
        <v>0.1827</v>
      </c>
      <c r="H81" s="731">
        <v>0.1</v>
      </c>
      <c r="I81" s="737" t="s">
        <v>1755</v>
      </c>
    </row>
    <row r="82" spans="1:9" s="724" customFormat="1" ht="13" x14ac:dyDescent="0.15">
      <c r="A82" s="733"/>
      <c r="B82" s="736"/>
      <c r="C82" s="736"/>
      <c r="D82" s="717">
        <v>12</v>
      </c>
      <c r="E82" s="717">
        <v>14</v>
      </c>
      <c r="F82" s="717">
        <v>13</v>
      </c>
      <c r="G82" s="717">
        <v>0.1298</v>
      </c>
      <c r="H82" s="731">
        <v>0.1</v>
      </c>
      <c r="I82" s="737" t="s">
        <v>1755</v>
      </c>
    </row>
    <row r="83" spans="1:9" s="724" customFormat="1" ht="13" x14ac:dyDescent="0.15">
      <c r="A83" s="733"/>
      <c r="B83" s="736"/>
      <c r="C83" s="736"/>
      <c r="D83" s="717">
        <v>14</v>
      </c>
      <c r="E83" s="717">
        <v>16</v>
      </c>
      <c r="F83" s="717">
        <v>15</v>
      </c>
      <c r="G83" s="717">
        <v>0.33300000000000002</v>
      </c>
      <c r="H83" s="731">
        <v>0.2</v>
      </c>
      <c r="I83" s="737" t="s">
        <v>1755</v>
      </c>
    </row>
    <row r="84" spans="1:9" s="724" customFormat="1" ht="13" x14ac:dyDescent="0.15">
      <c r="A84" s="733"/>
      <c r="B84" s="736"/>
      <c r="C84" s="736"/>
      <c r="D84" s="717">
        <v>16</v>
      </c>
      <c r="E84" s="717">
        <v>18</v>
      </c>
      <c r="F84" s="717">
        <v>17</v>
      </c>
      <c r="G84" s="717">
        <v>0.22500000000000001</v>
      </c>
      <c r="H84" s="731">
        <v>0.1</v>
      </c>
      <c r="I84" s="737" t="s">
        <v>1755</v>
      </c>
    </row>
    <row r="85" spans="1:9" s="724" customFormat="1" ht="13" x14ac:dyDescent="0.15">
      <c r="A85" s="733"/>
      <c r="B85" s="736"/>
      <c r="C85" s="736"/>
      <c r="D85" s="717">
        <v>18</v>
      </c>
      <c r="E85" s="717">
        <v>20</v>
      </c>
      <c r="F85" s="717">
        <v>19</v>
      </c>
      <c r="G85" s="717">
        <v>0.33300000000000002</v>
      </c>
      <c r="H85" s="731">
        <v>0.2</v>
      </c>
      <c r="I85" s="737" t="s">
        <v>1755</v>
      </c>
    </row>
    <row r="86" spans="1:9" s="724" customFormat="1" ht="13" x14ac:dyDescent="0.15">
      <c r="A86" s="733"/>
      <c r="B86" s="736"/>
      <c r="C86" s="736"/>
      <c r="D86" s="717">
        <v>28</v>
      </c>
      <c r="E86" s="717">
        <v>36.5</v>
      </c>
      <c r="F86" s="717">
        <v>32.25</v>
      </c>
      <c r="G86" s="717">
        <v>61.7</v>
      </c>
      <c r="H86" s="731">
        <v>41.5</v>
      </c>
      <c r="I86" s="738" t="s">
        <v>1756</v>
      </c>
    </row>
    <row r="87" spans="1:9" s="724" customFormat="1" ht="13" x14ac:dyDescent="0.15">
      <c r="A87" s="733">
        <v>41463.69027777778</v>
      </c>
      <c r="B87" s="734">
        <v>-67.19</v>
      </c>
      <c r="C87" s="734">
        <v>-13.21</v>
      </c>
      <c r="D87" s="717">
        <v>0</v>
      </c>
      <c r="E87" s="717">
        <v>2</v>
      </c>
      <c r="F87" s="717">
        <v>1</v>
      </c>
      <c r="G87" s="717">
        <v>0.14850000000000002</v>
      </c>
      <c r="H87" s="731">
        <v>0.1</v>
      </c>
      <c r="I87" s="737" t="s">
        <v>1755</v>
      </c>
    </row>
    <row r="88" spans="1:9" s="724" customFormat="1" ht="13" x14ac:dyDescent="0.15">
      <c r="A88" s="733"/>
      <c r="B88" s="734"/>
      <c r="C88" s="734"/>
      <c r="D88" s="717">
        <v>2</v>
      </c>
      <c r="E88" s="717">
        <v>4</v>
      </c>
      <c r="F88" s="717">
        <v>3</v>
      </c>
      <c r="G88" s="717">
        <v>0.28200000000000003</v>
      </c>
      <c r="H88" s="731">
        <v>0.1</v>
      </c>
      <c r="I88" s="737" t="s">
        <v>1755</v>
      </c>
    </row>
    <row r="89" spans="1:9" s="724" customFormat="1" ht="13" x14ac:dyDescent="0.15">
      <c r="A89" s="733"/>
      <c r="B89" s="734"/>
      <c r="C89" s="734"/>
      <c r="D89" s="717">
        <v>4</v>
      </c>
      <c r="E89" s="717">
        <v>6</v>
      </c>
      <c r="F89" s="717">
        <v>5</v>
      </c>
      <c r="G89" s="717">
        <v>0.1489</v>
      </c>
      <c r="H89" s="731">
        <v>0.1</v>
      </c>
      <c r="I89" s="737" t="s">
        <v>1755</v>
      </c>
    </row>
    <row r="90" spans="1:9" s="724" customFormat="1" ht="13" x14ac:dyDescent="0.15">
      <c r="A90" s="733"/>
      <c r="B90" s="734"/>
      <c r="C90" s="734"/>
      <c r="D90" s="717">
        <v>6</v>
      </c>
      <c r="E90" s="717">
        <v>8</v>
      </c>
      <c r="F90" s="717">
        <v>7</v>
      </c>
      <c r="G90" s="717">
        <v>9.1300000000000006E-2</v>
      </c>
      <c r="H90" s="731">
        <v>0</v>
      </c>
      <c r="I90" s="737" t="s">
        <v>1755</v>
      </c>
    </row>
    <row r="91" spans="1:9" s="724" customFormat="1" ht="13" x14ac:dyDescent="0.15">
      <c r="A91" s="733"/>
      <c r="B91" s="734"/>
      <c r="C91" s="734"/>
      <c r="D91" s="717">
        <v>8</v>
      </c>
      <c r="E91" s="717">
        <v>10</v>
      </c>
      <c r="F91" s="717">
        <v>9</v>
      </c>
      <c r="G91" s="717">
        <v>0.1532</v>
      </c>
      <c r="H91" s="731">
        <v>0.1</v>
      </c>
      <c r="I91" s="737" t="s">
        <v>1755</v>
      </c>
    </row>
    <row r="92" spans="1:9" s="724" customFormat="1" ht="13" x14ac:dyDescent="0.15">
      <c r="A92" s="733"/>
      <c r="B92" s="734"/>
      <c r="C92" s="734"/>
      <c r="D92" s="717">
        <v>10</v>
      </c>
      <c r="E92" s="717">
        <v>12</v>
      </c>
      <c r="F92" s="717">
        <v>11</v>
      </c>
      <c r="G92" s="717">
        <v>0.24399999999999999</v>
      </c>
      <c r="H92" s="731">
        <v>0.1</v>
      </c>
      <c r="I92" s="737" t="s">
        <v>1755</v>
      </c>
    </row>
    <row r="93" spans="1:9" s="724" customFormat="1" ht="13" x14ac:dyDescent="0.15">
      <c r="A93" s="733"/>
      <c r="B93" s="734"/>
      <c r="C93" s="734"/>
      <c r="D93" s="717">
        <v>12</v>
      </c>
      <c r="E93" s="717">
        <v>17</v>
      </c>
      <c r="F93" s="717">
        <v>14.5</v>
      </c>
      <c r="G93" s="717">
        <v>23.4</v>
      </c>
      <c r="H93" s="731">
        <v>14.2</v>
      </c>
      <c r="I93" s="737" t="s">
        <v>1755</v>
      </c>
    </row>
    <row r="94" spans="1:9" s="724" customFormat="1" ht="13" x14ac:dyDescent="0.15">
      <c r="A94" s="733"/>
      <c r="B94" s="734"/>
      <c r="C94" s="734"/>
      <c r="D94" s="717">
        <v>18</v>
      </c>
      <c r="E94" s="717">
        <v>18</v>
      </c>
      <c r="F94" s="717">
        <v>18</v>
      </c>
      <c r="G94" s="717">
        <v>33.5</v>
      </c>
      <c r="H94" s="731">
        <v>20.9</v>
      </c>
      <c r="I94" s="738" t="s">
        <v>1756</v>
      </c>
    </row>
    <row r="95" spans="1:9" s="724" customFormat="1" ht="13" x14ac:dyDescent="0.15">
      <c r="A95" s="733">
        <v>41466.701388888891</v>
      </c>
      <c r="B95" s="734">
        <v>-67.180000000000007</v>
      </c>
      <c r="C95" s="734">
        <v>-23.01</v>
      </c>
      <c r="D95" s="717">
        <v>0</v>
      </c>
      <c r="E95" s="717">
        <v>2</v>
      </c>
      <c r="F95" s="717">
        <v>1</v>
      </c>
      <c r="G95" s="717">
        <v>0.1124</v>
      </c>
      <c r="H95" s="731">
        <v>0.1</v>
      </c>
      <c r="I95" s="737" t="s">
        <v>1755</v>
      </c>
    </row>
    <row r="96" spans="1:9" s="724" customFormat="1" ht="13" x14ac:dyDescent="0.15">
      <c r="A96" s="733"/>
      <c r="B96" s="734"/>
      <c r="C96" s="734"/>
      <c r="D96" s="717">
        <v>2</v>
      </c>
      <c r="E96" s="717">
        <v>4</v>
      </c>
      <c r="F96" s="717">
        <v>3</v>
      </c>
      <c r="G96" s="717">
        <v>6.4500000000000002E-2</v>
      </c>
      <c r="H96" s="731">
        <v>0</v>
      </c>
      <c r="I96" s="737" t="s">
        <v>1755</v>
      </c>
    </row>
    <row r="97" spans="1:9" s="724" customFormat="1" ht="13" x14ac:dyDescent="0.15">
      <c r="A97" s="733"/>
      <c r="B97" s="734"/>
      <c r="C97" s="734"/>
      <c r="D97" s="717">
        <v>4</v>
      </c>
      <c r="E97" s="717">
        <v>6</v>
      </c>
      <c r="F97" s="717">
        <v>5</v>
      </c>
      <c r="G97" s="717">
        <v>0.14599999999999999</v>
      </c>
      <c r="H97" s="731">
        <v>0.1</v>
      </c>
      <c r="I97" s="737" t="s">
        <v>1755</v>
      </c>
    </row>
    <row r="98" spans="1:9" s="724" customFormat="1" ht="13" x14ac:dyDescent="0.15">
      <c r="A98" s="733"/>
      <c r="B98" s="734"/>
      <c r="C98" s="734"/>
      <c r="D98" s="717">
        <v>6</v>
      </c>
      <c r="E98" s="717">
        <v>8</v>
      </c>
      <c r="F98" s="717">
        <v>7</v>
      </c>
      <c r="G98" s="717">
        <v>0.13059999999999999</v>
      </c>
      <c r="H98" s="731">
        <v>0.1</v>
      </c>
      <c r="I98" s="737" t="s">
        <v>1755</v>
      </c>
    </row>
    <row r="99" spans="1:9" s="724" customFormat="1" ht="13" x14ac:dyDescent="0.15">
      <c r="A99" s="733"/>
      <c r="B99" s="734"/>
      <c r="C99" s="734"/>
      <c r="D99" s="717">
        <v>8</v>
      </c>
      <c r="E99" s="717">
        <v>10</v>
      </c>
      <c r="F99" s="717">
        <v>9</v>
      </c>
      <c r="G99" s="717">
        <v>0.35199999999999998</v>
      </c>
      <c r="H99" s="731">
        <v>0.2</v>
      </c>
      <c r="I99" s="737" t="s">
        <v>1755</v>
      </c>
    </row>
    <row r="100" spans="1:9" s="724" customFormat="1" ht="13" x14ac:dyDescent="0.15">
      <c r="A100" s="733"/>
      <c r="B100" s="734"/>
      <c r="C100" s="734"/>
      <c r="D100" s="717">
        <v>10</v>
      </c>
      <c r="E100" s="717">
        <v>12</v>
      </c>
      <c r="F100" s="717">
        <v>11</v>
      </c>
      <c r="G100" s="717" t="s">
        <v>39</v>
      </c>
      <c r="H100" s="716" t="s">
        <v>39</v>
      </c>
      <c r="I100" s="737" t="s">
        <v>1755</v>
      </c>
    </row>
    <row r="101" spans="1:9" s="724" customFormat="1" ht="13" x14ac:dyDescent="0.15">
      <c r="A101" s="733"/>
      <c r="B101" s="734"/>
      <c r="C101" s="734"/>
      <c r="D101" s="717">
        <v>12</v>
      </c>
      <c r="E101" s="717">
        <v>14</v>
      </c>
      <c r="F101" s="717">
        <v>13</v>
      </c>
      <c r="G101" s="717">
        <v>3.14</v>
      </c>
      <c r="H101" s="731">
        <v>1.6</v>
      </c>
      <c r="I101" s="737" t="s">
        <v>1755</v>
      </c>
    </row>
    <row r="102" spans="1:9" s="724" customFormat="1" ht="13" x14ac:dyDescent="0.15">
      <c r="A102" s="733"/>
      <c r="B102" s="734"/>
      <c r="C102" s="734"/>
      <c r="D102" s="717">
        <v>14</v>
      </c>
      <c r="E102" s="717">
        <v>19</v>
      </c>
      <c r="F102" s="717">
        <v>16.5</v>
      </c>
      <c r="G102" s="717">
        <v>33.6</v>
      </c>
      <c r="H102" s="731">
        <v>21.1</v>
      </c>
      <c r="I102" s="737" t="s">
        <v>1755</v>
      </c>
    </row>
    <row r="103" spans="1:9" s="724" customFormat="1" ht="13" x14ac:dyDescent="0.15">
      <c r="A103" s="733"/>
      <c r="B103" s="734"/>
      <c r="C103" s="734"/>
      <c r="D103" s="717">
        <v>19</v>
      </c>
      <c r="E103" s="717">
        <v>19</v>
      </c>
      <c r="F103" s="717">
        <v>19</v>
      </c>
      <c r="G103" s="717">
        <v>49.2</v>
      </c>
      <c r="H103" s="731">
        <v>32.200000000000003</v>
      </c>
      <c r="I103" s="738" t="s">
        <v>1756</v>
      </c>
    </row>
    <row r="104" spans="1:9" s="724" customFormat="1" ht="13" x14ac:dyDescent="0.15">
      <c r="A104" s="733">
        <v>41467.573611111111</v>
      </c>
      <c r="B104" s="736">
        <v>-67.2</v>
      </c>
      <c r="C104" s="736">
        <v>-23.07</v>
      </c>
      <c r="D104" s="717">
        <v>0</v>
      </c>
      <c r="E104" s="717">
        <v>2</v>
      </c>
      <c r="F104" s="717">
        <v>1</v>
      </c>
      <c r="G104" s="717">
        <v>0.14880000000000002</v>
      </c>
      <c r="H104" s="731">
        <v>0.1</v>
      </c>
      <c r="I104" s="737" t="s">
        <v>1755</v>
      </c>
    </row>
    <row r="105" spans="1:9" s="724" customFormat="1" ht="13" x14ac:dyDescent="0.15">
      <c r="A105" s="733"/>
      <c r="B105" s="736"/>
      <c r="C105" s="736"/>
      <c r="D105" s="717">
        <v>2</v>
      </c>
      <c r="E105" s="717">
        <v>4</v>
      </c>
      <c r="F105" s="717">
        <v>3</v>
      </c>
      <c r="G105" s="717">
        <v>0.12560000000000002</v>
      </c>
      <c r="H105" s="731">
        <v>0.1</v>
      </c>
      <c r="I105" s="737" t="s">
        <v>1755</v>
      </c>
    </row>
    <row r="106" spans="1:9" s="724" customFormat="1" ht="13" x14ac:dyDescent="0.15">
      <c r="A106" s="733"/>
      <c r="B106" s="736"/>
      <c r="C106" s="736"/>
      <c r="D106" s="717">
        <v>4</v>
      </c>
      <c r="E106" s="717">
        <v>6</v>
      </c>
      <c r="F106" s="717">
        <v>5</v>
      </c>
      <c r="G106" s="717">
        <v>0.124</v>
      </c>
      <c r="H106" s="731">
        <v>0.1</v>
      </c>
      <c r="I106" s="737" t="s">
        <v>1755</v>
      </c>
    </row>
    <row r="107" spans="1:9" s="724" customFormat="1" ht="13" x14ac:dyDescent="0.15">
      <c r="A107" s="733"/>
      <c r="B107" s="736"/>
      <c r="C107" s="736"/>
      <c r="D107" s="717">
        <v>6</v>
      </c>
      <c r="E107" s="717">
        <v>8</v>
      </c>
      <c r="F107" s="717">
        <v>7</v>
      </c>
      <c r="G107" s="717">
        <v>0.1125</v>
      </c>
      <c r="H107" s="731">
        <v>0</v>
      </c>
      <c r="I107" s="737" t="s">
        <v>1755</v>
      </c>
    </row>
    <row r="108" spans="1:9" s="724" customFormat="1" ht="13" x14ac:dyDescent="0.15">
      <c r="A108" s="733"/>
      <c r="B108" s="736"/>
      <c r="C108" s="736"/>
      <c r="D108" s="717">
        <v>8</v>
      </c>
      <c r="E108" s="717">
        <v>10</v>
      </c>
      <c r="F108" s="717">
        <v>9</v>
      </c>
      <c r="G108" s="717">
        <v>0.35399999999999998</v>
      </c>
      <c r="H108" s="731">
        <v>0.2</v>
      </c>
      <c r="I108" s="737" t="s">
        <v>1755</v>
      </c>
    </row>
    <row r="109" spans="1:9" s="724" customFormat="1" ht="13" x14ac:dyDescent="0.15">
      <c r="A109" s="733"/>
      <c r="B109" s="736"/>
      <c r="C109" s="736"/>
      <c r="D109" s="717">
        <v>10</v>
      </c>
      <c r="E109" s="717">
        <v>12</v>
      </c>
      <c r="F109" s="717">
        <v>11</v>
      </c>
      <c r="G109" s="717">
        <v>0.25900000000000001</v>
      </c>
      <c r="H109" s="731">
        <v>0.1</v>
      </c>
      <c r="I109" s="737" t="s">
        <v>1755</v>
      </c>
    </row>
    <row r="110" spans="1:9" s="724" customFormat="1" ht="13" x14ac:dyDescent="0.15">
      <c r="A110" s="733"/>
      <c r="B110" s="736"/>
      <c r="C110" s="736"/>
      <c r="D110" s="717">
        <v>12</v>
      </c>
      <c r="E110" s="717">
        <v>14</v>
      </c>
      <c r="F110" s="717">
        <v>13</v>
      </c>
      <c r="G110" s="717">
        <v>0.17599999999999999</v>
      </c>
      <c r="H110" s="731">
        <v>0.1</v>
      </c>
      <c r="I110" s="737" t="s">
        <v>1755</v>
      </c>
    </row>
    <row r="111" spans="1:9" s="724" customFormat="1" ht="13" x14ac:dyDescent="0.15">
      <c r="A111" s="733"/>
      <c r="B111" s="736"/>
      <c r="C111" s="736"/>
      <c r="D111" s="717">
        <v>14</v>
      </c>
      <c r="E111" s="717">
        <v>16</v>
      </c>
      <c r="F111" s="717">
        <v>15</v>
      </c>
      <c r="G111" s="717">
        <v>0.57100000000000006</v>
      </c>
      <c r="H111" s="731">
        <v>0.30000000000000004</v>
      </c>
      <c r="I111" s="737" t="s">
        <v>1755</v>
      </c>
    </row>
    <row r="112" spans="1:9" s="724" customFormat="1" ht="13" x14ac:dyDescent="0.15">
      <c r="A112" s="733"/>
      <c r="B112" s="736"/>
      <c r="C112" s="736"/>
      <c r="D112" s="717">
        <v>16</v>
      </c>
      <c r="E112" s="717">
        <v>18</v>
      </c>
      <c r="F112" s="717">
        <v>17</v>
      </c>
      <c r="G112" s="717">
        <v>9.5</v>
      </c>
      <c r="H112" s="731">
        <v>5.3</v>
      </c>
      <c r="I112" s="737" t="s">
        <v>1755</v>
      </c>
    </row>
    <row r="113" spans="1:9" s="724" customFormat="1" ht="13" x14ac:dyDescent="0.15">
      <c r="A113" s="733"/>
      <c r="B113" s="736"/>
      <c r="C113" s="736"/>
      <c r="D113" s="717">
        <v>18</v>
      </c>
      <c r="E113" s="717">
        <v>23</v>
      </c>
      <c r="F113" s="717">
        <v>20.5</v>
      </c>
      <c r="G113" s="717">
        <v>30.3</v>
      </c>
      <c r="H113" s="731">
        <v>18.8</v>
      </c>
      <c r="I113" s="737" t="s">
        <v>1755</v>
      </c>
    </row>
    <row r="114" spans="1:9" s="724" customFormat="1" ht="13" x14ac:dyDescent="0.15">
      <c r="A114" s="733"/>
      <c r="B114" s="736"/>
      <c r="C114" s="736"/>
      <c r="D114" s="717">
        <v>23</v>
      </c>
      <c r="E114" s="717">
        <v>23</v>
      </c>
      <c r="F114" s="717">
        <v>23</v>
      </c>
      <c r="G114" s="717">
        <v>44.2</v>
      </c>
      <c r="H114" s="731">
        <v>28.6</v>
      </c>
      <c r="I114" s="738" t="s">
        <v>1756</v>
      </c>
    </row>
    <row r="115" spans="1:9" s="724" customFormat="1" ht="13" x14ac:dyDescent="0.15">
      <c r="A115" s="733">
        <v>41467.583333333336</v>
      </c>
      <c r="B115" s="736">
        <v>-67.2</v>
      </c>
      <c r="C115" s="736">
        <v>-23.07</v>
      </c>
      <c r="D115" s="717">
        <v>0</v>
      </c>
      <c r="E115" s="717">
        <v>2</v>
      </c>
      <c r="F115" s="717">
        <v>1</v>
      </c>
      <c r="G115" s="717" t="s">
        <v>39</v>
      </c>
      <c r="H115" s="716" t="s">
        <v>39</v>
      </c>
      <c r="I115" s="737" t="s">
        <v>1755</v>
      </c>
    </row>
    <row r="116" spans="1:9" s="724" customFormat="1" ht="13" x14ac:dyDescent="0.15">
      <c r="A116" s="733"/>
      <c r="B116" s="736"/>
      <c r="C116" s="736"/>
      <c r="D116" s="717">
        <v>2</v>
      </c>
      <c r="E116" s="717">
        <v>4</v>
      </c>
      <c r="F116" s="717">
        <v>3</v>
      </c>
      <c r="G116" s="717" t="s">
        <v>39</v>
      </c>
      <c r="H116" s="716" t="s">
        <v>39</v>
      </c>
      <c r="I116" s="737" t="s">
        <v>1755</v>
      </c>
    </row>
    <row r="117" spans="1:9" s="724" customFormat="1" ht="13" x14ac:dyDescent="0.15">
      <c r="A117" s="733"/>
      <c r="B117" s="736"/>
      <c r="C117" s="736"/>
      <c r="D117" s="717">
        <v>4</v>
      </c>
      <c r="E117" s="717">
        <v>6</v>
      </c>
      <c r="F117" s="717">
        <v>5</v>
      </c>
      <c r="G117" s="717" t="s">
        <v>39</v>
      </c>
      <c r="H117" s="716" t="s">
        <v>39</v>
      </c>
      <c r="I117" s="737" t="s">
        <v>1755</v>
      </c>
    </row>
    <row r="118" spans="1:9" s="724" customFormat="1" ht="13" x14ac:dyDescent="0.15">
      <c r="A118" s="733"/>
      <c r="B118" s="736"/>
      <c r="C118" s="736"/>
      <c r="D118" s="717">
        <v>6</v>
      </c>
      <c r="E118" s="717">
        <v>8</v>
      </c>
      <c r="F118" s="717">
        <v>7</v>
      </c>
      <c r="G118" s="717" t="s">
        <v>39</v>
      </c>
      <c r="H118" s="716" t="s">
        <v>39</v>
      </c>
      <c r="I118" s="737" t="s">
        <v>1755</v>
      </c>
    </row>
    <row r="119" spans="1:9" s="724" customFormat="1" ht="13" x14ac:dyDescent="0.15">
      <c r="A119" s="733"/>
      <c r="B119" s="736"/>
      <c r="C119" s="736"/>
      <c r="D119" s="717">
        <v>8</v>
      </c>
      <c r="E119" s="717">
        <v>10</v>
      </c>
      <c r="F119" s="717">
        <v>9</v>
      </c>
      <c r="G119" s="717" t="s">
        <v>39</v>
      </c>
      <c r="H119" s="716" t="s">
        <v>39</v>
      </c>
      <c r="I119" s="737" t="s">
        <v>1755</v>
      </c>
    </row>
    <row r="120" spans="1:9" s="724" customFormat="1" ht="13" x14ac:dyDescent="0.15">
      <c r="A120" s="733"/>
      <c r="B120" s="736"/>
      <c r="C120" s="736"/>
      <c r="D120" s="717">
        <v>10</v>
      </c>
      <c r="E120" s="717">
        <v>12</v>
      </c>
      <c r="F120" s="717">
        <v>11</v>
      </c>
      <c r="G120" s="717" t="s">
        <v>39</v>
      </c>
      <c r="H120" s="716" t="s">
        <v>39</v>
      </c>
      <c r="I120" s="737" t="s">
        <v>1755</v>
      </c>
    </row>
    <row r="121" spans="1:9" s="724" customFormat="1" ht="13" x14ac:dyDescent="0.15">
      <c r="A121" s="733"/>
      <c r="B121" s="736"/>
      <c r="C121" s="736"/>
      <c r="D121" s="717">
        <v>12</v>
      </c>
      <c r="E121" s="717">
        <v>14</v>
      </c>
      <c r="F121" s="717">
        <v>13</v>
      </c>
      <c r="G121" s="717" t="s">
        <v>39</v>
      </c>
      <c r="H121" s="716" t="s">
        <v>39</v>
      </c>
      <c r="I121" s="737" t="s">
        <v>1755</v>
      </c>
    </row>
    <row r="122" spans="1:9" s="724" customFormat="1" ht="13" x14ac:dyDescent="0.15">
      <c r="A122" s="733"/>
      <c r="B122" s="736"/>
      <c r="C122" s="736"/>
      <c r="D122" s="717">
        <v>14</v>
      </c>
      <c r="E122" s="717">
        <v>16</v>
      </c>
      <c r="F122" s="717">
        <v>15</v>
      </c>
      <c r="G122" s="717" t="s">
        <v>39</v>
      </c>
      <c r="H122" s="716" t="s">
        <v>39</v>
      </c>
      <c r="I122" s="737" t="s">
        <v>1755</v>
      </c>
    </row>
    <row r="123" spans="1:9" s="724" customFormat="1" ht="13" x14ac:dyDescent="0.15">
      <c r="A123" s="733"/>
      <c r="B123" s="736"/>
      <c r="C123" s="736"/>
      <c r="D123" s="717">
        <v>16</v>
      </c>
      <c r="E123" s="717">
        <v>18</v>
      </c>
      <c r="F123" s="717">
        <v>17</v>
      </c>
      <c r="G123" s="717" t="s">
        <v>39</v>
      </c>
      <c r="H123" s="716" t="s">
        <v>39</v>
      </c>
      <c r="I123" s="737" t="s">
        <v>1755</v>
      </c>
    </row>
    <row r="124" spans="1:9" s="724" customFormat="1" ht="13" x14ac:dyDescent="0.15">
      <c r="A124" s="733"/>
      <c r="B124" s="736"/>
      <c r="C124" s="736"/>
      <c r="D124" s="717">
        <v>18</v>
      </c>
      <c r="E124" s="717">
        <v>20</v>
      </c>
      <c r="F124" s="717">
        <v>19</v>
      </c>
      <c r="G124" s="717" t="s">
        <v>39</v>
      </c>
      <c r="H124" s="716" t="s">
        <v>39</v>
      </c>
      <c r="I124" s="737" t="s">
        <v>1755</v>
      </c>
    </row>
    <row r="125" spans="1:9" s="724" customFormat="1" ht="13" x14ac:dyDescent="0.15">
      <c r="A125" s="733"/>
      <c r="B125" s="736"/>
      <c r="C125" s="736"/>
      <c r="D125" s="717">
        <v>20</v>
      </c>
      <c r="E125" s="717">
        <v>25</v>
      </c>
      <c r="F125" s="717">
        <v>22.5</v>
      </c>
      <c r="G125" s="717" t="s">
        <v>39</v>
      </c>
      <c r="H125" s="716" t="s">
        <v>39</v>
      </c>
      <c r="I125" s="737" t="s">
        <v>1755</v>
      </c>
    </row>
    <row r="126" spans="1:9" s="724" customFormat="1" ht="13" x14ac:dyDescent="0.15">
      <c r="A126" s="733"/>
      <c r="B126" s="736"/>
      <c r="C126" s="736"/>
      <c r="D126" s="717">
        <v>23</v>
      </c>
      <c r="E126" s="717">
        <v>23</v>
      </c>
      <c r="F126" s="717">
        <v>23</v>
      </c>
      <c r="G126" s="717" t="s">
        <v>39</v>
      </c>
      <c r="H126" s="716" t="s">
        <v>39</v>
      </c>
      <c r="I126" s="738" t="s">
        <v>1756</v>
      </c>
    </row>
    <row r="127" spans="1:9" s="724" customFormat="1" ht="13" x14ac:dyDescent="0.15">
      <c r="A127" s="733">
        <v>41467.583333333336</v>
      </c>
      <c r="B127" s="736">
        <v>-67.2</v>
      </c>
      <c r="C127" s="736">
        <v>-23.07</v>
      </c>
      <c r="D127" s="717">
        <v>0</v>
      </c>
      <c r="E127" s="717">
        <v>2</v>
      </c>
      <c r="F127" s="717">
        <v>1</v>
      </c>
      <c r="G127" s="717">
        <v>0.1072</v>
      </c>
      <c r="H127" s="731">
        <v>0.1</v>
      </c>
      <c r="I127" s="737" t="s">
        <v>1755</v>
      </c>
    </row>
    <row r="128" spans="1:9" s="724" customFormat="1" ht="13" x14ac:dyDescent="0.15">
      <c r="A128" s="733"/>
      <c r="B128" s="736"/>
      <c r="C128" s="736"/>
      <c r="D128" s="717">
        <v>2</v>
      </c>
      <c r="E128" s="717">
        <v>4</v>
      </c>
      <c r="F128" s="717">
        <v>3</v>
      </c>
      <c r="G128" s="717">
        <v>0.12740000000000001</v>
      </c>
      <c r="H128" s="731">
        <v>0.1</v>
      </c>
      <c r="I128" s="737" t="s">
        <v>1755</v>
      </c>
    </row>
    <row r="129" spans="1:9" s="724" customFormat="1" ht="13" x14ac:dyDescent="0.15">
      <c r="A129" s="733"/>
      <c r="B129" s="736"/>
      <c r="C129" s="736"/>
      <c r="D129" s="717">
        <v>4</v>
      </c>
      <c r="E129" s="717">
        <v>6</v>
      </c>
      <c r="F129" s="717">
        <v>5</v>
      </c>
      <c r="G129" s="717">
        <v>0.15080000000000002</v>
      </c>
      <c r="H129" s="731">
        <v>0.1</v>
      </c>
      <c r="I129" s="737" t="s">
        <v>1755</v>
      </c>
    </row>
    <row r="130" spans="1:9" s="724" customFormat="1" ht="13" x14ac:dyDescent="0.15">
      <c r="A130" s="733"/>
      <c r="B130" s="736"/>
      <c r="C130" s="736"/>
      <c r="D130" s="717">
        <v>6</v>
      </c>
      <c r="E130" s="717">
        <v>8</v>
      </c>
      <c r="F130" s="717">
        <v>7</v>
      </c>
      <c r="G130" s="717">
        <v>0.251</v>
      </c>
      <c r="H130" s="731">
        <v>0.1</v>
      </c>
      <c r="I130" s="737" t="s">
        <v>1755</v>
      </c>
    </row>
    <row r="131" spans="1:9" s="724" customFormat="1" ht="13" x14ac:dyDescent="0.15">
      <c r="A131" s="733"/>
      <c r="B131" s="736"/>
      <c r="C131" s="736"/>
      <c r="D131" s="717">
        <v>8</v>
      </c>
      <c r="E131" s="717">
        <v>13</v>
      </c>
      <c r="F131" s="717">
        <v>10.5</v>
      </c>
      <c r="G131" s="717">
        <v>0.47900000000000004</v>
      </c>
      <c r="H131" s="731">
        <v>0.2</v>
      </c>
      <c r="I131" s="737" t="s">
        <v>1755</v>
      </c>
    </row>
    <row r="132" spans="1:9" s="724" customFormat="1" ht="13" x14ac:dyDescent="0.15">
      <c r="A132" s="733"/>
      <c r="B132" s="736"/>
      <c r="C132" s="736"/>
      <c r="D132" s="717">
        <v>13</v>
      </c>
      <c r="E132" s="717">
        <v>13</v>
      </c>
      <c r="F132" s="717">
        <v>13</v>
      </c>
      <c r="G132" s="717">
        <v>6.3</v>
      </c>
      <c r="H132" s="731">
        <v>3.4</v>
      </c>
      <c r="I132" s="738" t="s">
        <v>1756</v>
      </c>
    </row>
    <row r="133" spans="1:9" s="724" customFormat="1" ht="13" x14ac:dyDescent="0.15">
      <c r="A133" s="733">
        <v>41467.623611111114</v>
      </c>
      <c r="B133" s="736">
        <v>-67.2</v>
      </c>
      <c r="C133" s="736">
        <v>-23.08</v>
      </c>
      <c r="D133" s="717">
        <v>0</v>
      </c>
      <c r="E133" s="717">
        <v>1</v>
      </c>
      <c r="F133" s="717">
        <v>0.5</v>
      </c>
      <c r="G133" s="717">
        <v>2.1340000000000001E-2</v>
      </c>
      <c r="H133" s="731">
        <v>0</v>
      </c>
      <c r="I133" s="737" t="s">
        <v>1755</v>
      </c>
    </row>
    <row r="134" spans="1:9" s="724" customFormat="1" ht="13" x14ac:dyDescent="0.15">
      <c r="A134" s="733"/>
      <c r="B134" s="736"/>
      <c r="C134" s="736"/>
      <c r="D134" s="717">
        <v>12</v>
      </c>
      <c r="E134" s="717">
        <v>13</v>
      </c>
      <c r="F134" s="717">
        <v>12.5</v>
      </c>
      <c r="G134" s="717">
        <v>1.12E-2</v>
      </c>
      <c r="H134" s="731">
        <v>0</v>
      </c>
      <c r="I134" s="737" t="s">
        <v>1755</v>
      </c>
    </row>
    <row r="135" spans="1:9" s="724" customFormat="1" ht="13" x14ac:dyDescent="0.15">
      <c r="A135" s="733"/>
      <c r="B135" s="736"/>
      <c r="C135" s="736"/>
      <c r="D135" s="717">
        <v>17</v>
      </c>
      <c r="E135" s="717">
        <v>18</v>
      </c>
      <c r="F135" s="717">
        <v>17.5</v>
      </c>
      <c r="G135" s="717">
        <v>0.1042</v>
      </c>
      <c r="H135" s="731">
        <v>0</v>
      </c>
      <c r="I135" s="737" t="s">
        <v>1755</v>
      </c>
    </row>
    <row r="136" spans="1:9" s="724" customFormat="1" ht="13" x14ac:dyDescent="0.15">
      <c r="A136" s="733"/>
      <c r="B136" s="736"/>
      <c r="C136" s="736"/>
      <c r="D136" s="717">
        <v>19</v>
      </c>
      <c r="E136" s="717">
        <v>20</v>
      </c>
      <c r="F136" s="717">
        <v>19.5</v>
      </c>
      <c r="G136" s="717">
        <v>2.78</v>
      </c>
      <c r="H136" s="731">
        <v>1.4</v>
      </c>
      <c r="I136" s="737" t="s">
        <v>1755</v>
      </c>
    </row>
    <row r="137" spans="1:9" s="724" customFormat="1" ht="13" x14ac:dyDescent="0.15">
      <c r="A137" s="733">
        <v>41468.623611111114</v>
      </c>
      <c r="B137" s="736">
        <v>-67.180000000000007</v>
      </c>
      <c r="C137" s="736">
        <v>-23.26</v>
      </c>
      <c r="D137" s="717">
        <v>0</v>
      </c>
      <c r="E137" s="717">
        <v>1</v>
      </c>
      <c r="F137" s="717">
        <v>0.5</v>
      </c>
      <c r="G137" s="717">
        <v>4.3000000000000003E-2</v>
      </c>
      <c r="H137" s="731">
        <v>0</v>
      </c>
      <c r="I137" s="737" t="s">
        <v>1755</v>
      </c>
    </row>
    <row r="138" spans="1:9" s="724" customFormat="1" ht="13" x14ac:dyDescent="0.15">
      <c r="A138" s="733"/>
      <c r="B138" s="736"/>
      <c r="C138" s="736"/>
      <c r="D138" s="717">
        <v>4</v>
      </c>
      <c r="E138" s="717">
        <v>5</v>
      </c>
      <c r="F138" s="717">
        <v>4.5</v>
      </c>
      <c r="G138" s="717">
        <v>0.153</v>
      </c>
      <c r="H138" s="731">
        <v>0.1</v>
      </c>
      <c r="I138" s="737" t="s">
        <v>1755</v>
      </c>
    </row>
    <row r="139" spans="1:9" s="724" customFormat="1" ht="13" x14ac:dyDescent="0.15">
      <c r="A139" s="733"/>
      <c r="B139" s="736"/>
      <c r="C139" s="736"/>
      <c r="D139" s="717">
        <v>10</v>
      </c>
      <c r="E139" s="717">
        <v>11</v>
      </c>
      <c r="F139" s="717">
        <v>10.5</v>
      </c>
      <c r="G139" s="717">
        <v>1.0649999999999999</v>
      </c>
      <c r="H139" s="731">
        <v>0.5</v>
      </c>
      <c r="I139" s="737" t="s">
        <v>1755</v>
      </c>
    </row>
    <row r="140" spans="1:9" s="724" customFormat="1" ht="13" x14ac:dyDescent="0.15">
      <c r="A140" s="733">
        <v>41468.643750000003</v>
      </c>
      <c r="B140" s="736">
        <v>-67.180000000000007</v>
      </c>
      <c r="C140" s="736">
        <v>-23.26</v>
      </c>
      <c r="D140" s="717">
        <v>0</v>
      </c>
      <c r="E140" s="717">
        <v>1</v>
      </c>
      <c r="F140" s="717">
        <v>0.5</v>
      </c>
      <c r="G140" s="717">
        <v>1.1500000000000002E-2</v>
      </c>
      <c r="H140" s="731">
        <v>0</v>
      </c>
      <c r="I140" s="737" t="s">
        <v>1755</v>
      </c>
    </row>
    <row r="141" spans="1:9" s="724" customFormat="1" ht="13" x14ac:dyDescent="0.15">
      <c r="A141" s="733"/>
      <c r="B141" s="736"/>
      <c r="C141" s="736"/>
      <c r="D141" s="717">
        <v>15</v>
      </c>
      <c r="E141" s="717">
        <v>16</v>
      </c>
      <c r="F141" s="717">
        <v>15.5</v>
      </c>
      <c r="G141" s="717">
        <v>4.5499999999999999E-2</v>
      </c>
      <c r="H141" s="731">
        <v>0</v>
      </c>
      <c r="I141" s="737" t="s">
        <v>1755</v>
      </c>
    </row>
    <row r="142" spans="1:9" s="724" customFormat="1" ht="13" x14ac:dyDescent="0.15">
      <c r="A142" s="733"/>
      <c r="B142" s="736"/>
      <c r="C142" s="736"/>
      <c r="D142" s="717">
        <v>22</v>
      </c>
      <c r="E142" s="717">
        <v>23</v>
      </c>
      <c r="F142" s="717">
        <v>22.5</v>
      </c>
      <c r="G142" s="717">
        <v>3.27E-2</v>
      </c>
      <c r="H142" s="731">
        <v>0</v>
      </c>
      <c r="I142" s="737" t="s">
        <v>1755</v>
      </c>
    </row>
    <row r="143" spans="1:9" s="724" customFormat="1" ht="13" x14ac:dyDescent="0.15">
      <c r="A143" s="733">
        <v>41469.649305555555</v>
      </c>
      <c r="B143" s="736">
        <v>-67.180000000000007</v>
      </c>
      <c r="C143" s="736">
        <v>-23.2</v>
      </c>
      <c r="D143" s="717">
        <v>0</v>
      </c>
      <c r="E143" s="717">
        <v>1</v>
      </c>
      <c r="F143" s="717">
        <v>0.5</v>
      </c>
      <c r="G143" s="717">
        <v>1.5450000000000002E-2</v>
      </c>
      <c r="H143" s="731">
        <v>0</v>
      </c>
      <c r="I143" s="737" t="s">
        <v>1755</v>
      </c>
    </row>
    <row r="144" spans="1:9" s="724" customFormat="1" ht="13" x14ac:dyDescent="0.15">
      <c r="A144" s="733"/>
      <c r="B144" s="736"/>
      <c r="C144" s="736"/>
      <c r="D144" s="717">
        <v>5.5</v>
      </c>
      <c r="E144" s="717">
        <v>6.5</v>
      </c>
      <c r="F144" s="717">
        <v>6</v>
      </c>
      <c r="G144" s="717">
        <v>9.530000000000001E-2</v>
      </c>
      <c r="H144" s="731">
        <v>0</v>
      </c>
      <c r="I144" s="737" t="s">
        <v>1755</v>
      </c>
    </row>
    <row r="145" spans="1:9" s="724" customFormat="1" ht="13" x14ac:dyDescent="0.15">
      <c r="A145" s="733"/>
      <c r="B145" s="736"/>
      <c r="C145" s="736"/>
      <c r="D145" s="717">
        <v>9</v>
      </c>
      <c r="E145" s="717">
        <v>9.5</v>
      </c>
      <c r="F145" s="717">
        <v>9.25</v>
      </c>
      <c r="G145" s="717">
        <v>11.27</v>
      </c>
      <c r="H145" s="731">
        <v>6.4</v>
      </c>
      <c r="I145" s="737" t="s">
        <v>1755</v>
      </c>
    </row>
    <row r="146" spans="1:9" s="724" customFormat="1" ht="13" x14ac:dyDescent="0.15">
      <c r="A146" s="733">
        <v>41469.708333333336</v>
      </c>
      <c r="B146" s="736">
        <v>-67.180000000000007</v>
      </c>
      <c r="C146" s="736">
        <v>-23.21</v>
      </c>
      <c r="D146" s="717">
        <v>0</v>
      </c>
      <c r="E146" s="717">
        <v>1</v>
      </c>
      <c r="F146" s="717">
        <v>0.5</v>
      </c>
      <c r="G146" s="717">
        <v>1.1640000000000001E-2</v>
      </c>
      <c r="H146" s="731">
        <v>0</v>
      </c>
      <c r="I146" s="737" t="s">
        <v>1755</v>
      </c>
    </row>
    <row r="147" spans="1:9" s="724" customFormat="1" ht="13" x14ac:dyDescent="0.15">
      <c r="A147" s="733"/>
      <c r="B147" s="736"/>
      <c r="C147" s="736"/>
      <c r="D147" s="717">
        <v>10</v>
      </c>
      <c r="E147" s="717">
        <v>11</v>
      </c>
      <c r="F147" s="717">
        <v>10.5</v>
      </c>
      <c r="G147" s="717">
        <v>3.6500000000000005E-2</v>
      </c>
      <c r="H147" s="731">
        <v>0</v>
      </c>
      <c r="I147" s="737" t="s">
        <v>1755</v>
      </c>
    </row>
    <row r="148" spans="1:9" s="724" customFormat="1" ht="13" x14ac:dyDescent="0.15">
      <c r="A148" s="733"/>
      <c r="B148" s="736"/>
      <c r="C148" s="736"/>
      <c r="D148" s="717">
        <v>16.5</v>
      </c>
      <c r="E148" s="717">
        <v>17</v>
      </c>
      <c r="F148" s="717">
        <v>16.75</v>
      </c>
      <c r="G148" s="717">
        <v>3.34</v>
      </c>
      <c r="H148" s="731">
        <v>1.7000000000000002</v>
      </c>
      <c r="I148" s="737" t="s">
        <v>1755</v>
      </c>
    </row>
    <row r="149" spans="1:9" s="724" customFormat="1" ht="13" x14ac:dyDescent="0.15">
      <c r="A149" s="733">
        <v>41481.799305555556</v>
      </c>
      <c r="B149" s="736">
        <v>-63.41</v>
      </c>
      <c r="C149" s="736">
        <v>-51.24</v>
      </c>
      <c r="D149" s="717">
        <v>0</v>
      </c>
      <c r="E149" s="717">
        <v>2</v>
      </c>
      <c r="F149" s="717">
        <v>1</v>
      </c>
      <c r="G149" s="717">
        <v>0.12610000000000002</v>
      </c>
      <c r="H149" s="731">
        <v>0.1</v>
      </c>
      <c r="I149" s="737" t="s">
        <v>1755</v>
      </c>
    </row>
    <row r="150" spans="1:9" s="724" customFormat="1" ht="13" x14ac:dyDescent="0.15">
      <c r="A150" s="733"/>
      <c r="B150" s="739"/>
      <c r="C150" s="739"/>
      <c r="D150" s="717">
        <v>2</v>
      </c>
      <c r="E150" s="717">
        <v>4</v>
      </c>
      <c r="F150" s="717">
        <v>3</v>
      </c>
      <c r="G150" s="717">
        <v>0.17930000000000001</v>
      </c>
      <c r="H150" s="731">
        <v>0.1</v>
      </c>
      <c r="I150" s="737" t="s">
        <v>1755</v>
      </c>
    </row>
    <row r="151" spans="1:9" s="724" customFormat="1" ht="13" x14ac:dyDescent="0.15">
      <c r="A151" s="733"/>
      <c r="B151" s="739"/>
      <c r="C151" s="739"/>
      <c r="D151" s="717">
        <v>4</v>
      </c>
      <c r="E151" s="717">
        <v>6</v>
      </c>
      <c r="F151" s="717">
        <v>5</v>
      </c>
      <c r="G151" s="717">
        <v>0.17519999999999999</v>
      </c>
      <c r="H151" s="731">
        <v>0.1</v>
      </c>
      <c r="I151" s="737" t="s">
        <v>1755</v>
      </c>
    </row>
    <row r="152" spans="1:9" s="724" customFormat="1" ht="13" x14ac:dyDescent="0.15">
      <c r="A152" s="733"/>
      <c r="B152" s="739"/>
      <c r="C152" s="739"/>
      <c r="D152" s="717">
        <v>6</v>
      </c>
      <c r="E152" s="717">
        <v>8</v>
      </c>
      <c r="F152" s="717">
        <v>7</v>
      </c>
      <c r="G152" s="717">
        <v>0.17100000000000001</v>
      </c>
      <c r="H152" s="731">
        <v>0.1</v>
      </c>
      <c r="I152" s="737" t="s">
        <v>1755</v>
      </c>
    </row>
    <row r="153" spans="1:9" s="724" customFormat="1" ht="13" x14ac:dyDescent="0.15">
      <c r="A153" s="733"/>
      <c r="B153" s="739"/>
      <c r="C153" s="739"/>
      <c r="D153" s="717">
        <v>8</v>
      </c>
      <c r="E153" s="717">
        <v>10</v>
      </c>
      <c r="F153" s="717">
        <v>9</v>
      </c>
      <c r="G153" s="717">
        <v>0.10260000000000001</v>
      </c>
      <c r="H153" s="731">
        <v>0</v>
      </c>
      <c r="I153" s="737" t="s">
        <v>1755</v>
      </c>
    </row>
    <row r="154" spans="1:9" s="724" customFormat="1" ht="13" x14ac:dyDescent="0.15">
      <c r="A154" s="733"/>
      <c r="B154" s="739"/>
      <c r="C154" s="739"/>
      <c r="D154" s="717">
        <v>10</v>
      </c>
      <c r="E154" s="717">
        <v>12</v>
      </c>
      <c r="F154" s="717">
        <v>11</v>
      </c>
      <c r="G154" s="717">
        <v>2.0300000000000002E-2</v>
      </c>
      <c r="H154" s="731">
        <v>0</v>
      </c>
      <c r="I154" s="737" t="s">
        <v>1755</v>
      </c>
    </row>
    <row r="155" spans="1:9" s="724" customFormat="1" ht="13" x14ac:dyDescent="0.15">
      <c r="A155" s="733"/>
      <c r="B155" s="739"/>
      <c r="C155" s="739"/>
      <c r="D155" s="717">
        <v>12</v>
      </c>
      <c r="E155" s="717">
        <v>14</v>
      </c>
      <c r="F155" s="717">
        <v>13</v>
      </c>
      <c r="G155" s="717">
        <v>3.6000000000000004E-2</v>
      </c>
      <c r="H155" s="731">
        <v>0</v>
      </c>
      <c r="I155" s="737" t="s">
        <v>1755</v>
      </c>
    </row>
    <row r="156" spans="1:9" s="724" customFormat="1" ht="13" x14ac:dyDescent="0.15">
      <c r="A156" s="733"/>
      <c r="B156" s="739"/>
      <c r="C156" s="739"/>
      <c r="D156" s="717">
        <v>14</v>
      </c>
      <c r="E156" s="717">
        <v>16</v>
      </c>
      <c r="F156" s="717">
        <v>15</v>
      </c>
      <c r="G156" s="717">
        <v>2.3700000000000002E-2</v>
      </c>
      <c r="H156" s="731">
        <v>0</v>
      </c>
      <c r="I156" s="737" t="s">
        <v>1755</v>
      </c>
    </row>
    <row r="157" spans="1:9" s="724" customFormat="1" ht="13" x14ac:dyDescent="0.15">
      <c r="A157" s="733"/>
      <c r="B157" s="739"/>
      <c r="C157" s="739"/>
      <c r="D157" s="717">
        <v>16</v>
      </c>
      <c r="E157" s="717">
        <v>18</v>
      </c>
      <c r="F157" s="717">
        <v>17</v>
      </c>
      <c r="G157" s="717">
        <v>2.2100000000000002E-2</v>
      </c>
      <c r="H157" s="731">
        <v>0</v>
      </c>
      <c r="I157" s="737" t="s">
        <v>1755</v>
      </c>
    </row>
    <row r="158" spans="1:9" s="724" customFormat="1" ht="13" x14ac:dyDescent="0.15">
      <c r="A158" s="733"/>
      <c r="B158" s="739"/>
      <c r="C158" s="739"/>
      <c r="D158" s="717">
        <v>18</v>
      </c>
      <c r="E158" s="717">
        <v>20</v>
      </c>
      <c r="F158" s="717">
        <v>19</v>
      </c>
      <c r="G158" s="717">
        <v>2.7100000000000003E-2</v>
      </c>
      <c r="H158" s="731">
        <v>0</v>
      </c>
      <c r="I158" s="737" t="s">
        <v>1755</v>
      </c>
    </row>
    <row r="159" spans="1:9" s="724" customFormat="1" ht="13" x14ac:dyDescent="0.15">
      <c r="A159" s="733"/>
      <c r="B159" s="739"/>
      <c r="C159" s="739"/>
      <c r="D159" s="717">
        <v>20</v>
      </c>
      <c r="E159" s="717">
        <v>25</v>
      </c>
      <c r="F159" s="717">
        <v>22.5</v>
      </c>
      <c r="G159" s="717">
        <v>1.0400000000000001E-2</v>
      </c>
      <c r="H159" s="731">
        <v>0</v>
      </c>
      <c r="I159" s="737" t="s">
        <v>1755</v>
      </c>
    </row>
    <row r="160" spans="1:9" s="724" customFormat="1" ht="13" x14ac:dyDescent="0.15">
      <c r="A160" s="733"/>
      <c r="B160" s="739"/>
      <c r="C160" s="739"/>
      <c r="D160" s="717">
        <v>25</v>
      </c>
      <c r="E160" s="717">
        <v>27</v>
      </c>
      <c r="F160" s="717">
        <v>26</v>
      </c>
      <c r="G160" s="717">
        <v>8.0700000000000008E-2</v>
      </c>
      <c r="H160" s="731">
        <v>0</v>
      </c>
      <c r="I160" s="737" t="s">
        <v>1755</v>
      </c>
    </row>
    <row r="161" spans="1:9" s="724" customFormat="1" ht="13" x14ac:dyDescent="0.15">
      <c r="A161" s="733"/>
      <c r="B161" s="739"/>
      <c r="C161" s="739"/>
      <c r="D161" s="717">
        <v>27</v>
      </c>
      <c r="E161" s="717">
        <v>29</v>
      </c>
      <c r="F161" s="717">
        <v>28</v>
      </c>
      <c r="G161" s="717">
        <v>6.1900000000000004E-2</v>
      </c>
      <c r="H161" s="731">
        <v>0</v>
      </c>
      <c r="I161" s="737" t="s">
        <v>1755</v>
      </c>
    </row>
    <row r="162" spans="1:9" s="724" customFormat="1" ht="13" x14ac:dyDescent="0.15">
      <c r="A162" s="733"/>
      <c r="B162" s="739"/>
      <c r="C162" s="739"/>
      <c r="D162" s="717">
        <v>29</v>
      </c>
      <c r="E162" s="717">
        <v>31</v>
      </c>
      <c r="F162" s="717">
        <v>30</v>
      </c>
      <c r="G162" s="717">
        <v>6.2300000000000001E-2</v>
      </c>
      <c r="H162" s="731">
        <v>0</v>
      </c>
      <c r="I162" s="737" t="s">
        <v>1755</v>
      </c>
    </row>
    <row r="163" spans="1:9" s="724" customFormat="1" ht="13" x14ac:dyDescent="0.15">
      <c r="A163" s="733"/>
      <c r="B163" s="739"/>
      <c r="C163" s="739"/>
      <c r="D163" s="717">
        <v>31</v>
      </c>
      <c r="E163" s="717">
        <v>33</v>
      </c>
      <c r="F163" s="717">
        <v>32</v>
      </c>
      <c r="G163" s="717">
        <v>5.2500000000000005E-2</v>
      </c>
      <c r="H163" s="731">
        <v>0</v>
      </c>
      <c r="I163" s="737" t="s">
        <v>1755</v>
      </c>
    </row>
    <row r="164" spans="1:9" s="724" customFormat="1" ht="13" x14ac:dyDescent="0.15">
      <c r="A164" s="733"/>
      <c r="B164" s="739"/>
      <c r="C164" s="739"/>
      <c r="D164" s="717">
        <v>33</v>
      </c>
      <c r="E164" s="717">
        <v>35</v>
      </c>
      <c r="F164" s="717">
        <v>34</v>
      </c>
      <c r="G164" s="717">
        <v>4.4299999999999999E-2</v>
      </c>
      <c r="H164" s="731">
        <v>0</v>
      </c>
      <c r="I164" s="737" t="s">
        <v>1755</v>
      </c>
    </row>
    <row r="165" spans="1:9" s="724" customFormat="1" ht="13" x14ac:dyDescent="0.15">
      <c r="A165" s="733"/>
      <c r="B165" s="739"/>
      <c r="C165" s="739"/>
      <c r="D165" s="717">
        <v>35</v>
      </c>
      <c r="E165" s="717">
        <v>37</v>
      </c>
      <c r="F165" s="717">
        <v>36</v>
      </c>
      <c r="G165" s="717">
        <v>4.4299999999999999E-2</v>
      </c>
      <c r="H165" s="731">
        <v>0</v>
      </c>
      <c r="I165" s="737" t="s">
        <v>1755</v>
      </c>
    </row>
    <row r="166" spans="1:9" s="724" customFormat="1" ht="13" x14ac:dyDescent="0.15">
      <c r="A166" s="733"/>
      <c r="B166" s="739"/>
      <c r="C166" s="739"/>
      <c r="D166" s="717">
        <v>37</v>
      </c>
      <c r="E166" s="717">
        <v>39</v>
      </c>
      <c r="F166" s="717">
        <v>38</v>
      </c>
      <c r="G166" s="717">
        <v>4.3700000000000003E-2</v>
      </c>
      <c r="H166" s="731">
        <v>0</v>
      </c>
      <c r="I166" s="737" t="s">
        <v>1755</v>
      </c>
    </row>
    <row r="167" spans="1:9" s="724" customFormat="1" ht="13" x14ac:dyDescent="0.15">
      <c r="A167" s="733"/>
      <c r="B167" s="739"/>
      <c r="C167" s="739"/>
      <c r="D167" s="717">
        <v>39</v>
      </c>
      <c r="E167" s="717">
        <v>41</v>
      </c>
      <c r="F167" s="717">
        <v>40</v>
      </c>
      <c r="G167" s="717">
        <v>5.1200000000000002E-2</v>
      </c>
      <c r="H167" s="731">
        <v>0</v>
      </c>
      <c r="I167" s="737" t="s">
        <v>1755</v>
      </c>
    </row>
    <row r="168" spans="1:9" s="724" customFormat="1" ht="13" x14ac:dyDescent="0.15">
      <c r="A168" s="733"/>
      <c r="B168" s="739"/>
      <c r="C168" s="739"/>
      <c r="D168" s="717">
        <v>41</v>
      </c>
      <c r="E168" s="717">
        <v>43</v>
      </c>
      <c r="F168" s="717">
        <v>42</v>
      </c>
      <c r="G168" s="717">
        <v>2.5600000000000001E-2</v>
      </c>
      <c r="H168" s="731">
        <v>0</v>
      </c>
      <c r="I168" s="737" t="s">
        <v>1755</v>
      </c>
    </row>
    <row r="169" spans="1:9" s="724" customFormat="1" ht="13" x14ac:dyDescent="0.15">
      <c r="A169" s="733"/>
      <c r="B169" s="739"/>
      <c r="C169" s="739"/>
      <c r="D169" s="717">
        <v>43</v>
      </c>
      <c r="E169" s="717">
        <v>45</v>
      </c>
      <c r="F169" s="717">
        <v>44</v>
      </c>
      <c r="G169" s="717">
        <v>1.6990000000000002E-2</v>
      </c>
      <c r="H169" s="731">
        <v>0</v>
      </c>
      <c r="I169" s="737" t="s">
        <v>1755</v>
      </c>
    </row>
    <row r="170" spans="1:9" s="724" customFormat="1" ht="13" x14ac:dyDescent="0.15">
      <c r="A170" s="733"/>
      <c r="B170" s="739"/>
      <c r="C170" s="739"/>
      <c r="D170" s="717">
        <v>45</v>
      </c>
      <c r="E170" s="717">
        <v>50</v>
      </c>
      <c r="F170" s="717">
        <v>47.5</v>
      </c>
      <c r="G170" s="717">
        <v>2.3599999999999999E-2</v>
      </c>
      <c r="H170" s="731">
        <v>0</v>
      </c>
      <c r="I170" s="737" t="s">
        <v>1755</v>
      </c>
    </row>
    <row r="171" spans="1:9" s="724" customFormat="1" ht="13" x14ac:dyDescent="0.15">
      <c r="A171" s="733"/>
      <c r="B171" s="739"/>
      <c r="C171" s="739"/>
      <c r="D171" s="717">
        <v>55</v>
      </c>
      <c r="E171" s="717">
        <v>57</v>
      </c>
      <c r="F171" s="717">
        <v>56</v>
      </c>
      <c r="G171" s="717">
        <v>2.5500000000000002E-2</v>
      </c>
      <c r="H171" s="731">
        <v>0</v>
      </c>
      <c r="I171" s="737" t="s">
        <v>1755</v>
      </c>
    </row>
    <row r="172" spans="1:9" s="724" customFormat="1" ht="13" x14ac:dyDescent="0.15">
      <c r="A172" s="733"/>
      <c r="B172" s="739"/>
      <c r="C172" s="739"/>
      <c r="D172" s="717">
        <v>57</v>
      </c>
      <c r="E172" s="717">
        <v>59</v>
      </c>
      <c r="F172" s="717">
        <v>58</v>
      </c>
      <c r="G172" s="717">
        <v>2.4500000000000001E-2</v>
      </c>
      <c r="H172" s="731">
        <v>0</v>
      </c>
      <c r="I172" s="737" t="s">
        <v>1755</v>
      </c>
    </row>
    <row r="173" spans="1:9" s="724" customFormat="1" ht="13" x14ac:dyDescent="0.15">
      <c r="A173" s="733"/>
      <c r="B173" s="739"/>
      <c r="C173" s="739"/>
      <c r="D173" s="717">
        <v>59</v>
      </c>
      <c r="E173" s="717">
        <v>61</v>
      </c>
      <c r="F173" s="717">
        <v>60</v>
      </c>
      <c r="G173" s="717">
        <v>1.7090000000000001E-2</v>
      </c>
      <c r="H173" s="731">
        <v>0</v>
      </c>
      <c r="I173" s="737" t="s">
        <v>1755</v>
      </c>
    </row>
    <row r="174" spans="1:9" s="724" customFormat="1" ht="13" x14ac:dyDescent="0.15">
      <c r="A174" s="733"/>
      <c r="B174" s="739"/>
      <c r="C174" s="739"/>
      <c r="D174" s="717">
        <v>61</v>
      </c>
      <c r="E174" s="717">
        <v>63</v>
      </c>
      <c r="F174" s="717">
        <v>62</v>
      </c>
      <c r="G174" s="717">
        <v>1.3810000000000001E-2</v>
      </c>
      <c r="H174" s="731">
        <v>0</v>
      </c>
      <c r="I174" s="737" t="s">
        <v>1755</v>
      </c>
    </row>
    <row r="175" spans="1:9" s="724" customFormat="1" ht="13" x14ac:dyDescent="0.15">
      <c r="A175" s="733"/>
      <c r="B175" s="739"/>
      <c r="C175" s="739"/>
      <c r="D175" s="717">
        <v>63</v>
      </c>
      <c r="E175" s="717">
        <v>65</v>
      </c>
      <c r="F175" s="717">
        <v>64</v>
      </c>
      <c r="G175" s="717">
        <v>1.1440000000000001E-2</v>
      </c>
      <c r="H175" s="731">
        <v>0</v>
      </c>
      <c r="I175" s="737" t="s">
        <v>1755</v>
      </c>
    </row>
    <row r="176" spans="1:9" s="724" customFormat="1" ht="13" x14ac:dyDescent="0.15">
      <c r="A176" s="733"/>
      <c r="B176" s="739"/>
      <c r="C176" s="739"/>
      <c r="D176" s="717">
        <v>65</v>
      </c>
      <c r="E176" s="717">
        <v>67</v>
      </c>
      <c r="F176" s="717">
        <v>66</v>
      </c>
      <c r="G176" s="717">
        <v>1.695E-2</v>
      </c>
      <c r="H176" s="731">
        <v>0</v>
      </c>
      <c r="I176" s="737" t="s">
        <v>1755</v>
      </c>
    </row>
    <row r="177" spans="1:9" s="724" customFormat="1" ht="13" x14ac:dyDescent="0.15">
      <c r="A177" s="733"/>
      <c r="B177" s="739"/>
      <c r="C177" s="739"/>
      <c r="D177" s="717">
        <v>67</v>
      </c>
      <c r="E177" s="717">
        <v>69</v>
      </c>
      <c r="F177" s="717">
        <v>68</v>
      </c>
      <c r="G177" s="717">
        <v>2.8400000000000002E-2</v>
      </c>
      <c r="H177" s="731">
        <v>0</v>
      </c>
      <c r="I177" s="737" t="s">
        <v>1755</v>
      </c>
    </row>
    <row r="178" spans="1:9" s="724" customFormat="1" ht="13" x14ac:dyDescent="0.15">
      <c r="A178" s="733"/>
      <c r="B178" s="739"/>
      <c r="C178" s="739"/>
      <c r="D178" s="717">
        <v>69</v>
      </c>
      <c r="E178" s="717">
        <v>71</v>
      </c>
      <c r="F178" s="717">
        <v>70</v>
      </c>
      <c r="G178" s="717">
        <v>1.1770000000000001E-2</v>
      </c>
      <c r="H178" s="731">
        <v>0</v>
      </c>
      <c r="I178" s="737" t="s">
        <v>1755</v>
      </c>
    </row>
    <row r="179" spans="1:9" s="724" customFormat="1" ht="13" x14ac:dyDescent="0.15">
      <c r="A179" s="733"/>
      <c r="B179" s="739"/>
      <c r="C179" s="739"/>
      <c r="D179" s="717">
        <v>71</v>
      </c>
      <c r="E179" s="717">
        <v>73</v>
      </c>
      <c r="F179" s="717">
        <v>72</v>
      </c>
      <c r="G179" s="717">
        <v>2.1100000000000001E-2</v>
      </c>
      <c r="H179" s="731">
        <v>0</v>
      </c>
      <c r="I179" s="737" t="s">
        <v>1755</v>
      </c>
    </row>
    <row r="180" spans="1:9" s="724" customFormat="1" ht="13" x14ac:dyDescent="0.15">
      <c r="A180" s="733"/>
      <c r="B180" s="739"/>
      <c r="C180" s="739"/>
      <c r="D180" s="717">
        <v>73</v>
      </c>
      <c r="E180" s="717">
        <v>75</v>
      </c>
      <c r="F180" s="717">
        <v>74</v>
      </c>
      <c r="G180" s="717">
        <v>0.1855</v>
      </c>
      <c r="H180" s="731">
        <v>0.1</v>
      </c>
      <c r="I180" s="737" t="s">
        <v>1755</v>
      </c>
    </row>
    <row r="181" spans="1:9" s="724" customFormat="1" ht="13" x14ac:dyDescent="0.15">
      <c r="A181" s="733"/>
      <c r="B181" s="739"/>
      <c r="C181" s="739"/>
      <c r="D181" s="717">
        <v>75</v>
      </c>
      <c r="E181" s="717">
        <v>80</v>
      </c>
      <c r="F181" s="717">
        <v>77.5</v>
      </c>
      <c r="G181" s="717">
        <v>3.3</v>
      </c>
      <c r="H181" s="731">
        <v>1.7000000000000002</v>
      </c>
      <c r="I181" s="737" t="s">
        <v>1755</v>
      </c>
    </row>
    <row r="182" spans="1:9" s="724" customFormat="1" ht="13" x14ac:dyDescent="0.15">
      <c r="A182" s="733"/>
      <c r="B182" s="717"/>
      <c r="C182" s="717"/>
      <c r="D182" s="717">
        <v>80</v>
      </c>
      <c r="E182" s="717">
        <v>80</v>
      </c>
      <c r="F182" s="717">
        <v>80</v>
      </c>
      <c r="G182" s="717">
        <v>13.99</v>
      </c>
      <c r="H182" s="731">
        <v>8.1</v>
      </c>
      <c r="I182" s="723" t="s">
        <v>1756</v>
      </c>
    </row>
    <row r="183" spans="1:9" s="724" customFormat="1" ht="13" x14ac:dyDescent="0.15">
      <c r="A183" s="733">
        <v>41484.819444444445</v>
      </c>
      <c r="B183" s="740">
        <v>-63.57</v>
      </c>
      <c r="C183" s="740">
        <v>-51.17</v>
      </c>
      <c r="D183" s="717">
        <v>0</v>
      </c>
      <c r="E183" s="717">
        <v>2</v>
      </c>
      <c r="F183" s="717">
        <v>1</v>
      </c>
      <c r="G183" s="717">
        <v>8.2600000000000007E-2</v>
      </c>
      <c r="H183" s="731">
        <v>0</v>
      </c>
      <c r="I183" s="737" t="s">
        <v>1755</v>
      </c>
    </row>
    <row r="184" spans="1:9" s="724" customFormat="1" ht="13" x14ac:dyDescent="0.15">
      <c r="A184" s="733"/>
      <c r="B184" s="717"/>
      <c r="C184" s="717"/>
      <c r="D184" s="717">
        <v>2</v>
      </c>
      <c r="E184" s="717">
        <v>4</v>
      </c>
      <c r="F184" s="717">
        <v>3</v>
      </c>
      <c r="G184" s="717">
        <v>7.7499999999999999E-2</v>
      </c>
      <c r="H184" s="731">
        <v>0</v>
      </c>
      <c r="I184" s="737" t="s">
        <v>1755</v>
      </c>
    </row>
    <row r="185" spans="1:9" s="724" customFormat="1" ht="13" x14ac:dyDescent="0.15">
      <c r="A185" s="733"/>
      <c r="B185" s="717"/>
      <c r="C185" s="717"/>
      <c r="D185" s="717">
        <v>4</v>
      </c>
      <c r="E185" s="717">
        <v>6</v>
      </c>
      <c r="F185" s="717">
        <v>5</v>
      </c>
      <c r="G185" s="717">
        <v>7.7200000000000005E-2</v>
      </c>
      <c r="H185" s="731">
        <v>0</v>
      </c>
      <c r="I185" s="737" t="s">
        <v>1755</v>
      </c>
    </row>
    <row r="186" spans="1:9" s="724" customFormat="1" ht="13" x14ac:dyDescent="0.15">
      <c r="A186" s="733"/>
      <c r="B186" s="717"/>
      <c r="C186" s="717"/>
      <c r="D186" s="717">
        <v>6</v>
      </c>
      <c r="E186" s="717">
        <v>8</v>
      </c>
      <c r="F186" s="717">
        <v>7</v>
      </c>
      <c r="G186" s="717">
        <v>7.3999999999999996E-2</v>
      </c>
      <c r="H186" s="731">
        <v>0</v>
      </c>
      <c r="I186" s="737" t="s">
        <v>1755</v>
      </c>
    </row>
    <row r="187" spans="1:9" s="724" customFormat="1" ht="13" x14ac:dyDescent="0.15">
      <c r="A187" s="733"/>
      <c r="B187" s="717"/>
      <c r="C187" s="717"/>
      <c r="D187" s="717">
        <v>8</v>
      </c>
      <c r="E187" s="717">
        <v>10</v>
      </c>
      <c r="F187" s="717">
        <v>9</v>
      </c>
      <c r="G187" s="717">
        <v>7.3700000000000002E-2</v>
      </c>
      <c r="H187" s="731">
        <v>0</v>
      </c>
      <c r="I187" s="737" t="s">
        <v>1755</v>
      </c>
    </row>
    <row r="188" spans="1:9" s="724" customFormat="1" ht="13" x14ac:dyDescent="0.15">
      <c r="A188" s="733"/>
      <c r="B188" s="717"/>
      <c r="C188" s="717"/>
      <c r="D188" s="717">
        <v>10</v>
      </c>
      <c r="E188" s="717">
        <v>12</v>
      </c>
      <c r="F188" s="717">
        <v>11</v>
      </c>
      <c r="G188" s="717">
        <v>7.7300000000000008E-2</v>
      </c>
      <c r="H188" s="731">
        <v>0</v>
      </c>
      <c r="I188" s="737" t="s">
        <v>1755</v>
      </c>
    </row>
    <row r="189" spans="1:9" s="724" customFormat="1" ht="13" x14ac:dyDescent="0.15">
      <c r="A189" s="733"/>
      <c r="B189" s="717"/>
      <c r="C189" s="717"/>
      <c r="D189" s="717">
        <v>12</v>
      </c>
      <c r="E189" s="717">
        <v>14</v>
      </c>
      <c r="F189" s="717">
        <v>13</v>
      </c>
      <c r="G189" s="717">
        <v>4.2500000000000003E-2</v>
      </c>
      <c r="H189" s="731">
        <v>0</v>
      </c>
      <c r="I189" s="737" t="s">
        <v>1755</v>
      </c>
    </row>
    <row r="190" spans="1:9" s="724" customFormat="1" ht="13" x14ac:dyDescent="0.15">
      <c r="A190" s="733"/>
      <c r="B190" s="717"/>
      <c r="C190" s="717"/>
      <c r="D190" s="717">
        <v>14</v>
      </c>
      <c r="E190" s="717">
        <v>16</v>
      </c>
      <c r="F190" s="717">
        <v>15</v>
      </c>
      <c r="G190" s="717">
        <v>8.6500000000000007E-2</v>
      </c>
      <c r="H190" s="731">
        <v>0</v>
      </c>
      <c r="I190" s="737" t="s">
        <v>1755</v>
      </c>
    </row>
    <row r="191" spans="1:9" s="724" customFormat="1" ht="13" x14ac:dyDescent="0.15">
      <c r="A191" s="733"/>
      <c r="B191" s="717"/>
      <c r="C191" s="717"/>
      <c r="D191" s="717">
        <v>16</v>
      </c>
      <c r="E191" s="717">
        <v>18</v>
      </c>
      <c r="F191" s="717">
        <v>17</v>
      </c>
      <c r="G191" s="717">
        <v>7.1000000000000008E-2</v>
      </c>
      <c r="H191" s="731">
        <v>0</v>
      </c>
      <c r="I191" s="737" t="s">
        <v>1755</v>
      </c>
    </row>
    <row r="192" spans="1:9" s="724" customFormat="1" ht="13" x14ac:dyDescent="0.15">
      <c r="A192" s="733"/>
      <c r="B192" s="717"/>
      <c r="C192" s="717"/>
      <c r="D192" s="717">
        <v>18</v>
      </c>
      <c r="E192" s="717">
        <v>20</v>
      </c>
      <c r="F192" s="717">
        <v>19</v>
      </c>
      <c r="G192" s="717">
        <v>7.5900000000000009E-2</v>
      </c>
      <c r="H192" s="731">
        <v>0</v>
      </c>
      <c r="I192" s="737" t="s">
        <v>1755</v>
      </c>
    </row>
    <row r="193" spans="1:9" s="724" customFormat="1" ht="13" x14ac:dyDescent="0.15">
      <c r="A193" s="733"/>
      <c r="B193" s="717"/>
      <c r="C193" s="717"/>
      <c r="D193" s="717">
        <v>21</v>
      </c>
      <c r="E193" s="717">
        <v>23</v>
      </c>
      <c r="F193" s="717">
        <v>22</v>
      </c>
      <c r="G193" s="717">
        <v>0.1173</v>
      </c>
      <c r="H193" s="731">
        <v>0.1</v>
      </c>
      <c r="I193" s="737" t="s">
        <v>1755</v>
      </c>
    </row>
    <row r="194" spans="1:9" s="724" customFormat="1" ht="13" x14ac:dyDescent="0.15">
      <c r="A194" s="733"/>
      <c r="B194" s="717"/>
      <c r="C194" s="717"/>
      <c r="D194" s="717">
        <v>23</v>
      </c>
      <c r="E194" s="717">
        <v>28</v>
      </c>
      <c r="F194" s="717">
        <v>25.5</v>
      </c>
      <c r="G194" s="717">
        <v>3.1</v>
      </c>
      <c r="H194" s="731">
        <v>1.6</v>
      </c>
      <c r="I194" s="737" t="s">
        <v>1755</v>
      </c>
    </row>
    <row r="195" spans="1:9" s="724" customFormat="1" ht="13" x14ac:dyDescent="0.15">
      <c r="A195" s="733"/>
      <c r="B195" s="717"/>
      <c r="C195" s="717"/>
      <c r="D195" s="717">
        <v>28</v>
      </c>
      <c r="E195" s="717">
        <v>28</v>
      </c>
      <c r="F195" s="717">
        <v>28</v>
      </c>
      <c r="G195" s="717">
        <v>21.4</v>
      </c>
      <c r="H195" s="731">
        <v>12.8</v>
      </c>
      <c r="I195" s="723" t="s">
        <v>1756</v>
      </c>
    </row>
    <row r="196" spans="1:9" s="724" customFormat="1" ht="13" x14ac:dyDescent="0.15">
      <c r="A196" s="733">
        <v>41485.715277777781</v>
      </c>
      <c r="B196" s="740">
        <v>-63.48</v>
      </c>
      <c r="C196" s="740">
        <v>-51.11</v>
      </c>
      <c r="D196" s="717">
        <v>0</v>
      </c>
      <c r="E196" s="717">
        <v>2</v>
      </c>
      <c r="F196" s="717">
        <v>1</v>
      </c>
      <c r="G196" s="717">
        <f>0.0331*2</f>
        <v>6.6199999999999995E-2</v>
      </c>
      <c r="H196" s="731">
        <v>0</v>
      </c>
      <c r="I196" s="737" t="s">
        <v>1755</v>
      </c>
    </row>
    <row r="197" spans="1:9" s="724" customFormat="1" ht="13" x14ac:dyDescent="0.15">
      <c r="A197" s="733"/>
      <c r="B197" s="717"/>
      <c r="C197" s="717"/>
      <c r="D197" s="717">
        <v>2</v>
      </c>
      <c r="E197" s="717">
        <v>4</v>
      </c>
      <c r="F197" s="717">
        <v>3</v>
      </c>
      <c r="G197" s="717">
        <v>2.2500000000000003E-2</v>
      </c>
      <c r="H197" s="731">
        <v>0</v>
      </c>
      <c r="I197" s="737" t="s">
        <v>1755</v>
      </c>
    </row>
    <row r="198" spans="1:9" s="724" customFormat="1" ht="13" x14ac:dyDescent="0.15">
      <c r="A198" s="733"/>
      <c r="B198" s="717"/>
      <c r="C198" s="717"/>
      <c r="D198" s="717">
        <v>4</v>
      </c>
      <c r="E198" s="717">
        <v>6</v>
      </c>
      <c r="F198" s="717">
        <v>5</v>
      </c>
      <c r="G198" s="717">
        <v>1.9650000000000001E-2</v>
      </c>
      <c r="H198" s="731">
        <v>0</v>
      </c>
      <c r="I198" s="737" t="s">
        <v>1755</v>
      </c>
    </row>
    <row r="199" spans="1:9" s="724" customFormat="1" ht="13" x14ac:dyDescent="0.15">
      <c r="A199" s="733"/>
      <c r="B199" s="717"/>
      <c r="C199" s="717"/>
      <c r="D199" s="717">
        <v>6</v>
      </c>
      <c r="E199" s="717">
        <v>8</v>
      </c>
      <c r="F199" s="717">
        <v>7</v>
      </c>
      <c r="G199" s="717">
        <v>1.4670000000000001E-2</v>
      </c>
      <c r="H199" s="731">
        <v>0</v>
      </c>
      <c r="I199" s="737" t="s">
        <v>1755</v>
      </c>
    </row>
    <row r="200" spans="1:9" s="724" customFormat="1" ht="13" x14ac:dyDescent="0.15">
      <c r="A200" s="733"/>
      <c r="B200" s="717"/>
      <c r="C200" s="717"/>
      <c r="D200" s="717">
        <v>8</v>
      </c>
      <c r="E200" s="717">
        <v>10</v>
      </c>
      <c r="F200" s="717">
        <v>9</v>
      </c>
      <c r="G200" s="717">
        <v>1.685E-2</v>
      </c>
      <c r="H200" s="731">
        <v>0</v>
      </c>
      <c r="I200" s="737" t="s">
        <v>1755</v>
      </c>
    </row>
    <row r="201" spans="1:9" s="724" customFormat="1" ht="13" x14ac:dyDescent="0.15">
      <c r="A201" s="733"/>
      <c r="B201" s="717"/>
      <c r="C201" s="717"/>
      <c r="D201" s="717">
        <v>10</v>
      </c>
      <c r="E201" s="717">
        <v>12</v>
      </c>
      <c r="F201" s="717">
        <v>11</v>
      </c>
      <c r="G201" s="717">
        <v>9.7200000000000009E-2</v>
      </c>
      <c r="H201" s="731">
        <v>0</v>
      </c>
      <c r="I201" s="737" t="s">
        <v>1755</v>
      </c>
    </row>
    <row r="202" spans="1:9" s="724" customFormat="1" ht="13" x14ac:dyDescent="0.15">
      <c r="A202" s="733"/>
      <c r="B202" s="717"/>
      <c r="C202" s="717"/>
      <c r="D202" s="717">
        <v>12</v>
      </c>
      <c r="E202" s="717">
        <v>14</v>
      </c>
      <c r="F202" s="717">
        <v>13</v>
      </c>
      <c r="G202" s="717">
        <v>6.4100000000000008E-3</v>
      </c>
      <c r="H202" s="731">
        <v>0</v>
      </c>
      <c r="I202" s="737" t="s">
        <v>1755</v>
      </c>
    </row>
    <row r="203" spans="1:9" s="724" customFormat="1" ht="13" x14ac:dyDescent="0.15">
      <c r="A203" s="733"/>
      <c r="B203" s="739"/>
      <c r="C203" s="739"/>
      <c r="D203" s="717">
        <v>14</v>
      </c>
      <c r="E203" s="717">
        <v>16</v>
      </c>
      <c r="F203" s="717">
        <v>15</v>
      </c>
      <c r="G203" s="717">
        <v>6.1000000000000004E-3</v>
      </c>
      <c r="H203" s="731">
        <v>0</v>
      </c>
      <c r="I203" s="737" t="s">
        <v>1755</v>
      </c>
    </row>
    <row r="204" spans="1:9" s="724" customFormat="1" ht="13" x14ac:dyDescent="0.15">
      <c r="A204" s="733"/>
      <c r="B204" s="739"/>
      <c r="C204" s="739"/>
      <c r="D204" s="717">
        <v>16</v>
      </c>
      <c r="E204" s="717">
        <v>18</v>
      </c>
      <c r="F204" s="717">
        <v>17</v>
      </c>
      <c r="G204" s="717">
        <v>0.11210000000000001</v>
      </c>
      <c r="H204" s="731">
        <v>0.1</v>
      </c>
      <c r="I204" s="737" t="s">
        <v>1755</v>
      </c>
    </row>
    <row r="205" spans="1:9" s="724" customFormat="1" ht="13" x14ac:dyDescent="0.15">
      <c r="A205" s="733"/>
      <c r="B205" s="739"/>
      <c r="C205" s="739"/>
      <c r="D205" s="717">
        <v>18</v>
      </c>
      <c r="E205" s="717">
        <v>20</v>
      </c>
      <c r="F205" s="717">
        <v>19</v>
      </c>
      <c r="G205" s="717">
        <v>0.14480000000000001</v>
      </c>
      <c r="H205" s="731">
        <v>0.1</v>
      </c>
      <c r="I205" s="737" t="s">
        <v>1755</v>
      </c>
    </row>
    <row r="206" spans="1:9" s="724" customFormat="1" ht="13" x14ac:dyDescent="0.15">
      <c r="A206" s="733"/>
      <c r="B206" s="739"/>
      <c r="C206" s="739"/>
      <c r="D206" s="717">
        <v>20</v>
      </c>
      <c r="E206" s="717">
        <v>25</v>
      </c>
      <c r="F206" s="717">
        <v>22.5</v>
      </c>
      <c r="G206" s="717">
        <v>4.5499999999999999E-2</v>
      </c>
      <c r="H206" s="731">
        <v>0</v>
      </c>
      <c r="I206" s="737" t="s">
        <v>1755</v>
      </c>
    </row>
    <row r="207" spans="1:9" s="724" customFormat="1" ht="13" x14ac:dyDescent="0.15">
      <c r="A207" s="733"/>
      <c r="B207" s="739"/>
      <c r="C207" s="739"/>
      <c r="D207" s="717">
        <v>25</v>
      </c>
      <c r="E207" s="717">
        <v>27</v>
      </c>
      <c r="F207" s="717">
        <v>26</v>
      </c>
      <c r="G207" s="717">
        <v>7.9200000000000007E-2</v>
      </c>
      <c r="H207" s="731">
        <v>0</v>
      </c>
      <c r="I207" s="737" t="s">
        <v>1755</v>
      </c>
    </row>
    <row r="208" spans="1:9" s="724" customFormat="1" ht="13" x14ac:dyDescent="0.15">
      <c r="A208" s="733"/>
      <c r="B208" s="739"/>
      <c r="C208" s="739"/>
      <c r="D208" s="717">
        <v>27</v>
      </c>
      <c r="E208" s="717">
        <v>29</v>
      </c>
      <c r="F208" s="717">
        <v>28</v>
      </c>
      <c r="G208" s="717">
        <v>1.634E-2</v>
      </c>
      <c r="H208" s="731">
        <v>0</v>
      </c>
      <c r="I208" s="737" t="s">
        <v>1755</v>
      </c>
    </row>
    <row r="209" spans="1:9" s="724" customFormat="1" ht="13" x14ac:dyDescent="0.15">
      <c r="A209" s="733"/>
      <c r="B209" s="739"/>
      <c r="C209" s="739"/>
      <c r="D209" s="717">
        <v>29</v>
      </c>
      <c r="E209" s="717">
        <v>31</v>
      </c>
      <c r="F209" s="717">
        <v>30</v>
      </c>
      <c r="G209" s="717">
        <v>3.1900000000000005E-2</v>
      </c>
      <c r="H209" s="731">
        <v>0</v>
      </c>
      <c r="I209" s="737" t="s">
        <v>1755</v>
      </c>
    </row>
    <row r="210" spans="1:9" s="724" customFormat="1" ht="13" x14ac:dyDescent="0.15">
      <c r="A210" s="733"/>
      <c r="B210" s="739"/>
      <c r="C210" s="739"/>
      <c r="D210" s="717">
        <v>31</v>
      </c>
      <c r="E210" s="717">
        <v>33</v>
      </c>
      <c r="F210" s="717">
        <v>32</v>
      </c>
      <c r="G210" s="716">
        <v>2.3E-2</v>
      </c>
      <c r="H210" s="731">
        <v>0</v>
      </c>
      <c r="I210" s="737" t="s">
        <v>1755</v>
      </c>
    </row>
    <row r="211" spans="1:9" s="724" customFormat="1" ht="13" x14ac:dyDescent="0.15">
      <c r="A211" s="733"/>
      <c r="B211" s="739"/>
      <c r="C211" s="739"/>
      <c r="D211" s="717">
        <v>33</v>
      </c>
      <c r="E211" s="717">
        <v>35</v>
      </c>
      <c r="F211" s="717">
        <v>34</v>
      </c>
      <c r="G211" s="717">
        <v>1.643E-2</v>
      </c>
      <c r="H211" s="731">
        <v>0</v>
      </c>
      <c r="I211" s="737" t="s">
        <v>1755</v>
      </c>
    </row>
    <row r="212" spans="1:9" s="724" customFormat="1" ht="13" x14ac:dyDescent="0.15">
      <c r="A212" s="733"/>
      <c r="B212" s="739"/>
      <c r="C212" s="739"/>
      <c r="D212" s="717">
        <v>35</v>
      </c>
      <c r="E212" s="717">
        <v>37</v>
      </c>
      <c r="F212" s="717">
        <v>36</v>
      </c>
      <c r="G212" s="717">
        <v>0.18110000000000001</v>
      </c>
      <c r="H212" s="731">
        <v>0.1</v>
      </c>
      <c r="I212" s="737" t="s">
        <v>1755</v>
      </c>
    </row>
    <row r="213" spans="1:9" s="724" customFormat="1" ht="13" x14ac:dyDescent="0.15">
      <c r="A213" s="733"/>
      <c r="B213" s="739"/>
      <c r="C213" s="739"/>
      <c r="D213" s="717">
        <v>37</v>
      </c>
      <c r="E213" s="717">
        <v>39</v>
      </c>
      <c r="F213" s="717">
        <v>38</v>
      </c>
      <c r="G213" s="717">
        <v>4.87E-2</v>
      </c>
      <c r="H213" s="731">
        <v>0</v>
      </c>
      <c r="I213" s="737" t="s">
        <v>1755</v>
      </c>
    </row>
    <row r="214" spans="1:9" s="724" customFormat="1" ht="13" x14ac:dyDescent="0.15">
      <c r="A214" s="733"/>
      <c r="B214" s="739"/>
      <c r="C214" s="739"/>
      <c r="D214" s="717">
        <v>39</v>
      </c>
      <c r="E214" s="717">
        <v>41</v>
      </c>
      <c r="F214" s="717">
        <v>40</v>
      </c>
      <c r="G214" s="717">
        <v>1.7410000000000002E-2</v>
      </c>
      <c r="H214" s="731">
        <v>0</v>
      </c>
      <c r="I214" s="737" t="s">
        <v>1755</v>
      </c>
    </row>
    <row r="215" spans="1:9" s="724" customFormat="1" ht="13" x14ac:dyDescent="0.15">
      <c r="A215" s="733"/>
      <c r="B215" s="739"/>
      <c r="C215" s="739"/>
      <c r="D215" s="717">
        <v>41</v>
      </c>
      <c r="E215" s="717">
        <v>43</v>
      </c>
      <c r="F215" s="717">
        <v>42</v>
      </c>
      <c r="G215" s="717">
        <v>4.4400000000000002E-2</v>
      </c>
      <c r="H215" s="731">
        <v>0</v>
      </c>
      <c r="I215" s="737" t="s">
        <v>1755</v>
      </c>
    </row>
    <row r="216" spans="1:9" s="724" customFormat="1" ht="13" x14ac:dyDescent="0.15">
      <c r="A216" s="733"/>
      <c r="B216" s="739"/>
      <c r="C216" s="739"/>
      <c r="D216" s="717">
        <v>43</v>
      </c>
      <c r="E216" s="717">
        <v>45</v>
      </c>
      <c r="F216" s="717">
        <v>44</v>
      </c>
      <c r="G216" s="717">
        <v>0.248</v>
      </c>
      <c r="H216" s="731">
        <v>0.1</v>
      </c>
      <c r="I216" s="737" t="s">
        <v>1755</v>
      </c>
    </row>
    <row r="217" spans="1:9" s="724" customFormat="1" ht="13" x14ac:dyDescent="0.15">
      <c r="A217" s="733"/>
      <c r="B217" s="739"/>
      <c r="C217" s="739"/>
      <c r="D217" s="717">
        <v>45</v>
      </c>
      <c r="E217" s="717">
        <v>50</v>
      </c>
      <c r="F217" s="717">
        <v>47.5</v>
      </c>
      <c r="G217" s="717">
        <v>25.8</v>
      </c>
      <c r="H217" s="731">
        <v>15.7</v>
      </c>
      <c r="I217" s="737" t="s">
        <v>1755</v>
      </c>
    </row>
    <row r="218" spans="1:9" s="724" customFormat="1" ht="13" x14ac:dyDescent="0.15">
      <c r="A218" s="733"/>
      <c r="B218" s="739"/>
      <c r="C218" s="739"/>
      <c r="D218" s="717">
        <v>53</v>
      </c>
      <c r="E218" s="717">
        <v>58</v>
      </c>
      <c r="F218" s="717">
        <v>55.5</v>
      </c>
      <c r="G218" s="717">
        <v>43.9</v>
      </c>
      <c r="H218" s="731">
        <v>28.3</v>
      </c>
      <c r="I218" s="737" t="s">
        <v>1755</v>
      </c>
    </row>
    <row r="219" spans="1:9" s="724" customFormat="1" ht="13" x14ac:dyDescent="0.15">
      <c r="A219" s="733"/>
      <c r="B219" s="739"/>
      <c r="C219" s="739"/>
      <c r="D219" s="717">
        <v>58</v>
      </c>
      <c r="E219" s="717">
        <v>58</v>
      </c>
      <c r="F219" s="717">
        <v>58</v>
      </c>
      <c r="G219" s="717">
        <f>19.79*3</f>
        <v>59.37</v>
      </c>
      <c r="H219" s="731">
        <f>11.8*3</f>
        <v>35.400000000000006</v>
      </c>
      <c r="I219" s="738" t="s">
        <v>1756</v>
      </c>
    </row>
    <row r="220" spans="1:9" s="724" customFormat="1" ht="13" x14ac:dyDescent="0.15">
      <c r="A220" s="733">
        <v>41487</v>
      </c>
      <c r="B220" s="740">
        <v>-63.4</v>
      </c>
      <c r="C220" s="740">
        <v>-51.14</v>
      </c>
      <c r="D220" s="717">
        <v>0</v>
      </c>
      <c r="E220" s="717">
        <v>2</v>
      </c>
      <c r="F220" s="717">
        <v>1</v>
      </c>
      <c r="G220" s="716">
        <v>3.15E-2</v>
      </c>
      <c r="H220" s="731">
        <v>0</v>
      </c>
      <c r="I220" s="737" t="s">
        <v>1755</v>
      </c>
    </row>
    <row r="221" spans="1:9" s="724" customFormat="1" ht="13" x14ac:dyDescent="0.15">
      <c r="A221" s="733"/>
      <c r="B221" s="717"/>
      <c r="C221" s="717"/>
      <c r="D221" s="717">
        <v>0</v>
      </c>
      <c r="E221" s="717">
        <v>2.5</v>
      </c>
      <c r="F221" s="717">
        <v>1.25</v>
      </c>
      <c r="G221" s="716">
        <v>0.161</v>
      </c>
      <c r="H221" s="731">
        <v>0.1</v>
      </c>
      <c r="I221" s="737" t="s">
        <v>1755</v>
      </c>
    </row>
    <row r="222" spans="1:9" s="724" customFormat="1" ht="13" x14ac:dyDescent="0.15">
      <c r="A222" s="733"/>
      <c r="B222" s="717"/>
      <c r="C222" s="717"/>
      <c r="D222" s="717">
        <v>2</v>
      </c>
      <c r="E222" s="717">
        <v>4</v>
      </c>
      <c r="F222" s="717">
        <v>3</v>
      </c>
      <c r="G222" s="716">
        <v>1.3340000000000001E-2</v>
      </c>
      <c r="H222" s="731">
        <v>0</v>
      </c>
      <c r="I222" s="737" t="s">
        <v>1755</v>
      </c>
    </row>
    <row r="223" spans="1:9" s="724" customFormat="1" ht="13" x14ac:dyDescent="0.15">
      <c r="A223" s="733"/>
      <c r="B223" s="717"/>
      <c r="C223" s="717"/>
      <c r="D223" s="717">
        <v>4</v>
      </c>
      <c r="E223" s="717">
        <v>6</v>
      </c>
      <c r="F223" s="717">
        <v>5</v>
      </c>
      <c r="G223" s="716">
        <v>1.3090000000000001E-2</v>
      </c>
      <c r="H223" s="731">
        <v>0</v>
      </c>
      <c r="I223" s="737" t="s">
        <v>1755</v>
      </c>
    </row>
    <row r="224" spans="1:9" s="724" customFormat="1" ht="13" x14ac:dyDescent="0.15">
      <c r="A224" s="733"/>
      <c r="B224" s="717"/>
      <c r="C224" s="717"/>
      <c r="D224" s="717">
        <v>6</v>
      </c>
      <c r="E224" s="717">
        <v>8</v>
      </c>
      <c r="F224" s="717">
        <v>7</v>
      </c>
      <c r="G224" s="716">
        <v>1.5220000000000001E-2</v>
      </c>
      <c r="H224" s="731">
        <v>0</v>
      </c>
      <c r="I224" s="737" t="s">
        <v>1755</v>
      </c>
    </row>
    <row r="225" spans="1:9" s="724" customFormat="1" ht="13" x14ac:dyDescent="0.15">
      <c r="A225" s="733"/>
      <c r="B225" s="717"/>
      <c r="C225" s="717"/>
      <c r="D225" s="717">
        <v>8</v>
      </c>
      <c r="E225" s="717">
        <v>10</v>
      </c>
      <c r="F225" s="717">
        <v>9</v>
      </c>
      <c r="G225" s="716">
        <v>1.1710000000000002E-2</v>
      </c>
      <c r="H225" s="731">
        <v>0</v>
      </c>
      <c r="I225" s="737" t="s">
        <v>1755</v>
      </c>
    </row>
    <row r="226" spans="1:9" s="724" customFormat="1" ht="13" x14ac:dyDescent="0.15">
      <c r="A226" s="733"/>
      <c r="B226" s="717"/>
      <c r="C226" s="717"/>
      <c r="D226" s="717">
        <v>10</v>
      </c>
      <c r="E226" s="717">
        <v>12</v>
      </c>
      <c r="F226" s="717">
        <v>11</v>
      </c>
      <c r="G226" s="716">
        <v>2.9600000000000001E-2</v>
      </c>
      <c r="H226" s="731">
        <v>0</v>
      </c>
      <c r="I226" s="737" t="s">
        <v>1755</v>
      </c>
    </row>
    <row r="227" spans="1:9" s="724" customFormat="1" ht="13" x14ac:dyDescent="0.15">
      <c r="A227" s="733"/>
      <c r="B227" s="717"/>
      <c r="C227" s="717"/>
      <c r="D227" s="717">
        <v>12</v>
      </c>
      <c r="E227" s="717">
        <v>14</v>
      </c>
      <c r="F227" s="717">
        <v>13</v>
      </c>
      <c r="G227" s="716">
        <v>1.9360000000000002E-2</v>
      </c>
      <c r="H227" s="731">
        <v>0</v>
      </c>
      <c r="I227" s="737" t="s">
        <v>1755</v>
      </c>
    </row>
    <row r="228" spans="1:9" s="724" customFormat="1" ht="13" x14ac:dyDescent="0.15">
      <c r="A228" s="733"/>
      <c r="B228" s="717"/>
      <c r="C228" s="717"/>
      <c r="D228" s="717">
        <v>14</v>
      </c>
      <c r="E228" s="717">
        <v>16</v>
      </c>
      <c r="F228" s="717">
        <v>15</v>
      </c>
      <c r="G228" s="716">
        <v>4.8300000000000003E-2</v>
      </c>
      <c r="H228" s="731">
        <v>0</v>
      </c>
      <c r="I228" s="737" t="s">
        <v>1755</v>
      </c>
    </row>
    <row r="229" spans="1:9" s="724" customFormat="1" ht="13" x14ac:dyDescent="0.15">
      <c r="A229" s="733"/>
      <c r="B229" s="717"/>
      <c r="C229" s="717"/>
      <c r="D229" s="717">
        <v>16</v>
      </c>
      <c r="E229" s="717">
        <v>18</v>
      </c>
      <c r="F229" s="717">
        <v>17</v>
      </c>
      <c r="G229" s="716">
        <v>1.0360000000000001E-2</v>
      </c>
      <c r="H229" s="731">
        <v>0</v>
      </c>
      <c r="I229" s="737" t="s">
        <v>1755</v>
      </c>
    </row>
    <row r="230" spans="1:9" s="724" customFormat="1" ht="13" x14ac:dyDescent="0.15">
      <c r="A230" s="733"/>
      <c r="B230" s="717"/>
      <c r="C230" s="717"/>
      <c r="D230" s="717">
        <v>18</v>
      </c>
      <c r="E230" s="717">
        <v>20</v>
      </c>
      <c r="F230" s="717">
        <v>19</v>
      </c>
      <c r="G230" s="716">
        <v>4.3400000000000001E-2</v>
      </c>
      <c r="H230" s="731">
        <v>0</v>
      </c>
      <c r="I230" s="737" t="s">
        <v>1755</v>
      </c>
    </row>
    <row r="231" spans="1:9" s="724" customFormat="1" ht="13" x14ac:dyDescent="0.15">
      <c r="A231" s="733"/>
      <c r="B231" s="717"/>
      <c r="C231" s="717"/>
      <c r="D231" s="717">
        <v>20</v>
      </c>
      <c r="E231" s="717">
        <v>25</v>
      </c>
      <c r="F231" s="717">
        <v>22.5</v>
      </c>
      <c r="G231" s="716">
        <v>4.3600000000000003</v>
      </c>
      <c r="H231" s="731">
        <v>2.2999999999999998</v>
      </c>
      <c r="I231" s="737" t="s">
        <v>1755</v>
      </c>
    </row>
    <row r="232" spans="1:9" s="724" customFormat="1" ht="13" x14ac:dyDescent="0.15">
      <c r="A232" s="733"/>
      <c r="B232" s="717"/>
      <c r="C232" s="717"/>
      <c r="D232" s="717">
        <v>26</v>
      </c>
      <c r="E232" s="717">
        <v>29</v>
      </c>
      <c r="F232" s="717">
        <v>27.5</v>
      </c>
      <c r="G232" s="716">
        <v>3.29</v>
      </c>
      <c r="H232" s="731">
        <v>1.7000000000000002</v>
      </c>
      <c r="I232" s="737" t="s">
        <v>1755</v>
      </c>
    </row>
    <row r="233" spans="1:9" s="724" customFormat="1" ht="13" x14ac:dyDescent="0.15">
      <c r="A233" s="733"/>
      <c r="B233" s="717"/>
      <c r="C233" s="717"/>
      <c r="D233" s="717">
        <v>29</v>
      </c>
      <c r="E233" s="717">
        <v>29</v>
      </c>
      <c r="F233" s="717">
        <v>29</v>
      </c>
      <c r="G233" s="716">
        <v>33.799999999999997</v>
      </c>
      <c r="H233" s="731">
        <v>21.2</v>
      </c>
      <c r="I233" s="738" t="s">
        <v>1756</v>
      </c>
    </row>
    <row r="234" spans="1:9" s="724" customFormat="1" ht="13" x14ac:dyDescent="0.15">
      <c r="A234" s="733">
        <v>41490.625</v>
      </c>
      <c r="B234" s="740">
        <v>-62.94</v>
      </c>
      <c r="C234" s="740">
        <v>-53.33</v>
      </c>
      <c r="D234" s="717">
        <v>0</v>
      </c>
      <c r="E234" s="717">
        <v>2</v>
      </c>
      <c r="F234" s="717">
        <v>1</v>
      </c>
      <c r="G234" s="717">
        <v>1.0410000000000001E-2</v>
      </c>
      <c r="H234" s="731">
        <v>0</v>
      </c>
      <c r="I234" s="737" t="s">
        <v>1755</v>
      </c>
    </row>
    <row r="235" spans="1:9" s="724" customFormat="1" ht="13" x14ac:dyDescent="0.15">
      <c r="A235" s="733"/>
      <c r="B235" s="717"/>
      <c r="C235" s="717"/>
      <c r="D235" s="717">
        <v>2</v>
      </c>
      <c r="E235" s="717">
        <v>4</v>
      </c>
      <c r="F235" s="717">
        <v>3</v>
      </c>
      <c r="G235" s="717">
        <v>2.7100000000000003E-2</v>
      </c>
      <c r="H235" s="731">
        <v>0</v>
      </c>
      <c r="I235" s="737" t="s">
        <v>1755</v>
      </c>
    </row>
    <row r="236" spans="1:9" s="724" customFormat="1" ht="13" x14ac:dyDescent="0.15">
      <c r="A236" s="733"/>
      <c r="B236" s="717"/>
      <c r="C236" s="717"/>
      <c r="D236" s="717">
        <v>4</v>
      </c>
      <c r="E236" s="717">
        <v>6</v>
      </c>
      <c r="F236" s="717">
        <v>5</v>
      </c>
      <c r="G236" s="717">
        <v>4.6100000000000002E-2</v>
      </c>
      <c r="H236" s="731">
        <v>0</v>
      </c>
      <c r="I236" s="737" t="s">
        <v>1755</v>
      </c>
    </row>
    <row r="237" spans="1:9" s="724" customFormat="1" ht="13" x14ac:dyDescent="0.15">
      <c r="A237" s="733"/>
      <c r="B237" s="717"/>
      <c r="C237" s="717"/>
      <c r="D237" s="717">
        <v>6</v>
      </c>
      <c r="E237" s="717">
        <v>8</v>
      </c>
      <c r="F237" s="717">
        <v>7</v>
      </c>
      <c r="G237" s="717">
        <v>5.0500000000000003E-2</v>
      </c>
      <c r="H237" s="731">
        <v>0</v>
      </c>
      <c r="I237" s="737" t="s">
        <v>1755</v>
      </c>
    </row>
    <row r="238" spans="1:9" s="724" customFormat="1" ht="13" x14ac:dyDescent="0.15">
      <c r="A238" s="733"/>
      <c r="B238" s="717"/>
      <c r="C238" s="717"/>
      <c r="D238" s="717">
        <v>8</v>
      </c>
      <c r="E238" s="717">
        <v>10</v>
      </c>
      <c r="F238" s="717">
        <v>9</v>
      </c>
      <c r="G238" s="717">
        <v>4.8400000000000006E-2</v>
      </c>
      <c r="H238" s="731">
        <v>0</v>
      </c>
      <c r="I238" s="737" t="s">
        <v>1755</v>
      </c>
    </row>
    <row r="239" spans="1:9" s="724" customFormat="1" ht="13" x14ac:dyDescent="0.15">
      <c r="A239" s="733"/>
      <c r="B239" s="717"/>
      <c r="C239" s="717"/>
      <c r="D239" s="717">
        <v>10</v>
      </c>
      <c r="E239" s="717">
        <v>12</v>
      </c>
      <c r="F239" s="717">
        <v>11</v>
      </c>
      <c r="G239" s="717">
        <v>5.3600000000000002E-2</v>
      </c>
      <c r="H239" s="731">
        <v>0</v>
      </c>
      <c r="I239" s="737" t="s">
        <v>1755</v>
      </c>
    </row>
    <row r="240" spans="1:9" s="724" customFormat="1" ht="13" x14ac:dyDescent="0.15">
      <c r="A240" s="733"/>
      <c r="B240" s="717"/>
      <c r="C240" s="717"/>
      <c r="D240" s="717">
        <v>12</v>
      </c>
      <c r="E240" s="717">
        <v>14</v>
      </c>
      <c r="F240" s="717">
        <v>13</v>
      </c>
      <c r="G240" s="717">
        <v>9.1400000000000009E-2</v>
      </c>
      <c r="H240" s="731">
        <v>0</v>
      </c>
      <c r="I240" s="737" t="s">
        <v>1755</v>
      </c>
    </row>
    <row r="241" spans="1:9" s="724" customFormat="1" ht="13" x14ac:dyDescent="0.15">
      <c r="A241" s="733"/>
      <c r="B241" s="717"/>
      <c r="C241" s="717"/>
      <c r="D241" s="717">
        <v>14</v>
      </c>
      <c r="E241" s="717">
        <v>16</v>
      </c>
      <c r="F241" s="717">
        <v>15</v>
      </c>
      <c r="G241" s="717">
        <v>4.5100000000000001E-2</v>
      </c>
      <c r="H241" s="731">
        <v>0</v>
      </c>
      <c r="I241" s="737" t="s">
        <v>1755</v>
      </c>
    </row>
    <row r="242" spans="1:9" s="724" customFormat="1" ht="13" x14ac:dyDescent="0.15">
      <c r="A242" s="733"/>
      <c r="B242" s="739"/>
      <c r="C242" s="739"/>
      <c r="D242" s="717">
        <v>16</v>
      </c>
      <c r="E242" s="717">
        <v>18</v>
      </c>
      <c r="F242" s="717">
        <v>17</v>
      </c>
      <c r="G242" s="717">
        <v>4.5700000000000005E-2</v>
      </c>
      <c r="H242" s="731">
        <v>0</v>
      </c>
      <c r="I242" s="737" t="s">
        <v>1755</v>
      </c>
    </row>
    <row r="243" spans="1:9" s="724" customFormat="1" ht="13" x14ac:dyDescent="0.15">
      <c r="A243" s="733"/>
      <c r="B243" s="739"/>
      <c r="C243" s="739"/>
      <c r="D243" s="717">
        <v>18</v>
      </c>
      <c r="E243" s="717">
        <v>20</v>
      </c>
      <c r="F243" s="717">
        <v>19</v>
      </c>
      <c r="G243" s="717">
        <v>4.0300000000000002E-2</v>
      </c>
      <c r="H243" s="731">
        <v>0</v>
      </c>
      <c r="I243" s="737" t="s">
        <v>1755</v>
      </c>
    </row>
    <row r="244" spans="1:9" s="724" customFormat="1" ht="13" x14ac:dyDescent="0.15">
      <c r="A244" s="733"/>
      <c r="B244" s="739"/>
      <c r="C244" s="739"/>
      <c r="D244" s="717">
        <v>20</v>
      </c>
      <c r="E244" s="717">
        <v>25</v>
      </c>
      <c r="F244" s="717">
        <v>22.5</v>
      </c>
      <c r="G244" s="717">
        <v>3.3399999999999999E-2</v>
      </c>
      <c r="H244" s="731">
        <v>0</v>
      </c>
      <c r="I244" s="737" t="s">
        <v>1755</v>
      </c>
    </row>
    <row r="245" spans="1:9" s="724" customFormat="1" ht="13" x14ac:dyDescent="0.15">
      <c r="A245" s="733"/>
      <c r="B245" s="739"/>
      <c r="C245" s="739"/>
      <c r="D245" s="717">
        <v>23</v>
      </c>
      <c r="E245" s="717">
        <v>25</v>
      </c>
      <c r="F245" s="717">
        <v>24</v>
      </c>
      <c r="G245" s="717" t="s">
        <v>39</v>
      </c>
      <c r="H245" s="716" t="s">
        <v>39</v>
      </c>
      <c r="I245" s="737" t="s">
        <v>1755</v>
      </c>
    </row>
    <row r="246" spans="1:9" s="724" customFormat="1" ht="13" x14ac:dyDescent="0.15">
      <c r="A246" s="733"/>
      <c r="B246" s="739"/>
      <c r="C246" s="739"/>
      <c r="D246" s="717">
        <v>25</v>
      </c>
      <c r="E246" s="717">
        <v>27</v>
      </c>
      <c r="F246" s="717">
        <v>26</v>
      </c>
      <c r="G246" s="717">
        <v>2.9100000000000001E-2</v>
      </c>
      <c r="H246" s="731">
        <v>0</v>
      </c>
      <c r="I246" s="737" t="s">
        <v>1755</v>
      </c>
    </row>
    <row r="247" spans="1:9" s="724" customFormat="1" ht="13" x14ac:dyDescent="0.15">
      <c r="A247" s="733"/>
      <c r="B247" s="739"/>
      <c r="C247" s="739"/>
      <c r="D247" s="717">
        <v>27</v>
      </c>
      <c r="E247" s="717">
        <v>29</v>
      </c>
      <c r="F247" s="717">
        <v>28</v>
      </c>
      <c r="G247" s="717">
        <v>7.5600000000000007E-3</v>
      </c>
      <c r="H247" s="731">
        <v>0</v>
      </c>
      <c r="I247" s="737" t="s">
        <v>1755</v>
      </c>
    </row>
    <row r="248" spans="1:9" s="724" customFormat="1" ht="13" x14ac:dyDescent="0.15">
      <c r="A248" s="733"/>
      <c r="B248" s="739"/>
      <c r="C248" s="739"/>
      <c r="D248" s="717">
        <v>29</v>
      </c>
      <c r="E248" s="717">
        <v>31</v>
      </c>
      <c r="F248" s="717">
        <v>30</v>
      </c>
      <c r="G248" s="717">
        <v>3.0100000000000001E-3</v>
      </c>
      <c r="H248" s="731">
        <v>0</v>
      </c>
      <c r="I248" s="737" t="s">
        <v>1755</v>
      </c>
    </row>
    <row r="249" spans="1:9" s="724" customFormat="1" ht="13" x14ac:dyDescent="0.15">
      <c r="A249" s="733"/>
      <c r="B249" s="739"/>
      <c r="C249" s="739"/>
      <c r="D249" s="717">
        <v>31</v>
      </c>
      <c r="E249" s="717">
        <v>33</v>
      </c>
      <c r="F249" s="717">
        <v>32</v>
      </c>
      <c r="G249" s="717">
        <v>5.6800000000000003E-2</v>
      </c>
      <c r="H249" s="731">
        <v>0</v>
      </c>
      <c r="I249" s="737" t="s">
        <v>1755</v>
      </c>
    </row>
    <row r="250" spans="1:9" s="724" customFormat="1" ht="13" x14ac:dyDescent="0.15">
      <c r="A250" s="733"/>
      <c r="B250" s="739"/>
      <c r="C250" s="739"/>
      <c r="D250" s="717">
        <v>33</v>
      </c>
      <c r="E250" s="717">
        <v>35</v>
      </c>
      <c r="F250" s="717">
        <v>34</v>
      </c>
      <c r="G250" s="717">
        <v>3.98E-3</v>
      </c>
      <c r="H250" s="731">
        <v>0</v>
      </c>
      <c r="I250" s="737" t="s">
        <v>1755</v>
      </c>
    </row>
    <row r="251" spans="1:9" s="724" customFormat="1" ht="13" x14ac:dyDescent="0.15">
      <c r="A251" s="733"/>
      <c r="B251" s="739"/>
      <c r="C251" s="739"/>
      <c r="D251" s="717">
        <v>35</v>
      </c>
      <c r="E251" s="717">
        <v>40</v>
      </c>
      <c r="F251" s="717">
        <v>37.5</v>
      </c>
      <c r="G251" s="717">
        <v>6.2900000000000005E-3</v>
      </c>
      <c r="H251" s="731">
        <v>0</v>
      </c>
      <c r="I251" s="737" t="s">
        <v>1755</v>
      </c>
    </row>
    <row r="252" spans="1:9" s="724" customFormat="1" ht="13" x14ac:dyDescent="0.15">
      <c r="A252" s="733"/>
      <c r="B252" s="739"/>
      <c r="C252" s="739"/>
      <c r="D252" s="717">
        <v>40</v>
      </c>
      <c r="E252" s="717">
        <v>42</v>
      </c>
      <c r="F252" s="717">
        <v>41</v>
      </c>
      <c r="G252" s="717">
        <v>7.4100000000000008E-3</v>
      </c>
      <c r="H252" s="731">
        <v>0</v>
      </c>
      <c r="I252" s="737" t="s">
        <v>1755</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1B29-E12A-8D4C-B89E-C26506A3FD19}">
  <dimension ref="A1:I40"/>
  <sheetViews>
    <sheetView zoomScale="125" zoomScaleNormal="125" zoomScalePageLayoutView="125" workbookViewId="0">
      <pane ySplit="1" topLeftCell="A19" activePane="bottomLeft" state="frozen"/>
      <selection pane="bottomLeft" activeCell="C41" sqref="C41"/>
    </sheetView>
  </sheetViews>
  <sheetFormatPr baseColWidth="10" defaultRowHeight="13" x14ac:dyDescent="0.15"/>
  <cols>
    <col min="1" max="1" width="7.83203125" style="716" customWidth="1"/>
    <col min="2" max="2" width="27.83203125" style="717" customWidth="1"/>
    <col min="3" max="3" width="10.5" style="717" customWidth="1"/>
    <col min="4" max="4" width="65.1640625" style="722" customWidth="1"/>
    <col min="5" max="5" width="16.1640625" style="722" customWidth="1"/>
    <col min="6" max="6" width="22" style="722" customWidth="1"/>
    <col min="7" max="7" width="23.33203125" style="722" customWidth="1"/>
    <col min="8" max="8" width="10" style="716" bestFit="1" customWidth="1"/>
    <col min="9" max="9" width="13" style="723" customWidth="1"/>
    <col min="10" max="16384" width="10.83203125" style="724"/>
  </cols>
  <sheetData>
    <row r="1" spans="1:9" s="697" customFormat="1" ht="21" customHeight="1" x14ac:dyDescent="0.15">
      <c r="A1" s="693" t="s">
        <v>868</v>
      </c>
      <c r="B1" s="694" t="s">
        <v>1672</v>
      </c>
      <c r="C1" s="694" t="s">
        <v>1673</v>
      </c>
      <c r="D1" s="695"/>
      <c r="E1" s="695"/>
      <c r="F1" s="695"/>
      <c r="G1" s="695"/>
      <c r="H1" s="693"/>
      <c r="I1" s="696"/>
    </row>
    <row r="2" spans="1:9" s="703" customFormat="1" ht="28" x14ac:dyDescent="0.15">
      <c r="A2" s="698">
        <v>1</v>
      </c>
      <c r="B2" s="699" t="s">
        <v>1674</v>
      </c>
      <c r="C2" s="700" t="s">
        <v>1675</v>
      </c>
      <c r="D2" s="701"/>
      <c r="E2" s="701"/>
      <c r="F2" s="701"/>
      <c r="G2" s="701"/>
      <c r="H2" s="702"/>
      <c r="I2" s="701"/>
    </row>
    <row r="3" spans="1:9" s="707" customFormat="1" ht="42" x14ac:dyDescent="0.15">
      <c r="A3" s="698">
        <f>A2+1</f>
        <v>2</v>
      </c>
      <c r="B3" s="704" t="s">
        <v>1676</v>
      </c>
      <c r="C3" s="698" t="s">
        <v>1675</v>
      </c>
      <c r="D3" s="705" t="s">
        <v>1677</v>
      </c>
      <c r="E3" s="705" t="s">
        <v>1678</v>
      </c>
      <c r="F3" s="706" t="s">
        <v>1679</v>
      </c>
      <c r="G3" s="706" t="s">
        <v>1680</v>
      </c>
      <c r="H3" s="698"/>
      <c r="I3" s="705"/>
    </row>
    <row r="4" spans="1:9" s="707" customFormat="1" ht="28" x14ac:dyDescent="0.15">
      <c r="A4" s="698">
        <f t="shared" ref="A4:A18" si="0">A3+1</f>
        <v>3</v>
      </c>
      <c r="B4" s="704" t="s">
        <v>1681</v>
      </c>
      <c r="C4" s="698" t="s">
        <v>1675</v>
      </c>
      <c r="D4" s="706" t="s">
        <v>1682</v>
      </c>
      <c r="E4" s="705"/>
      <c r="F4" s="705"/>
      <c r="G4" s="705"/>
      <c r="H4" s="698"/>
      <c r="I4" s="705"/>
    </row>
    <row r="5" spans="1:9" s="703" customFormat="1" ht="14" x14ac:dyDescent="0.15">
      <c r="A5" s="698">
        <f t="shared" si="0"/>
        <v>4</v>
      </c>
      <c r="B5" s="699" t="s">
        <v>1683</v>
      </c>
      <c r="C5" s="700" t="s">
        <v>1675</v>
      </c>
      <c r="D5" s="701" t="s">
        <v>1684</v>
      </c>
      <c r="E5" s="701"/>
      <c r="F5" s="701"/>
      <c r="G5" s="701"/>
      <c r="H5" s="702"/>
      <c r="I5" s="701"/>
    </row>
    <row r="6" spans="1:9" s="703" customFormat="1" ht="14" x14ac:dyDescent="0.15">
      <c r="A6" s="698">
        <f t="shared" si="0"/>
        <v>5</v>
      </c>
      <c r="B6" s="699" t="s">
        <v>1685</v>
      </c>
      <c r="C6" s="700" t="s">
        <v>1675</v>
      </c>
      <c r="D6" s="701">
        <v>2017</v>
      </c>
      <c r="E6" s="701"/>
      <c r="F6" s="701"/>
      <c r="G6" s="701"/>
      <c r="H6" s="702"/>
      <c r="I6" s="701"/>
    </row>
    <row r="7" spans="1:9" s="714" customFormat="1" ht="27" customHeight="1" x14ac:dyDescent="0.15">
      <c r="A7" s="708">
        <f t="shared" si="0"/>
        <v>6</v>
      </c>
      <c r="B7" s="709" t="s">
        <v>1686</v>
      </c>
      <c r="C7" s="710" t="s">
        <v>1687</v>
      </c>
      <c r="D7" s="711" t="s">
        <v>1688</v>
      </c>
      <c r="E7" s="712"/>
      <c r="F7" s="712"/>
      <c r="G7" s="712"/>
      <c r="H7" s="708"/>
      <c r="I7" s="713"/>
    </row>
    <row r="8" spans="1:9" s="714" customFormat="1" ht="42" x14ac:dyDescent="0.15">
      <c r="A8" s="708">
        <f t="shared" si="0"/>
        <v>7</v>
      </c>
      <c r="B8" s="709" t="s">
        <v>1689</v>
      </c>
      <c r="C8" s="710" t="s">
        <v>1687</v>
      </c>
      <c r="D8" s="712" t="s">
        <v>1690</v>
      </c>
      <c r="E8" s="712" t="s">
        <v>1691</v>
      </c>
      <c r="F8" s="712"/>
      <c r="G8" s="715" t="s">
        <v>1680</v>
      </c>
      <c r="H8" s="708"/>
      <c r="I8" s="713"/>
    </row>
    <row r="9" spans="1:9" s="714" customFormat="1" ht="25" customHeight="1" x14ac:dyDescent="0.15">
      <c r="A9" s="708">
        <f t="shared" si="0"/>
        <v>8</v>
      </c>
      <c r="B9" s="709" t="s">
        <v>1692</v>
      </c>
      <c r="C9" s="710" t="s">
        <v>1687</v>
      </c>
      <c r="D9" s="712" t="s">
        <v>1693</v>
      </c>
      <c r="E9" s="712" t="s">
        <v>1694</v>
      </c>
      <c r="F9" s="712"/>
      <c r="G9" s="712"/>
      <c r="H9" s="708"/>
      <c r="I9" s="713"/>
    </row>
    <row r="10" spans="1:9" s="714" customFormat="1" ht="14" x14ac:dyDescent="0.15">
      <c r="A10" s="708">
        <f t="shared" si="0"/>
        <v>9</v>
      </c>
      <c r="B10" s="709" t="s">
        <v>1695</v>
      </c>
      <c r="C10" s="710" t="s">
        <v>1696</v>
      </c>
      <c r="D10" s="712"/>
      <c r="E10" s="712"/>
      <c r="F10" s="712"/>
      <c r="G10" s="712"/>
      <c r="H10" s="708"/>
      <c r="I10" s="713"/>
    </row>
    <row r="11" spans="1:9" s="707" customFormat="1" ht="42" x14ac:dyDescent="0.15">
      <c r="A11" s="698">
        <f t="shared" si="0"/>
        <v>10</v>
      </c>
      <c r="B11" s="704" t="s">
        <v>1697</v>
      </c>
      <c r="C11" s="698" t="s">
        <v>1675</v>
      </c>
      <c r="D11" s="705" t="s">
        <v>1698</v>
      </c>
      <c r="E11" s="705"/>
      <c r="F11" s="705"/>
      <c r="G11" s="705"/>
      <c r="H11" s="698"/>
      <c r="I11" s="705"/>
    </row>
    <row r="12" spans="1:9" s="714" customFormat="1" ht="28" x14ac:dyDescent="0.15">
      <c r="A12" s="708">
        <f t="shared" si="0"/>
        <v>11</v>
      </c>
      <c r="B12" s="709" t="s">
        <v>1699</v>
      </c>
      <c r="C12" s="710" t="s">
        <v>1696</v>
      </c>
      <c r="D12" s="712"/>
      <c r="E12" s="712"/>
      <c r="F12" s="712"/>
      <c r="G12" s="712"/>
      <c r="H12" s="708"/>
      <c r="I12" s="713"/>
    </row>
    <row r="13" spans="1:9" s="714" customFormat="1" ht="28" x14ac:dyDescent="0.15">
      <c r="A13" s="708">
        <f t="shared" si="0"/>
        <v>12</v>
      </c>
      <c r="B13" s="709" t="s">
        <v>1700</v>
      </c>
      <c r="C13" s="710" t="s">
        <v>1687</v>
      </c>
      <c r="D13" s="712"/>
      <c r="E13" s="712"/>
      <c r="F13" s="712"/>
      <c r="G13" s="712"/>
      <c r="H13" s="708"/>
      <c r="I13" s="713"/>
    </row>
    <row r="14" spans="1:9" s="714" customFormat="1" ht="14" x14ac:dyDescent="0.15">
      <c r="A14" s="708">
        <f t="shared" si="0"/>
        <v>13</v>
      </c>
      <c r="B14" s="709" t="s">
        <v>1701</v>
      </c>
      <c r="C14" s="710" t="s">
        <v>1696</v>
      </c>
      <c r="D14" s="712" t="s">
        <v>1702</v>
      </c>
      <c r="E14" s="712"/>
      <c r="F14" s="712"/>
      <c r="G14" s="712"/>
      <c r="H14" s="708"/>
      <c r="I14" s="713"/>
    </row>
    <row r="15" spans="1:9" s="714" customFormat="1" ht="14" x14ac:dyDescent="0.15">
      <c r="A15" s="708">
        <f t="shared" si="0"/>
        <v>14</v>
      </c>
      <c r="B15" s="709" t="s">
        <v>1703</v>
      </c>
      <c r="C15" s="710" t="s">
        <v>1696</v>
      </c>
      <c r="D15" s="712" t="s">
        <v>1704</v>
      </c>
      <c r="E15" s="712"/>
      <c r="F15" s="712"/>
      <c r="G15" s="712"/>
      <c r="H15" s="708"/>
      <c r="I15" s="713"/>
    </row>
    <row r="16" spans="1:9" s="714" customFormat="1" ht="14" x14ac:dyDescent="0.15">
      <c r="A16" s="708">
        <f t="shared" si="0"/>
        <v>15</v>
      </c>
      <c r="B16" s="709" t="s">
        <v>1705</v>
      </c>
      <c r="C16" s="710" t="s">
        <v>1696</v>
      </c>
      <c r="D16" s="712">
        <v>1.1000000000000001</v>
      </c>
      <c r="E16" s="712"/>
      <c r="F16" s="712"/>
      <c r="G16" s="712"/>
      <c r="H16" s="708"/>
      <c r="I16" s="713"/>
    </row>
    <row r="17" spans="1:9" s="714" customFormat="1" ht="14" x14ac:dyDescent="0.15">
      <c r="A17" s="708">
        <f t="shared" si="0"/>
        <v>16</v>
      </c>
      <c r="B17" s="709" t="s">
        <v>1706</v>
      </c>
      <c r="C17" s="710" t="s">
        <v>1696</v>
      </c>
      <c r="D17" s="712"/>
      <c r="E17" s="712"/>
      <c r="F17" s="712"/>
      <c r="G17" s="712"/>
      <c r="H17" s="708"/>
      <c r="I17" s="713"/>
    </row>
    <row r="18" spans="1:9" s="714" customFormat="1" ht="409.6" x14ac:dyDescent="0.15">
      <c r="A18" s="708">
        <f t="shared" si="0"/>
        <v>17</v>
      </c>
      <c r="B18" s="709" t="s">
        <v>1707</v>
      </c>
      <c r="C18" s="710" t="s">
        <v>1687</v>
      </c>
      <c r="D18" s="711" t="s">
        <v>1708</v>
      </c>
      <c r="E18" s="712" t="s">
        <v>1709</v>
      </c>
      <c r="F18" s="712"/>
      <c r="G18" s="712"/>
      <c r="H18" s="708"/>
      <c r="I18" s="713"/>
    </row>
    <row r="19" spans="1:9" s="714" customFormat="1" ht="140" x14ac:dyDescent="0.15">
      <c r="A19" s="708"/>
      <c r="B19" s="709"/>
      <c r="D19" s="711" t="s">
        <v>1710</v>
      </c>
      <c r="E19" s="712" t="s">
        <v>1711</v>
      </c>
      <c r="F19" s="712"/>
      <c r="G19" s="712"/>
      <c r="H19" s="708"/>
      <c r="I19" s="713"/>
    </row>
    <row r="20" spans="1:9" s="714" customFormat="1" ht="28" x14ac:dyDescent="0.15">
      <c r="A20" s="708">
        <v>18</v>
      </c>
      <c r="B20" s="709" t="s">
        <v>1712</v>
      </c>
      <c r="C20" s="710" t="s">
        <v>1687</v>
      </c>
      <c r="D20" s="712" t="s">
        <v>1713</v>
      </c>
      <c r="E20" s="712" t="s">
        <v>1714</v>
      </c>
      <c r="F20" s="712"/>
      <c r="G20" s="712"/>
      <c r="H20" s="708"/>
      <c r="I20" s="713"/>
    </row>
    <row r="21" spans="1:9" s="719" customFormat="1" x14ac:dyDescent="0.15">
      <c r="A21" s="716"/>
      <c r="B21" s="717"/>
      <c r="C21" s="717"/>
      <c r="D21" s="718">
        <v>-66.47</v>
      </c>
      <c r="E21" s="718">
        <v>0.1</v>
      </c>
      <c r="F21" s="717"/>
      <c r="G21" s="717"/>
      <c r="H21" s="716"/>
      <c r="I21" s="716"/>
    </row>
    <row r="22" spans="1:9" s="719" customFormat="1" x14ac:dyDescent="0.15">
      <c r="A22" s="716"/>
      <c r="B22" s="717"/>
      <c r="C22" s="717"/>
      <c r="D22" s="720">
        <v>-66.459999999999994</v>
      </c>
      <c r="E22" s="720">
        <v>0.1</v>
      </c>
      <c r="F22" s="717"/>
      <c r="G22" s="716"/>
      <c r="H22" s="716"/>
      <c r="I22" s="716"/>
    </row>
    <row r="23" spans="1:9" s="719" customFormat="1" x14ac:dyDescent="0.15">
      <c r="A23" s="716"/>
      <c r="B23" s="717"/>
      <c r="C23" s="717"/>
      <c r="D23" s="718">
        <v>-67.47</v>
      </c>
      <c r="E23" s="718">
        <v>-0.02</v>
      </c>
      <c r="F23" s="717"/>
      <c r="G23" s="717"/>
      <c r="H23" s="716"/>
      <c r="I23" s="716"/>
    </row>
    <row r="24" spans="1:9" s="719" customFormat="1" x14ac:dyDescent="0.15">
      <c r="A24" s="716"/>
      <c r="B24" s="717"/>
      <c r="C24" s="717"/>
      <c r="D24" s="718">
        <v>-67.47</v>
      </c>
      <c r="E24" s="718">
        <v>-0.03</v>
      </c>
      <c r="F24" s="717"/>
      <c r="G24" s="717"/>
      <c r="H24" s="716"/>
      <c r="I24" s="716"/>
    </row>
    <row r="25" spans="1:9" s="719" customFormat="1" x14ac:dyDescent="0.15">
      <c r="A25" s="716"/>
      <c r="B25" s="717"/>
      <c r="C25" s="717"/>
      <c r="D25" s="720">
        <v>-67.47</v>
      </c>
      <c r="E25" s="720">
        <v>-0.03</v>
      </c>
      <c r="F25" s="717"/>
      <c r="G25" s="717"/>
      <c r="H25" s="716"/>
      <c r="I25" s="716"/>
    </row>
    <row r="26" spans="1:9" s="719" customFormat="1" x14ac:dyDescent="0.15">
      <c r="A26" s="716"/>
      <c r="B26" s="717"/>
      <c r="C26" s="717"/>
      <c r="D26" s="718">
        <v>-68.05</v>
      </c>
      <c r="E26" s="718">
        <v>-0.34</v>
      </c>
      <c r="F26" s="717"/>
      <c r="G26" s="717"/>
      <c r="H26" s="716"/>
      <c r="I26" s="716"/>
    </row>
    <row r="27" spans="1:9" s="719" customFormat="1" x14ac:dyDescent="0.15">
      <c r="A27" s="716"/>
      <c r="B27" s="717"/>
      <c r="C27" s="717"/>
      <c r="D27" s="718">
        <v>-68.06</v>
      </c>
      <c r="E27" s="718">
        <v>-0.34</v>
      </c>
      <c r="F27" s="717"/>
      <c r="G27" s="717"/>
      <c r="H27" s="716"/>
      <c r="I27" s="716"/>
    </row>
    <row r="28" spans="1:9" s="719" customFormat="1" x14ac:dyDescent="0.15">
      <c r="A28" s="716"/>
      <c r="B28" s="717"/>
      <c r="C28" s="717"/>
      <c r="D28" s="720">
        <v>-67.95</v>
      </c>
      <c r="E28" s="720">
        <v>-6.66</v>
      </c>
      <c r="F28" s="717"/>
      <c r="G28" s="717"/>
      <c r="H28" s="716"/>
      <c r="I28" s="716"/>
    </row>
    <row r="29" spans="1:9" s="719" customFormat="1" x14ac:dyDescent="0.15">
      <c r="A29" s="716"/>
      <c r="B29" s="717"/>
      <c r="C29" s="717"/>
      <c r="D29" s="718">
        <v>-67.19</v>
      </c>
      <c r="E29" s="718">
        <v>-13.21</v>
      </c>
      <c r="F29" s="717"/>
      <c r="G29" s="717"/>
      <c r="H29" s="716"/>
      <c r="I29" s="716"/>
    </row>
    <row r="30" spans="1:9" s="719" customFormat="1" x14ac:dyDescent="0.15">
      <c r="A30" s="716"/>
      <c r="B30" s="717"/>
      <c r="C30" s="717"/>
      <c r="D30" s="718">
        <v>-67.180000000000007</v>
      </c>
      <c r="E30" s="718">
        <v>-23.01</v>
      </c>
      <c r="F30" s="717"/>
      <c r="G30" s="717"/>
      <c r="H30" s="716"/>
      <c r="I30" s="716"/>
    </row>
    <row r="31" spans="1:9" s="719" customFormat="1" x14ac:dyDescent="0.15">
      <c r="A31" s="716"/>
      <c r="B31" s="717"/>
      <c r="C31" s="717"/>
      <c r="D31" s="720">
        <v>-67.2</v>
      </c>
      <c r="E31" s="720">
        <v>-23.07</v>
      </c>
      <c r="F31" s="717"/>
      <c r="G31" s="717"/>
      <c r="H31" s="716"/>
      <c r="I31" s="716"/>
    </row>
    <row r="32" spans="1:9" s="719" customFormat="1" x14ac:dyDescent="0.15">
      <c r="A32" s="716"/>
      <c r="B32" s="717"/>
      <c r="C32" s="717"/>
      <c r="D32" s="720">
        <v>-67.2</v>
      </c>
      <c r="E32" s="720">
        <v>-23.07</v>
      </c>
      <c r="F32" s="717"/>
      <c r="G32" s="717"/>
      <c r="H32" s="716"/>
      <c r="I32" s="716"/>
    </row>
    <row r="33" spans="1:9" s="719" customFormat="1" x14ac:dyDescent="0.15">
      <c r="A33" s="716"/>
      <c r="B33" s="717"/>
      <c r="C33" s="717"/>
      <c r="D33" s="720">
        <v>-67.2</v>
      </c>
      <c r="E33" s="720">
        <v>-23.07</v>
      </c>
      <c r="F33" s="717"/>
      <c r="G33" s="717"/>
      <c r="H33" s="716"/>
      <c r="I33" s="716"/>
    </row>
    <row r="34" spans="1:9" s="719" customFormat="1" x14ac:dyDescent="0.15">
      <c r="A34" s="716"/>
      <c r="B34" s="717"/>
      <c r="C34" s="717"/>
      <c r="D34" s="720">
        <v>-67.2</v>
      </c>
      <c r="E34" s="720">
        <v>-23.08</v>
      </c>
      <c r="F34" s="717"/>
      <c r="G34" s="717"/>
      <c r="H34" s="716"/>
      <c r="I34" s="716"/>
    </row>
    <row r="35" spans="1:9" s="719" customFormat="1" x14ac:dyDescent="0.15">
      <c r="A35" s="716"/>
      <c r="B35" s="717"/>
      <c r="C35" s="717"/>
      <c r="D35" s="720">
        <v>-67.180000000000007</v>
      </c>
      <c r="E35" s="720">
        <v>-23.26</v>
      </c>
      <c r="F35" s="717"/>
      <c r="G35" s="717"/>
      <c r="H35" s="716"/>
      <c r="I35" s="716"/>
    </row>
    <row r="36" spans="1:9" s="719" customFormat="1" x14ac:dyDescent="0.15">
      <c r="A36" s="716"/>
      <c r="B36" s="717"/>
      <c r="C36" s="717"/>
      <c r="D36" s="720">
        <v>-67.180000000000007</v>
      </c>
      <c r="E36" s="720">
        <v>-23.26</v>
      </c>
      <c r="F36" s="717"/>
      <c r="G36" s="717"/>
      <c r="H36" s="716"/>
      <c r="I36" s="716"/>
    </row>
    <row r="37" spans="1:9" s="719" customFormat="1" x14ac:dyDescent="0.15">
      <c r="A37" s="716"/>
      <c r="B37" s="717"/>
      <c r="C37" s="717"/>
      <c r="D37" s="720">
        <v>-67.180000000000007</v>
      </c>
      <c r="E37" s="720">
        <v>-23.2</v>
      </c>
      <c r="F37" s="717"/>
      <c r="G37" s="717"/>
      <c r="H37" s="716"/>
      <c r="I37" s="716"/>
    </row>
    <row r="38" spans="1:9" s="719" customFormat="1" x14ac:dyDescent="0.15">
      <c r="A38" s="716"/>
      <c r="B38" s="717"/>
      <c r="C38" s="717"/>
      <c r="D38" s="720">
        <v>-67.180000000000007</v>
      </c>
      <c r="E38" s="720">
        <v>-23.21</v>
      </c>
      <c r="F38" s="717"/>
      <c r="G38" s="717"/>
      <c r="H38" s="716"/>
      <c r="I38" s="716"/>
    </row>
    <row r="39" spans="1:9" s="719" customFormat="1" x14ac:dyDescent="0.15">
      <c r="A39" s="716"/>
      <c r="B39" s="717"/>
      <c r="C39" s="717"/>
      <c r="D39" s="720">
        <v>-63.41</v>
      </c>
      <c r="E39" s="720">
        <v>-51.24</v>
      </c>
      <c r="F39" s="717"/>
      <c r="G39" s="717"/>
      <c r="H39" s="716"/>
      <c r="I39" s="716"/>
    </row>
    <row r="40" spans="1:9" s="714" customFormat="1" ht="70" x14ac:dyDescent="0.15">
      <c r="A40" s="708">
        <f>A20+1</f>
        <v>19</v>
      </c>
      <c r="B40" s="709" t="s">
        <v>1715</v>
      </c>
      <c r="C40" s="710" t="s">
        <v>1696</v>
      </c>
      <c r="D40" s="714" t="s">
        <v>1716</v>
      </c>
      <c r="E40" s="711" t="s">
        <v>1717</v>
      </c>
      <c r="F40" s="721" t="s">
        <v>1718</v>
      </c>
      <c r="G40" s="711" t="s">
        <v>1719</v>
      </c>
      <c r="H40" s="708"/>
      <c r="I40" s="713"/>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83"/>
  <sheetViews>
    <sheetView zoomScale="125" zoomScaleNormal="125" workbookViewId="0">
      <pane ySplit="1" topLeftCell="A2" activePane="bottomLeft" state="frozen"/>
      <selection pane="bottomLeft"/>
    </sheetView>
  </sheetViews>
  <sheetFormatPr baseColWidth="10" defaultColWidth="11.5" defaultRowHeight="14" customHeight="1" x14ac:dyDescent="0.2"/>
  <cols>
    <col min="1" max="1" width="12.6640625" style="254" customWidth="1"/>
    <col min="2" max="2" width="11.5" style="255" customWidth="1"/>
    <col min="3" max="3" width="14.6640625" style="255" customWidth="1"/>
    <col min="4" max="4" width="18.5" style="256" bestFit="1" customWidth="1"/>
    <col min="5" max="5" width="10.33203125" style="256" customWidth="1"/>
    <col min="6" max="6" width="10.5" style="256" customWidth="1"/>
    <col min="7" max="8" width="7.33203125" style="256" bestFit="1" customWidth="1"/>
    <col min="9" max="9" width="7.83203125" style="256" customWidth="1"/>
    <col min="10" max="10" width="8" style="255" customWidth="1"/>
    <col min="11" max="11" width="12" style="256" bestFit="1" customWidth="1"/>
    <col min="12" max="12" width="9.83203125" style="256" bestFit="1" customWidth="1"/>
    <col min="13" max="13" width="4.83203125" style="254" bestFit="1" customWidth="1"/>
    <col min="14" max="14" width="7.5" style="286" customWidth="1"/>
    <col min="15" max="15" width="11" style="254" customWidth="1"/>
    <col min="16" max="16" width="6.33203125" style="256" customWidth="1"/>
    <col min="17" max="17" width="67.5" style="254" customWidth="1"/>
    <col min="18" max="18" width="12" style="255" bestFit="1" customWidth="1"/>
    <col min="19" max="16384" width="11.5" style="254"/>
  </cols>
  <sheetData>
    <row r="1" spans="1:18" ht="24" customHeight="1" x14ac:dyDescent="0.2">
      <c r="A1" s="251" t="s">
        <v>1551</v>
      </c>
      <c r="B1" s="251" t="s">
        <v>1552</v>
      </c>
      <c r="C1" s="251" t="s">
        <v>1553</v>
      </c>
      <c r="D1" s="252" t="s">
        <v>1443</v>
      </c>
      <c r="E1" s="252" t="s">
        <v>669</v>
      </c>
      <c r="F1" s="252" t="s">
        <v>670</v>
      </c>
      <c r="G1" s="252" t="s">
        <v>2</v>
      </c>
      <c r="H1" s="252" t="s">
        <v>3</v>
      </c>
      <c r="I1" s="252" t="s">
        <v>4</v>
      </c>
      <c r="J1" s="251" t="s">
        <v>1491</v>
      </c>
      <c r="K1" s="252" t="s">
        <v>677</v>
      </c>
      <c r="L1" s="276" t="s">
        <v>6</v>
      </c>
      <c r="M1" s="276" t="s">
        <v>7</v>
      </c>
      <c r="N1" s="284" t="s">
        <v>8</v>
      </c>
      <c r="O1" s="252" t="s">
        <v>1444</v>
      </c>
      <c r="P1" s="252" t="s">
        <v>1445</v>
      </c>
      <c r="Q1" s="253" t="s">
        <v>1446</v>
      </c>
      <c r="R1" s="251" t="s">
        <v>1447</v>
      </c>
    </row>
    <row r="2" spans="1:18" ht="14" customHeight="1" x14ac:dyDescent="0.2">
      <c r="A2" s="369" t="s">
        <v>21</v>
      </c>
      <c r="B2" s="369" t="s">
        <v>20</v>
      </c>
      <c r="C2" s="369" t="s">
        <v>1494</v>
      </c>
      <c r="D2" s="371">
        <v>41442.625</v>
      </c>
      <c r="E2" s="405">
        <v>-61.52</v>
      </c>
      <c r="F2" s="405">
        <v>-0.16</v>
      </c>
      <c r="J2" s="1" t="s">
        <v>22</v>
      </c>
      <c r="K2" s="256">
        <v>25.5</v>
      </c>
      <c r="L2" s="277">
        <v>15.5</v>
      </c>
      <c r="M2" s="278">
        <v>23</v>
      </c>
      <c r="P2" s="257" t="s">
        <v>1448</v>
      </c>
      <c r="Q2" s="254" t="s">
        <v>1449</v>
      </c>
      <c r="R2" s="255" t="s">
        <v>1450</v>
      </c>
    </row>
    <row r="3" spans="1:18" ht="14" customHeight="1" x14ac:dyDescent="0.2">
      <c r="E3" s="405"/>
      <c r="F3" s="405"/>
      <c r="J3" s="1" t="s">
        <v>22</v>
      </c>
      <c r="Q3" s="254" t="s">
        <v>1451</v>
      </c>
      <c r="R3" s="255" t="s">
        <v>1450</v>
      </c>
    </row>
    <row r="4" spans="1:18" ht="14" customHeight="1" x14ac:dyDescent="0.2">
      <c r="E4" s="405"/>
      <c r="F4" s="405"/>
      <c r="J4" s="1" t="s">
        <v>22</v>
      </c>
      <c r="Q4" s="254" t="s">
        <v>1451</v>
      </c>
      <c r="R4" s="255" t="s">
        <v>1450</v>
      </c>
    </row>
    <row r="5" spans="1:18" s="378" customFormat="1" ht="14" customHeight="1" x14ac:dyDescent="0.2">
      <c r="A5" s="369" t="s">
        <v>24</v>
      </c>
      <c r="B5" s="369" t="s">
        <v>23</v>
      </c>
      <c r="C5" s="372" t="s">
        <v>1468</v>
      </c>
      <c r="D5" s="371">
        <v>41443.666666666664</v>
      </c>
      <c r="E5" s="403">
        <v>-62.9</v>
      </c>
      <c r="F5" s="403">
        <v>-0.01</v>
      </c>
      <c r="G5" s="373"/>
      <c r="H5" s="373"/>
      <c r="I5" s="373"/>
      <c r="J5" s="374" t="s">
        <v>25</v>
      </c>
      <c r="K5" s="373">
        <v>105.2</v>
      </c>
      <c r="L5" s="375">
        <f>K5*15.5/25.5</f>
        <v>63.945098039215694</v>
      </c>
      <c r="M5" s="376">
        <v>24</v>
      </c>
      <c r="N5" s="377"/>
      <c r="P5" s="379" t="s">
        <v>1448</v>
      </c>
      <c r="Q5" s="378" t="s">
        <v>1452</v>
      </c>
      <c r="R5" s="380" t="s">
        <v>762</v>
      </c>
    </row>
    <row r="6" spans="1:18" ht="14" customHeight="1" x14ac:dyDescent="0.2">
      <c r="E6" s="405"/>
      <c r="F6" s="405"/>
      <c r="J6" s="1" t="s">
        <v>25</v>
      </c>
      <c r="Q6" s="254" t="s">
        <v>1451</v>
      </c>
      <c r="R6" s="255" t="s">
        <v>762</v>
      </c>
    </row>
    <row r="7" spans="1:18" ht="14" customHeight="1" x14ac:dyDescent="0.2">
      <c r="B7" s="258"/>
      <c r="C7" s="258"/>
      <c r="E7" s="405"/>
      <c r="F7" s="405"/>
      <c r="J7" s="1" t="s">
        <v>25</v>
      </c>
      <c r="Q7" s="254" t="s">
        <v>1451</v>
      </c>
      <c r="R7" s="255" t="s">
        <v>762</v>
      </c>
    </row>
    <row r="8" spans="1:18" ht="14" customHeight="1" x14ac:dyDescent="0.2">
      <c r="E8" s="405"/>
      <c r="F8" s="405"/>
      <c r="J8" s="1" t="s">
        <v>25</v>
      </c>
      <c r="L8" s="279"/>
      <c r="M8" s="278"/>
      <c r="Q8" s="254" t="s">
        <v>1453</v>
      </c>
      <c r="R8" s="255" t="s">
        <v>762</v>
      </c>
    </row>
    <row r="9" spans="1:18" ht="14" customHeight="1" x14ac:dyDescent="0.2">
      <c r="E9" s="405"/>
      <c r="F9" s="405"/>
      <c r="J9" s="1" t="s">
        <v>25</v>
      </c>
      <c r="L9" s="279"/>
      <c r="M9" s="278"/>
      <c r="Q9" s="254" t="s">
        <v>1454</v>
      </c>
      <c r="R9" s="255" t="s">
        <v>762</v>
      </c>
    </row>
    <row r="10" spans="1:18" s="378" customFormat="1" ht="14" customHeight="1" x14ac:dyDescent="0.2">
      <c r="A10" s="369" t="s">
        <v>28</v>
      </c>
      <c r="B10" s="369" t="s">
        <v>27</v>
      </c>
      <c r="C10" s="372" t="s">
        <v>1468</v>
      </c>
      <c r="D10" s="371">
        <v>41444.666666666664</v>
      </c>
      <c r="E10" s="403">
        <v>-63.94</v>
      </c>
      <c r="F10" s="403">
        <v>-0.02</v>
      </c>
      <c r="G10" s="373"/>
      <c r="H10" s="373"/>
      <c r="I10" s="373"/>
      <c r="J10" s="374" t="s">
        <v>1519</v>
      </c>
      <c r="K10" s="373">
        <v>55.8</v>
      </c>
      <c r="L10" s="381">
        <v>37</v>
      </c>
      <c r="M10" s="376">
        <v>23</v>
      </c>
      <c r="N10" s="377" t="s">
        <v>1455</v>
      </c>
      <c r="O10" s="373" t="s">
        <v>1455</v>
      </c>
      <c r="P10" s="379" t="s">
        <v>1448</v>
      </c>
      <c r="Q10" s="378" t="s">
        <v>32</v>
      </c>
      <c r="R10" s="380" t="s">
        <v>762</v>
      </c>
    </row>
    <row r="11" spans="1:18" ht="14" customHeight="1" x14ac:dyDescent="0.2">
      <c r="E11" s="405"/>
      <c r="F11" s="405"/>
      <c r="J11" s="1" t="s">
        <v>1520</v>
      </c>
      <c r="Q11" s="254" t="s">
        <v>1451</v>
      </c>
      <c r="R11" s="255" t="s">
        <v>762</v>
      </c>
    </row>
    <row r="12" spans="1:18" ht="14" customHeight="1" x14ac:dyDescent="0.2">
      <c r="E12" s="405"/>
      <c r="F12" s="405"/>
      <c r="J12" s="1" t="s">
        <v>1521</v>
      </c>
      <c r="K12" s="256">
        <v>23.2</v>
      </c>
      <c r="L12" s="277">
        <v>14</v>
      </c>
      <c r="M12" s="278">
        <v>22.6</v>
      </c>
      <c r="N12" s="286" t="s">
        <v>1456</v>
      </c>
      <c r="O12" s="256" t="s">
        <v>1455</v>
      </c>
      <c r="Q12" s="254" t="s">
        <v>30</v>
      </c>
      <c r="R12" s="255" t="s">
        <v>762</v>
      </c>
    </row>
    <row r="13" spans="1:18" ht="14" customHeight="1" x14ac:dyDescent="0.2">
      <c r="E13" s="405"/>
      <c r="F13" s="405"/>
      <c r="J13" s="1" t="s">
        <v>1522</v>
      </c>
      <c r="L13" s="279"/>
      <c r="M13" s="278"/>
      <c r="Q13" s="254" t="s">
        <v>1451</v>
      </c>
      <c r="R13" s="255" t="s">
        <v>762</v>
      </c>
    </row>
    <row r="14" spans="1:18" s="378" customFormat="1" ht="14" customHeight="1" x14ac:dyDescent="0.2">
      <c r="A14" s="369" t="s">
        <v>34</v>
      </c>
      <c r="B14" s="369" t="s">
        <v>33</v>
      </c>
      <c r="C14" s="369" t="s">
        <v>35</v>
      </c>
      <c r="D14" s="371">
        <v>41446.583333333336</v>
      </c>
      <c r="E14" s="403">
        <v>-66.47</v>
      </c>
      <c r="F14" s="403">
        <v>0.1</v>
      </c>
      <c r="G14" s="373">
        <v>0</v>
      </c>
      <c r="H14" s="373">
        <v>2</v>
      </c>
      <c r="I14" s="373">
        <v>1</v>
      </c>
      <c r="J14" s="380" t="s">
        <v>37</v>
      </c>
      <c r="K14" s="373">
        <v>0.626</v>
      </c>
      <c r="L14" s="376">
        <v>0.30000000000000004</v>
      </c>
      <c r="M14" s="376">
        <v>22.6</v>
      </c>
      <c r="N14" s="377" t="s">
        <v>38</v>
      </c>
      <c r="O14" s="373" t="s">
        <v>40</v>
      </c>
      <c r="P14" s="373"/>
      <c r="Q14" s="382" t="s">
        <v>1474</v>
      </c>
    </row>
    <row r="15" spans="1:18" ht="14" customHeight="1" x14ac:dyDescent="0.2">
      <c r="E15" s="405"/>
      <c r="F15" s="405"/>
      <c r="G15" s="256">
        <v>2</v>
      </c>
      <c r="H15" s="256">
        <v>4</v>
      </c>
      <c r="I15" s="256">
        <v>3</v>
      </c>
      <c r="J15" s="255" t="s">
        <v>41</v>
      </c>
      <c r="K15" s="256">
        <v>0.35399999999999998</v>
      </c>
      <c r="L15" s="278">
        <v>0.2</v>
      </c>
      <c r="M15" s="278">
        <v>22.8</v>
      </c>
      <c r="N15" s="286" t="s">
        <v>42</v>
      </c>
      <c r="O15" s="256" t="s">
        <v>40</v>
      </c>
      <c r="R15" s="254"/>
    </row>
    <row r="16" spans="1:18" ht="14" customHeight="1" x14ac:dyDescent="0.2">
      <c r="E16" s="405"/>
      <c r="F16" s="405"/>
      <c r="G16" s="256">
        <v>4</v>
      </c>
      <c r="H16" s="256">
        <v>6</v>
      </c>
      <c r="I16" s="256">
        <v>5</v>
      </c>
      <c r="J16" s="255" t="s">
        <v>43</v>
      </c>
      <c r="K16" s="256">
        <v>0.246</v>
      </c>
      <c r="L16" s="278">
        <v>0.1</v>
      </c>
      <c r="M16" s="278">
        <v>23</v>
      </c>
      <c r="N16" s="286" t="s">
        <v>44</v>
      </c>
      <c r="O16" s="256" t="s">
        <v>40</v>
      </c>
      <c r="R16" s="254"/>
    </row>
    <row r="17" spans="1:18" ht="14" customHeight="1" x14ac:dyDescent="0.2">
      <c r="E17" s="405"/>
      <c r="F17" s="405"/>
      <c r="G17" s="256">
        <v>6</v>
      </c>
      <c r="H17" s="256">
        <v>8</v>
      </c>
      <c r="I17" s="256">
        <v>7</v>
      </c>
      <c r="J17" s="255" t="s">
        <v>45</v>
      </c>
      <c r="K17" s="256">
        <v>0.59199999999999997</v>
      </c>
      <c r="L17" s="278">
        <v>0.30000000000000004</v>
      </c>
      <c r="M17" s="278">
        <v>22.6</v>
      </c>
      <c r="N17" s="286" t="s">
        <v>46</v>
      </c>
      <c r="O17" s="256" t="s">
        <v>40</v>
      </c>
      <c r="R17" s="254"/>
    </row>
    <row r="18" spans="1:18" ht="14" customHeight="1" x14ac:dyDescent="0.2">
      <c r="E18" s="405"/>
      <c r="F18" s="405"/>
      <c r="G18" s="256">
        <v>8</v>
      </c>
      <c r="H18" s="256">
        <v>10</v>
      </c>
      <c r="I18" s="256">
        <v>9</v>
      </c>
      <c r="J18" s="255" t="s">
        <v>47</v>
      </c>
      <c r="K18" s="256">
        <v>6.99</v>
      </c>
      <c r="L18" s="280">
        <v>3.8</v>
      </c>
      <c r="M18" s="278">
        <v>23.1</v>
      </c>
      <c r="N18" s="287" t="s">
        <v>48</v>
      </c>
      <c r="O18" s="256" t="s">
        <v>40</v>
      </c>
      <c r="R18" s="254"/>
    </row>
    <row r="19" spans="1:18" ht="14" customHeight="1" x14ac:dyDescent="0.2">
      <c r="E19" s="405"/>
      <c r="F19" s="405"/>
      <c r="G19" s="256">
        <v>10</v>
      </c>
      <c r="H19" s="256">
        <v>15</v>
      </c>
      <c r="I19" s="256">
        <v>12.5</v>
      </c>
      <c r="J19" s="255" t="s">
        <v>49</v>
      </c>
      <c r="K19" s="256">
        <v>34.6</v>
      </c>
      <c r="L19" s="277">
        <v>21.7</v>
      </c>
      <c r="M19" s="278">
        <v>23.1</v>
      </c>
      <c r="N19" s="288" t="s">
        <v>50</v>
      </c>
      <c r="O19" s="256" t="s">
        <v>40</v>
      </c>
      <c r="Q19" s="254" t="s">
        <v>51</v>
      </c>
    </row>
    <row r="20" spans="1:18" ht="14" customHeight="1" x14ac:dyDescent="0.2">
      <c r="E20" s="405"/>
      <c r="F20" s="405"/>
      <c r="G20" s="256">
        <v>15</v>
      </c>
      <c r="H20" s="256">
        <v>15</v>
      </c>
      <c r="I20" s="256">
        <v>15</v>
      </c>
      <c r="J20" s="255" t="s">
        <v>168</v>
      </c>
      <c r="K20" s="256">
        <v>44.4</v>
      </c>
      <c r="L20" s="277">
        <v>28.6</v>
      </c>
      <c r="M20" s="278">
        <v>22.7</v>
      </c>
      <c r="N20" s="288" t="s">
        <v>53</v>
      </c>
      <c r="O20" s="256" t="s">
        <v>40</v>
      </c>
      <c r="Q20" s="254" t="s">
        <v>54</v>
      </c>
      <c r="R20" s="254"/>
    </row>
    <row r="21" spans="1:18" ht="14" customHeight="1" x14ac:dyDescent="0.2">
      <c r="A21" s="370" t="s">
        <v>34</v>
      </c>
      <c r="B21" s="370" t="s">
        <v>33</v>
      </c>
      <c r="C21" s="383" t="s">
        <v>55</v>
      </c>
      <c r="D21" s="384">
        <v>41446.666666666664</v>
      </c>
      <c r="E21" s="411">
        <v>-66.459999999999994</v>
      </c>
      <c r="F21" s="411">
        <v>0.1</v>
      </c>
      <c r="G21" s="256">
        <v>0</v>
      </c>
      <c r="H21" s="256">
        <v>2</v>
      </c>
      <c r="I21" s="256">
        <v>1</v>
      </c>
      <c r="J21" s="255" t="s">
        <v>158</v>
      </c>
      <c r="K21" s="256">
        <v>0.52600000000000002</v>
      </c>
      <c r="L21" s="278">
        <v>0.30000000000000004</v>
      </c>
      <c r="M21" s="278">
        <v>23</v>
      </c>
      <c r="N21" s="286" t="s">
        <v>40</v>
      </c>
      <c r="O21" s="256" t="s">
        <v>40</v>
      </c>
      <c r="Q21" s="260" t="s">
        <v>1475</v>
      </c>
      <c r="R21" s="254"/>
    </row>
    <row r="22" spans="1:18" ht="14" customHeight="1" x14ac:dyDescent="0.2">
      <c r="E22" s="411"/>
      <c r="F22" s="411"/>
      <c r="G22" s="256">
        <v>2</v>
      </c>
      <c r="H22" s="256">
        <v>4</v>
      </c>
      <c r="I22" s="256">
        <v>3</v>
      </c>
      <c r="J22" s="255" t="s">
        <v>58</v>
      </c>
      <c r="K22" s="256">
        <v>0.224</v>
      </c>
      <c r="L22" s="278">
        <v>0.1</v>
      </c>
      <c r="M22" s="278">
        <v>23</v>
      </c>
      <c r="N22" s="286" t="s">
        <v>40</v>
      </c>
      <c r="O22" s="256" t="s">
        <v>40</v>
      </c>
      <c r="R22" s="254"/>
    </row>
    <row r="23" spans="1:18" ht="14" customHeight="1" x14ac:dyDescent="0.2">
      <c r="E23" s="411"/>
      <c r="F23" s="411"/>
      <c r="G23" s="256">
        <v>4</v>
      </c>
      <c r="H23" s="256">
        <v>6</v>
      </c>
      <c r="I23" s="256">
        <v>5</v>
      </c>
      <c r="J23" s="255" t="s">
        <v>59</v>
      </c>
      <c r="K23" s="256">
        <v>0.40300000000000002</v>
      </c>
      <c r="L23" s="278">
        <v>0.2</v>
      </c>
      <c r="M23" s="278">
        <v>22.8</v>
      </c>
      <c r="N23" s="286" t="s">
        <v>40</v>
      </c>
      <c r="O23" s="256" t="s">
        <v>40</v>
      </c>
      <c r="R23" s="254"/>
    </row>
    <row r="24" spans="1:18" ht="14" customHeight="1" x14ac:dyDescent="0.2">
      <c r="E24" s="411"/>
      <c r="F24" s="411"/>
      <c r="G24" s="256">
        <v>6</v>
      </c>
      <c r="H24" s="256">
        <v>8</v>
      </c>
      <c r="I24" s="256">
        <v>7</v>
      </c>
      <c r="J24" s="255" t="s">
        <v>263</v>
      </c>
      <c r="K24" s="256">
        <v>1.4060000000000001</v>
      </c>
      <c r="L24" s="278">
        <v>0.7</v>
      </c>
      <c r="M24" s="278">
        <v>22.9</v>
      </c>
      <c r="N24" s="286" t="s">
        <v>40</v>
      </c>
      <c r="O24" s="256" t="s">
        <v>40</v>
      </c>
      <c r="R24" s="254"/>
    </row>
    <row r="25" spans="1:18" ht="14" customHeight="1" x14ac:dyDescent="0.2">
      <c r="E25" s="411"/>
      <c r="F25" s="411"/>
      <c r="G25" s="256">
        <v>8</v>
      </c>
      <c r="H25" s="256">
        <v>10</v>
      </c>
      <c r="I25" s="256">
        <v>9</v>
      </c>
      <c r="J25" s="255" t="s">
        <v>270</v>
      </c>
      <c r="K25" s="256">
        <v>1.891</v>
      </c>
      <c r="L25" s="280">
        <v>1</v>
      </c>
      <c r="M25" s="278">
        <v>22.8</v>
      </c>
      <c r="N25" s="286" t="s">
        <v>40</v>
      </c>
      <c r="O25" s="256" t="s">
        <v>40</v>
      </c>
      <c r="R25" s="254"/>
    </row>
    <row r="26" spans="1:18" ht="14" customHeight="1" x14ac:dyDescent="0.2">
      <c r="E26" s="411"/>
      <c r="F26" s="411"/>
      <c r="G26" s="256">
        <v>10</v>
      </c>
      <c r="H26" s="256">
        <v>13</v>
      </c>
      <c r="I26" s="256">
        <v>11.5</v>
      </c>
      <c r="J26" s="255" t="s">
        <v>62</v>
      </c>
      <c r="K26" s="256">
        <v>8.32</v>
      </c>
      <c r="L26" s="280">
        <v>4.5999999999999996</v>
      </c>
      <c r="M26" s="278">
        <v>22.7</v>
      </c>
      <c r="N26" s="286" t="s">
        <v>40</v>
      </c>
      <c r="O26" s="256" t="s">
        <v>40</v>
      </c>
      <c r="R26" s="254"/>
    </row>
    <row r="27" spans="1:18" ht="14" customHeight="1" x14ac:dyDescent="0.2">
      <c r="E27" s="411"/>
      <c r="F27" s="411"/>
      <c r="G27" s="256">
        <v>21</v>
      </c>
      <c r="H27" s="256">
        <v>21</v>
      </c>
      <c r="I27" s="256">
        <v>21</v>
      </c>
      <c r="J27" s="255" t="s">
        <v>231</v>
      </c>
      <c r="K27" s="256">
        <v>24.3</v>
      </c>
      <c r="L27" s="277">
        <v>14.8</v>
      </c>
      <c r="M27" s="278">
        <v>22.8</v>
      </c>
      <c r="N27" s="286" t="s">
        <v>40</v>
      </c>
      <c r="O27" s="256" t="s">
        <v>40</v>
      </c>
      <c r="Q27" s="254" t="s">
        <v>64</v>
      </c>
      <c r="R27" s="254"/>
    </row>
    <row r="28" spans="1:18" s="378" customFormat="1" ht="14" customHeight="1" x14ac:dyDescent="0.2">
      <c r="A28" s="369" t="s">
        <v>66</v>
      </c>
      <c r="B28" s="369" t="s">
        <v>65</v>
      </c>
      <c r="C28" s="369" t="s">
        <v>35</v>
      </c>
      <c r="D28" s="371">
        <v>41449.550694444442</v>
      </c>
      <c r="E28" s="403">
        <v>-67.47</v>
      </c>
      <c r="F28" s="403">
        <v>-0.02</v>
      </c>
      <c r="G28" s="373">
        <v>0</v>
      </c>
      <c r="H28" s="373">
        <v>2</v>
      </c>
      <c r="I28" s="373">
        <v>1</v>
      </c>
      <c r="J28" s="380" t="s">
        <v>69</v>
      </c>
      <c r="K28" s="373">
        <v>0.12959999999999999</v>
      </c>
      <c r="L28" s="376">
        <v>0.1</v>
      </c>
      <c r="M28" s="376">
        <v>22.5</v>
      </c>
      <c r="N28" s="377" t="s">
        <v>70</v>
      </c>
      <c r="O28" s="373" t="s">
        <v>40</v>
      </c>
      <c r="P28" s="373"/>
      <c r="Q28" s="382" t="s">
        <v>1504</v>
      </c>
    </row>
    <row r="29" spans="1:18" ht="14" customHeight="1" x14ac:dyDescent="0.2">
      <c r="E29" s="405"/>
      <c r="F29" s="405"/>
      <c r="G29" s="256">
        <v>2</v>
      </c>
      <c r="H29" s="256">
        <v>4</v>
      </c>
      <c r="I29" s="256">
        <v>3</v>
      </c>
      <c r="J29" s="255" t="s">
        <v>71</v>
      </c>
      <c r="K29" s="256">
        <v>7.8300000000000008E-2</v>
      </c>
      <c r="L29" s="278">
        <v>0</v>
      </c>
      <c r="M29" s="278">
        <v>22.1</v>
      </c>
      <c r="N29" s="286" t="s">
        <v>72</v>
      </c>
      <c r="O29" s="256" t="s">
        <v>40</v>
      </c>
      <c r="R29" s="254"/>
    </row>
    <row r="30" spans="1:18" ht="14" customHeight="1" x14ac:dyDescent="0.2">
      <c r="B30" s="254"/>
      <c r="C30" s="254"/>
      <c r="D30" s="254"/>
      <c r="E30" s="405"/>
      <c r="F30" s="405"/>
      <c r="G30" s="256">
        <v>4</v>
      </c>
      <c r="H30" s="256">
        <v>6</v>
      </c>
      <c r="I30" s="256">
        <v>5</v>
      </c>
      <c r="J30" s="255" t="s">
        <v>106</v>
      </c>
      <c r="K30" s="256">
        <v>5.6600000000000004E-2</v>
      </c>
      <c r="L30" s="278">
        <v>0</v>
      </c>
      <c r="M30" s="278">
        <v>22.6</v>
      </c>
      <c r="N30" s="286" t="s">
        <v>74</v>
      </c>
      <c r="O30" s="256" t="s">
        <v>40</v>
      </c>
      <c r="R30" s="254"/>
    </row>
    <row r="31" spans="1:18" ht="14" customHeight="1" x14ac:dyDescent="0.2">
      <c r="B31" s="254"/>
      <c r="C31" s="254"/>
      <c r="D31" s="254"/>
      <c r="E31" s="405"/>
      <c r="F31" s="405"/>
      <c r="G31" s="256">
        <v>6</v>
      </c>
      <c r="H31" s="256">
        <v>8</v>
      </c>
      <c r="I31" s="256">
        <v>7</v>
      </c>
      <c r="J31" s="255" t="s">
        <v>75</v>
      </c>
      <c r="K31" s="256">
        <v>2.9600000000000001E-2</v>
      </c>
      <c r="L31" s="278">
        <v>0</v>
      </c>
      <c r="M31" s="278">
        <v>22.2</v>
      </c>
      <c r="N31" s="286" t="s">
        <v>76</v>
      </c>
      <c r="O31" s="256" t="s">
        <v>40</v>
      </c>
      <c r="R31" s="254"/>
    </row>
    <row r="32" spans="1:18" ht="14" customHeight="1" x14ac:dyDescent="0.2">
      <c r="B32" s="254"/>
      <c r="C32" s="254"/>
      <c r="D32" s="254"/>
      <c r="E32" s="405"/>
      <c r="F32" s="405"/>
      <c r="G32" s="256">
        <v>8</v>
      </c>
      <c r="H32" s="256">
        <v>10</v>
      </c>
      <c r="I32" s="256">
        <v>9</v>
      </c>
      <c r="J32" s="255" t="s">
        <v>77</v>
      </c>
      <c r="K32" s="256">
        <v>0.1643</v>
      </c>
      <c r="L32" s="278">
        <v>0.1</v>
      </c>
      <c r="M32" s="278">
        <v>22.2</v>
      </c>
      <c r="N32" s="286" t="s">
        <v>78</v>
      </c>
      <c r="O32" s="256" t="s">
        <v>40</v>
      </c>
      <c r="R32" s="254"/>
    </row>
    <row r="33" spans="1:18" ht="14" customHeight="1" x14ac:dyDescent="0.2">
      <c r="B33" s="254"/>
      <c r="C33" s="254"/>
      <c r="D33" s="254"/>
      <c r="E33" s="405"/>
      <c r="F33" s="405"/>
      <c r="G33" s="256">
        <v>10</v>
      </c>
      <c r="H33" s="256">
        <v>12</v>
      </c>
      <c r="I33" s="256">
        <v>11</v>
      </c>
      <c r="J33" s="255" t="s">
        <v>80</v>
      </c>
      <c r="K33" s="256">
        <v>0.26800000000000002</v>
      </c>
      <c r="L33" s="278">
        <v>0.1</v>
      </c>
      <c r="M33" s="278">
        <v>22.4</v>
      </c>
      <c r="N33" s="286" t="s">
        <v>81</v>
      </c>
      <c r="O33" s="256" t="s">
        <v>40</v>
      </c>
      <c r="R33" s="254"/>
    </row>
    <row r="34" spans="1:18" ht="14" customHeight="1" x14ac:dyDescent="0.2">
      <c r="B34" s="254"/>
      <c r="C34" s="254"/>
      <c r="D34" s="254"/>
      <c r="E34" s="405"/>
      <c r="F34" s="405"/>
      <c r="G34" s="256">
        <v>12</v>
      </c>
      <c r="H34" s="256">
        <v>14</v>
      </c>
      <c r="I34" s="256">
        <v>13</v>
      </c>
      <c r="J34" s="255" t="s">
        <v>82</v>
      </c>
      <c r="K34" s="256">
        <v>0.27900000000000003</v>
      </c>
      <c r="L34" s="278">
        <v>0.1</v>
      </c>
      <c r="M34" s="278">
        <v>22.4</v>
      </c>
      <c r="N34" s="286" t="s">
        <v>83</v>
      </c>
      <c r="O34" s="256" t="s">
        <v>40</v>
      </c>
      <c r="R34" s="254"/>
    </row>
    <row r="35" spans="1:18" ht="14" customHeight="1" x14ac:dyDescent="0.2">
      <c r="B35" s="254"/>
      <c r="C35" s="254"/>
      <c r="D35" s="254"/>
      <c r="E35" s="405"/>
      <c r="F35" s="405"/>
      <c r="G35" s="256">
        <v>14</v>
      </c>
      <c r="H35" s="256">
        <v>16</v>
      </c>
      <c r="I35" s="256">
        <v>15</v>
      </c>
      <c r="J35" s="255" t="s">
        <v>84</v>
      </c>
      <c r="K35" s="256">
        <v>0.30499999999999999</v>
      </c>
      <c r="L35" s="278">
        <v>0.1</v>
      </c>
      <c r="M35" s="278">
        <v>22.1</v>
      </c>
      <c r="N35" s="286" t="s">
        <v>85</v>
      </c>
      <c r="O35" s="256" t="s">
        <v>40</v>
      </c>
      <c r="R35" s="254"/>
    </row>
    <row r="36" spans="1:18" ht="14" customHeight="1" x14ac:dyDescent="0.2">
      <c r="B36" s="254"/>
      <c r="C36" s="254"/>
      <c r="D36" s="254"/>
      <c r="E36" s="405"/>
      <c r="F36" s="405"/>
      <c r="G36" s="256">
        <v>16</v>
      </c>
      <c r="H36" s="256">
        <v>18</v>
      </c>
      <c r="I36" s="256">
        <v>17</v>
      </c>
      <c r="J36" s="255" t="s">
        <v>86</v>
      </c>
      <c r="K36" s="256">
        <v>0.27800000000000002</v>
      </c>
      <c r="L36" s="278">
        <v>0.1</v>
      </c>
      <c r="M36" s="278">
        <v>22.2</v>
      </c>
      <c r="N36" s="286" t="s">
        <v>87</v>
      </c>
      <c r="O36" s="256" t="s">
        <v>40</v>
      </c>
      <c r="R36" s="254"/>
    </row>
    <row r="37" spans="1:18" ht="14" customHeight="1" x14ac:dyDescent="0.2">
      <c r="B37" s="254"/>
      <c r="C37" s="254"/>
      <c r="D37" s="254"/>
      <c r="E37" s="405"/>
      <c r="F37" s="405"/>
      <c r="G37" s="256">
        <v>18</v>
      </c>
      <c r="H37" s="256">
        <v>20</v>
      </c>
      <c r="I37" s="256">
        <v>19</v>
      </c>
      <c r="J37" s="255" t="s">
        <v>88</v>
      </c>
      <c r="K37" s="256">
        <v>0.33800000000000002</v>
      </c>
      <c r="L37" s="278">
        <v>0.2</v>
      </c>
      <c r="M37" s="278">
        <v>22.7</v>
      </c>
      <c r="N37" s="286" t="s">
        <v>89</v>
      </c>
      <c r="O37" s="256" t="s">
        <v>40</v>
      </c>
      <c r="R37" s="254"/>
    </row>
    <row r="38" spans="1:18" ht="14" customHeight="1" x14ac:dyDescent="0.2">
      <c r="B38" s="254"/>
      <c r="C38" s="254"/>
      <c r="D38" s="254"/>
      <c r="E38" s="405"/>
      <c r="F38" s="405"/>
      <c r="G38" s="256">
        <v>38</v>
      </c>
      <c r="H38" s="256">
        <v>38</v>
      </c>
      <c r="I38" s="256">
        <v>38</v>
      </c>
      <c r="J38" s="255" t="s">
        <v>90</v>
      </c>
      <c r="K38" s="256">
        <v>22.9</v>
      </c>
      <c r="L38" s="277">
        <v>13.9</v>
      </c>
      <c r="M38" s="278">
        <v>22.3</v>
      </c>
      <c r="N38" s="288" t="s">
        <v>91</v>
      </c>
      <c r="O38" s="256" t="s">
        <v>40</v>
      </c>
      <c r="Q38" s="254" t="s">
        <v>54</v>
      </c>
      <c r="R38" s="254"/>
    </row>
    <row r="39" spans="1:18" ht="14" customHeight="1" x14ac:dyDescent="0.2">
      <c r="A39" s="370" t="s">
        <v>66</v>
      </c>
      <c r="B39" s="370" t="s">
        <v>65</v>
      </c>
      <c r="C39" s="383" t="s">
        <v>55</v>
      </c>
      <c r="D39" s="385">
        <v>41449.5625</v>
      </c>
      <c r="E39" s="405">
        <v>-67.47</v>
      </c>
      <c r="F39" s="405">
        <v>-0.03</v>
      </c>
      <c r="G39" s="256">
        <v>0</v>
      </c>
      <c r="H39" s="256">
        <v>2</v>
      </c>
      <c r="I39" s="256">
        <v>1</v>
      </c>
      <c r="J39" s="255" t="s">
        <v>94</v>
      </c>
      <c r="K39" s="256">
        <v>2.81E-2</v>
      </c>
      <c r="L39" s="278">
        <v>0</v>
      </c>
      <c r="M39" s="278">
        <v>22</v>
      </c>
      <c r="N39" s="286" t="s">
        <v>95</v>
      </c>
      <c r="O39" s="256" t="s">
        <v>40</v>
      </c>
      <c r="Q39" s="260" t="s">
        <v>1476</v>
      </c>
      <c r="R39" s="254"/>
    </row>
    <row r="40" spans="1:18" ht="14" customHeight="1" x14ac:dyDescent="0.2">
      <c r="B40" s="254"/>
      <c r="C40" s="254"/>
      <c r="D40" s="254"/>
      <c r="E40" s="405"/>
      <c r="F40" s="405"/>
      <c r="G40" s="256">
        <v>2</v>
      </c>
      <c r="H40" s="256">
        <v>4</v>
      </c>
      <c r="I40" s="256">
        <v>3</v>
      </c>
      <c r="J40" s="255" t="s">
        <v>96</v>
      </c>
      <c r="K40" s="256">
        <v>2.7900000000000001E-2</v>
      </c>
      <c r="L40" s="278">
        <v>0</v>
      </c>
      <c r="M40" s="278">
        <v>22.2</v>
      </c>
      <c r="N40" s="286" t="s">
        <v>97</v>
      </c>
      <c r="O40" s="256" t="s">
        <v>40</v>
      </c>
      <c r="R40" s="254"/>
    </row>
    <row r="41" spans="1:18" ht="14" customHeight="1" x14ac:dyDescent="0.2">
      <c r="B41" s="254"/>
      <c r="C41" s="254"/>
      <c r="D41" s="254"/>
      <c r="E41" s="405"/>
      <c r="F41" s="405"/>
      <c r="G41" s="256">
        <v>4</v>
      </c>
      <c r="H41" s="256">
        <v>6</v>
      </c>
      <c r="I41" s="256">
        <v>5</v>
      </c>
      <c r="J41" s="255" t="s">
        <v>98</v>
      </c>
      <c r="K41" s="256">
        <v>2.81E-2</v>
      </c>
      <c r="L41" s="278">
        <v>0</v>
      </c>
      <c r="M41" s="278">
        <v>22.3</v>
      </c>
      <c r="N41" s="286" t="s">
        <v>99</v>
      </c>
      <c r="O41" s="256" t="s">
        <v>40</v>
      </c>
      <c r="R41" s="254"/>
    </row>
    <row r="42" spans="1:18" ht="14" customHeight="1" x14ac:dyDescent="0.2">
      <c r="B42" s="254"/>
      <c r="C42" s="254"/>
      <c r="D42" s="254"/>
      <c r="E42" s="405"/>
      <c r="F42" s="405"/>
      <c r="G42" s="256">
        <v>6</v>
      </c>
      <c r="H42" s="256">
        <v>8</v>
      </c>
      <c r="I42" s="256">
        <v>7</v>
      </c>
      <c r="J42" s="255" t="s">
        <v>100</v>
      </c>
      <c r="K42" s="256">
        <v>1.5070000000000002E-2</v>
      </c>
      <c r="L42" s="278">
        <v>0</v>
      </c>
      <c r="M42" s="278">
        <v>22.2</v>
      </c>
      <c r="N42" s="286" t="s">
        <v>101</v>
      </c>
      <c r="O42" s="256" t="s">
        <v>40</v>
      </c>
      <c r="R42" s="254"/>
    </row>
    <row r="43" spans="1:18" ht="14" customHeight="1" x14ac:dyDescent="0.2">
      <c r="B43" s="254"/>
      <c r="C43" s="254"/>
      <c r="D43" s="254"/>
      <c r="E43" s="405"/>
      <c r="F43" s="405"/>
      <c r="G43" s="256">
        <v>8</v>
      </c>
      <c r="H43" s="256">
        <v>10</v>
      </c>
      <c r="I43" s="256">
        <v>9</v>
      </c>
      <c r="J43" s="255" t="s">
        <v>102</v>
      </c>
      <c r="K43" s="256">
        <v>0.03</v>
      </c>
      <c r="L43" s="278">
        <v>0</v>
      </c>
      <c r="M43" s="278">
        <v>22.2</v>
      </c>
      <c r="N43" s="286" t="s">
        <v>103</v>
      </c>
      <c r="O43" s="256" t="s">
        <v>40</v>
      </c>
      <c r="R43" s="254"/>
    </row>
    <row r="44" spans="1:18" ht="14" customHeight="1" x14ac:dyDescent="0.2">
      <c r="B44" s="254"/>
      <c r="C44" s="254"/>
      <c r="D44" s="254"/>
      <c r="E44" s="405"/>
      <c r="F44" s="405"/>
      <c r="G44" s="256">
        <v>10</v>
      </c>
      <c r="H44" s="256">
        <v>12</v>
      </c>
      <c r="I44" s="256">
        <v>11</v>
      </c>
      <c r="J44" s="255" t="s">
        <v>104</v>
      </c>
      <c r="K44" s="256">
        <v>6.430000000000001E-2</v>
      </c>
      <c r="L44" s="278">
        <v>0</v>
      </c>
      <c r="M44" s="278">
        <v>22.2</v>
      </c>
      <c r="N44" s="286" t="s">
        <v>105</v>
      </c>
      <c r="O44" s="256" t="s">
        <v>40</v>
      </c>
      <c r="R44" s="254"/>
    </row>
    <row r="45" spans="1:18" ht="14" customHeight="1" x14ac:dyDescent="0.2">
      <c r="B45" s="254"/>
      <c r="C45" s="254"/>
      <c r="D45" s="254"/>
      <c r="E45" s="405"/>
      <c r="F45" s="405"/>
      <c r="G45" s="256">
        <v>12</v>
      </c>
      <c r="H45" s="256">
        <v>17</v>
      </c>
      <c r="I45" s="256">
        <v>14.5</v>
      </c>
      <c r="J45" s="255" t="s">
        <v>106</v>
      </c>
      <c r="K45" s="256">
        <v>0.18820000000000001</v>
      </c>
      <c r="L45" s="278">
        <v>0.1</v>
      </c>
      <c r="M45" s="278">
        <v>22.2</v>
      </c>
      <c r="N45" s="286" t="s">
        <v>107</v>
      </c>
      <c r="O45" s="256" t="s">
        <v>40</v>
      </c>
      <c r="R45" s="254"/>
    </row>
    <row r="46" spans="1:18" ht="14" customHeight="1" x14ac:dyDescent="0.2">
      <c r="D46" s="254"/>
      <c r="E46" s="405"/>
      <c r="F46" s="405"/>
      <c r="G46" s="256">
        <v>19</v>
      </c>
      <c r="H46" s="256">
        <v>19</v>
      </c>
      <c r="I46" s="256">
        <v>19</v>
      </c>
      <c r="J46" s="255" t="s">
        <v>108</v>
      </c>
      <c r="K46" s="256">
        <v>15.57</v>
      </c>
      <c r="L46" s="280">
        <v>9.6999999999999993</v>
      </c>
      <c r="M46" s="278">
        <v>22.4</v>
      </c>
      <c r="N46" s="287" t="s">
        <v>109</v>
      </c>
      <c r="O46" s="256" t="s">
        <v>40</v>
      </c>
      <c r="Q46" s="254" t="s">
        <v>110</v>
      </c>
    </row>
    <row r="47" spans="1:18" ht="14" customHeight="1" x14ac:dyDescent="0.2">
      <c r="A47" s="370" t="s">
        <v>66</v>
      </c>
      <c r="B47" s="370" t="s">
        <v>65</v>
      </c>
      <c r="C47" s="383" t="s">
        <v>1469</v>
      </c>
      <c r="D47" s="386">
        <v>41449.569444444445</v>
      </c>
      <c r="E47" s="411">
        <v>-67.47</v>
      </c>
      <c r="F47" s="411">
        <v>-0.03</v>
      </c>
      <c r="G47" s="256">
        <v>0</v>
      </c>
      <c r="H47" s="256">
        <v>2</v>
      </c>
      <c r="I47" s="256">
        <v>1</v>
      </c>
      <c r="J47" s="255" t="s">
        <v>113</v>
      </c>
      <c r="K47" s="256">
        <v>2.4800000000000003E-2</v>
      </c>
      <c r="L47" s="278">
        <v>0</v>
      </c>
      <c r="M47" s="278">
        <v>22.3</v>
      </c>
      <c r="N47" s="286" t="s">
        <v>114</v>
      </c>
      <c r="O47" s="256" t="s">
        <v>40</v>
      </c>
      <c r="Q47" s="260" t="s">
        <v>1477</v>
      </c>
    </row>
    <row r="48" spans="1:18" ht="14" customHeight="1" x14ac:dyDescent="0.2">
      <c r="E48" s="411"/>
      <c r="F48" s="411"/>
      <c r="G48" s="256">
        <v>2</v>
      </c>
      <c r="H48" s="256">
        <v>4</v>
      </c>
      <c r="I48" s="256">
        <v>3</v>
      </c>
      <c r="J48" s="255" t="s">
        <v>116</v>
      </c>
      <c r="K48" s="256">
        <v>0.10830000000000001</v>
      </c>
      <c r="L48" s="278">
        <v>0</v>
      </c>
      <c r="M48" s="278">
        <v>22.3</v>
      </c>
      <c r="N48" s="286" t="s">
        <v>117</v>
      </c>
      <c r="O48" s="256" t="s">
        <v>40</v>
      </c>
    </row>
    <row r="49" spans="1:18" ht="14" customHeight="1" x14ac:dyDescent="0.2">
      <c r="E49" s="411"/>
      <c r="F49" s="411"/>
      <c r="G49" s="256">
        <v>4</v>
      </c>
      <c r="H49" s="256">
        <v>6</v>
      </c>
      <c r="I49" s="256">
        <v>5</v>
      </c>
      <c r="J49" s="255" t="s">
        <v>118</v>
      </c>
      <c r="K49" s="256">
        <v>0.15770000000000001</v>
      </c>
      <c r="L49" s="278">
        <v>0.1</v>
      </c>
      <c r="M49" s="278">
        <v>22.2</v>
      </c>
      <c r="N49" s="286" t="s">
        <v>119</v>
      </c>
      <c r="O49" s="256" t="s">
        <v>40</v>
      </c>
    </row>
    <row r="50" spans="1:18" ht="14" customHeight="1" x14ac:dyDescent="0.2">
      <c r="E50" s="411"/>
      <c r="F50" s="411"/>
      <c r="G50" s="256">
        <v>6</v>
      </c>
      <c r="H50" s="256">
        <v>8</v>
      </c>
      <c r="I50" s="256">
        <v>7</v>
      </c>
      <c r="J50" s="255" t="s">
        <v>120</v>
      </c>
      <c r="K50" s="256">
        <v>0.1651</v>
      </c>
      <c r="L50" s="278">
        <v>0.1</v>
      </c>
      <c r="M50" s="278">
        <v>22.2</v>
      </c>
      <c r="N50" s="286" t="s">
        <v>121</v>
      </c>
      <c r="O50" s="256" t="s">
        <v>40</v>
      </c>
    </row>
    <row r="51" spans="1:18" ht="14" customHeight="1" x14ac:dyDescent="0.2">
      <c r="E51" s="411"/>
      <c r="F51" s="411"/>
      <c r="G51" s="256">
        <v>8</v>
      </c>
      <c r="H51" s="256">
        <v>10</v>
      </c>
      <c r="I51" s="256">
        <v>9</v>
      </c>
      <c r="J51" s="255" t="s">
        <v>122</v>
      </c>
      <c r="K51" s="256">
        <v>0.16440000000000002</v>
      </c>
      <c r="L51" s="278">
        <v>0.1</v>
      </c>
      <c r="M51" s="278">
        <v>22.2</v>
      </c>
      <c r="N51" s="286" t="s">
        <v>123</v>
      </c>
      <c r="O51" s="256" t="s">
        <v>40</v>
      </c>
    </row>
    <row r="52" spans="1:18" ht="14" customHeight="1" x14ac:dyDescent="0.2">
      <c r="E52" s="411"/>
      <c r="F52" s="411"/>
      <c r="G52" s="256">
        <v>10</v>
      </c>
      <c r="H52" s="256">
        <v>12</v>
      </c>
      <c r="I52" s="256">
        <v>11</v>
      </c>
      <c r="J52" s="255" t="s">
        <v>124</v>
      </c>
      <c r="K52" s="256">
        <v>0.15620000000000001</v>
      </c>
      <c r="L52" s="278">
        <v>0.1</v>
      </c>
      <c r="M52" s="278">
        <v>22.5</v>
      </c>
      <c r="N52" s="286" t="s">
        <v>125</v>
      </c>
      <c r="O52" s="256" t="s">
        <v>40</v>
      </c>
    </row>
    <row r="53" spans="1:18" ht="14" customHeight="1" x14ac:dyDescent="0.2">
      <c r="E53" s="411"/>
      <c r="F53" s="411"/>
      <c r="G53" s="256">
        <v>12</v>
      </c>
      <c r="H53" s="256">
        <v>14</v>
      </c>
      <c r="I53" s="256">
        <v>13</v>
      </c>
      <c r="J53" s="255" t="s">
        <v>132</v>
      </c>
      <c r="K53" s="256">
        <v>0.16830000000000001</v>
      </c>
      <c r="L53" s="278">
        <v>0.1</v>
      </c>
      <c r="M53" s="278">
        <v>22.6</v>
      </c>
      <c r="N53" s="286" t="s">
        <v>127</v>
      </c>
      <c r="O53" s="256" t="s">
        <v>40</v>
      </c>
    </row>
    <row r="54" spans="1:18" ht="14" customHeight="1" x14ac:dyDescent="0.2">
      <c r="E54" s="411"/>
      <c r="F54" s="411"/>
      <c r="G54" s="256">
        <v>14</v>
      </c>
      <c r="H54" s="256">
        <v>16</v>
      </c>
      <c r="I54" s="256">
        <v>15</v>
      </c>
      <c r="J54" s="255" t="s">
        <v>128</v>
      </c>
      <c r="K54" s="256">
        <v>0.16140000000000002</v>
      </c>
      <c r="L54" s="278">
        <v>0.1</v>
      </c>
      <c r="M54" s="278">
        <v>22.4</v>
      </c>
      <c r="N54" s="286" t="s">
        <v>129</v>
      </c>
      <c r="O54" s="256" t="s">
        <v>40</v>
      </c>
    </row>
    <row r="55" spans="1:18" ht="14" customHeight="1" x14ac:dyDescent="0.2">
      <c r="E55" s="411"/>
      <c r="F55" s="411"/>
      <c r="G55" s="256">
        <v>16</v>
      </c>
      <c r="H55" s="256">
        <v>18</v>
      </c>
      <c r="I55" s="256">
        <v>17</v>
      </c>
      <c r="J55" s="255" t="s">
        <v>130</v>
      </c>
      <c r="K55" s="256">
        <v>0.16400000000000001</v>
      </c>
      <c r="L55" s="278">
        <v>0.1</v>
      </c>
      <c r="M55" s="278">
        <v>22.4</v>
      </c>
      <c r="N55" s="286" t="s">
        <v>131</v>
      </c>
      <c r="O55" s="256" t="s">
        <v>40</v>
      </c>
      <c r="Q55" s="254" t="s">
        <v>115</v>
      </c>
    </row>
    <row r="56" spans="1:18" ht="14" customHeight="1" x14ac:dyDescent="0.2">
      <c r="E56" s="411"/>
      <c r="F56" s="411"/>
      <c r="G56" s="256">
        <v>18</v>
      </c>
      <c r="H56" s="256">
        <v>20</v>
      </c>
      <c r="I56" s="256">
        <v>19</v>
      </c>
      <c r="J56" s="255" t="s">
        <v>132</v>
      </c>
      <c r="K56" s="256">
        <v>0.15790000000000001</v>
      </c>
      <c r="L56" s="278">
        <v>0.1</v>
      </c>
      <c r="M56" s="278">
        <v>22.4</v>
      </c>
      <c r="N56" s="286" t="s">
        <v>133</v>
      </c>
      <c r="O56" s="256" t="s">
        <v>40</v>
      </c>
    </row>
    <row r="57" spans="1:18" ht="14" customHeight="1" x14ac:dyDescent="0.2">
      <c r="E57" s="411"/>
      <c r="F57" s="411"/>
      <c r="G57" s="256">
        <v>41</v>
      </c>
      <c r="H57" s="256">
        <v>41</v>
      </c>
      <c r="I57" s="256">
        <v>41</v>
      </c>
      <c r="J57" s="255" t="s">
        <v>134</v>
      </c>
      <c r="K57" s="256">
        <v>7.32</v>
      </c>
      <c r="L57" s="280">
        <v>4</v>
      </c>
      <c r="M57" s="278">
        <v>22.4</v>
      </c>
      <c r="N57" s="287" t="s">
        <v>135</v>
      </c>
      <c r="O57" s="256" t="s">
        <v>40</v>
      </c>
    </row>
    <row r="58" spans="1:18" ht="14" customHeight="1" x14ac:dyDescent="0.2">
      <c r="A58" s="370" t="s">
        <v>66</v>
      </c>
      <c r="B58" s="370" t="s">
        <v>65</v>
      </c>
      <c r="C58" s="383" t="s">
        <v>1397</v>
      </c>
      <c r="D58" s="387" t="s">
        <v>1527</v>
      </c>
      <c r="E58" s="411"/>
      <c r="F58" s="411"/>
      <c r="G58" s="2" t="s">
        <v>39</v>
      </c>
      <c r="H58" s="2" t="s">
        <v>39</v>
      </c>
      <c r="I58" s="2" t="s">
        <v>39</v>
      </c>
      <c r="J58" s="1" t="s">
        <v>49</v>
      </c>
      <c r="K58" s="3">
        <v>3.56E-2</v>
      </c>
      <c r="L58" s="19">
        <v>0</v>
      </c>
      <c r="M58" s="19">
        <v>22.3</v>
      </c>
      <c r="N58" s="388" t="s">
        <v>609</v>
      </c>
      <c r="O58" s="256" t="s">
        <v>40</v>
      </c>
      <c r="P58" s="21"/>
      <c r="Q58" s="1" t="s">
        <v>136</v>
      </c>
    </row>
    <row r="59" spans="1:18" s="378" customFormat="1" ht="14" customHeight="1" x14ac:dyDescent="0.2">
      <c r="A59" s="369" t="s">
        <v>138</v>
      </c>
      <c r="B59" s="369" t="s">
        <v>137</v>
      </c>
      <c r="C59" s="369" t="s">
        <v>450</v>
      </c>
      <c r="D59" s="371">
        <v>41451.527777777781</v>
      </c>
      <c r="E59" s="403">
        <v>-68.05</v>
      </c>
      <c r="F59" s="403">
        <v>-0.34</v>
      </c>
      <c r="G59" s="373">
        <v>0</v>
      </c>
      <c r="H59" s="373">
        <v>2</v>
      </c>
      <c r="I59" s="373">
        <v>1</v>
      </c>
      <c r="J59" s="380" t="s">
        <v>71</v>
      </c>
      <c r="K59" s="373">
        <v>2.23</v>
      </c>
      <c r="L59" s="389">
        <v>1.1000000000000001</v>
      </c>
      <c r="M59" s="376">
        <v>21.6</v>
      </c>
      <c r="N59" s="377" t="s">
        <v>40</v>
      </c>
      <c r="O59" s="373" t="s">
        <v>40</v>
      </c>
      <c r="P59" s="373"/>
      <c r="Q59" s="382" t="s">
        <v>1505</v>
      </c>
    </row>
    <row r="60" spans="1:18" ht="14" customHeight="1" x14ac:dyDescent="0.2">
      <c r="D60" s="254"/>
      <c r="E60" s="411"/>
      <c r="F60" s="411"/>
      <c r="G60" s="256">
        <v>2</v>
      </c>
      <c r="H60" s="256">
        <v>4</v>
      </c>
      <c r="I60" s="256">
        <v>3</v>
      </c>
      <c r="J60" s="255" t="s">
        <v>116</v>
      </c>
      <c r="K60" s="256">
        <v>0.315</v>
      </c>
      <c r="L60" s="278">
        <v>0.1</v>
      </c>
      <c r="M60" s="278">
        <v>21.8</v>
      </c>
      <c r="N60" s="286" t="s">
        <v>40</v>
      </c>
      <c r="O60" s="256" t="s">
        <v>40</v>
      </c>
      <c r="R60" s="254"/>
    </row>
    <row r="61" spans="1:18" ht="14" customHeight="1" x14ac:dyDescent="0.2">
      <c r="E61" s="411"/>
      <c r="F61" s="411"/>
      <c r="G61" s="256">
        <v>4</v>
      </c>
      <c r="H61" s="256">
        <v>6</v>
      </c>
      <c r="I61" s="256">
        <v>5</v>
      </c>
      <c r="J61" s="255" t="s">
        <v>90</v>
      </c>
      <c r="K61" s="256">
        <v>1.351</v>
      </c>
      <c r="L61" s="278">
        <v>0.7</v>
      </c>
      <c r="M61" s="278">
        <v>21.8</v>
      </c>
      <c r="N61" s="286" t="s">
        <v>40</v>
      </c>
      <c r="O61" s="256" t="s">
        <v>40</v>
      </c>
      <c r="R61" s="254"/>
    </row>
    <row r="62" spans="1:18" ht="14" customHeight="1" x14ac:dyDescent="0.2">
      <c r="B62" s="254"/>
      <c r="C62" s="254"/>
      <c r="D62" s="254"/>
      <c r="E62" s="411"/>
      <c r="F62" s="411"/>
      <c r="G62" s="256">
        <v>6</v>
      </c>
      <c r="H62" s="256">
        <v>8</v>
      </c>
      <c r="I62" s="256">
        <v>7</v>
      </c>
      <c r="J62" s="255" t="s">
        <v>124</v>
      </c>
      <c r="K62" s="256">
        <v>1.7410000000000001</v>
      </c>
      <c r="L62" s="278">
        <v>0.9</v>
      </c>
      <c r="M62" s="278">
        <v>21.9</v>
      </c>
      <c r="N62" s="286" t="s">
        <v>40</v>
      </c>
      <c r="O62" s="256" t="s">
        <v>40</v>
      </c>
    </row>
    <row r="63" spans="1:18" ht="14" customHeight="1" x14ac:dyDescent="0.2">
      <c r="B63" s="254"/>
      <c r="C63" s="254"/>
      <c r="D63" s="254"/>
      <c r="E63" s="411"/>
      <c r="F63" s="411"/>
      <c r="G63" s="256">
        <v>8</v>
      </c>
      <c r="H63" s="256">
        <v>10</v>
      </c>
      <c r="I63" s="256">
        <v>9</v>
      </c>
      <c r="J63" s="255" t="s">
        <v>80</v>
      </c>
      <c r="K63" s="256">
        <v>7.95</v>
      </c>
      <c r="L63" s="280">
        <v>4.4000000000000004</v>
      </c>
      <c r="M63" s="278">
        <v>22</v>
      </c>
      <c r="N63" s="286" t="s">
        <v>40</v>
      </c>
      <c r="O63" s="256" t="s">
        <v>40</v>
      </c>
    </row>
    <row r="64" spans="1:18" ht="14" customHeight="1" x14ac:dyDescent="0.2">
      <c r="B64" s="254"/>
      <c r="C64" s="254"/>
      <c r="D64" s="254"/>
      <c r="E64" s="411"/>
      <c r="F64" s="411"/>
      <c r="G64" s="256">
        <v>10</v>
      </c>
      <c r="H64" s="256">
        <v>15</v>
      </c>
      <c r="I64" s="256">
        <v>12.5</v>
      </c>
      <c r="J64" s="255" t="s">
        <v>113</v>
      </c>
      <c r="K64" s="256">
        <v>19.05</v>
      </c>
      <c r="L64" s="277">
        <v>11.3</v>
      </c>
      <c r="M64" s="278">
        <v>22</v>
      </c>
      <c r="N64" s="286" t="s">
        <v>40</v>
      </c>
      <c r="O64" s="256" t="s">
        <v>40</v>
      </c>
      <c r="Q64" s="254" t="s">
        <v>141</v>
      </c>
    </row>
    <row r="65" spans="1:18" ht="14" customHeight="1" x14ac:dyDescent="0.2">
      <c r="B65" s="254"/>
      <c r="C65" s="254"/>
      <c r="D65" s="254"/>
      <c r="E65" s="411"/>
      <c r="F65" s="411"/>
      <c r="G65" s="256">
        <v>15</v>
      </c>
      <c r="H65" s="256">
        <v>15</v>
      </c>
      <c r="I65" s="256">
        <v>15</v>
      </c>
      <c r="J65" s="255" t="s">
        <v>84</v>
      </c>
      <c r="K65" s="256">
        <v>23.3</v>
      </c>
      <c r="L65" s="277">
        <v>14.1</v>
      </c>
      <c r="M65" s="278">
        <v>21.8</v>
      </c>
      <c r="N65" s="286" t="s">
        <v>40</v>
      </c>
      <c r="O65" s="256" t="s">
        <v>40</v>
      </c>
      <c r="Q65" s="254" t="s">
        <v>54</v>
      </c>
      <c r="R65" s="254"/>
    </row>
    <row r="66" spans="1:18" ht="14" customHeight="1" x14ac:dyDescent="0.2">
      <c r="A66" s="370" t="s">
        <v>138</v>
      </c>
      <c r="B66" s="370" t="s">
        <v>137</v>
      </c>
      <c r="C66" s="383" t="s">
        <v>463</v>
      </c>
      <c r="D66" s="385">
        <v>41451.541666666664</v>
      </c>
      <c r="E66" s="405">
        <v>-68.05</v>
      </c>
      <c r="F66" s="405">
        <v>-0.34</v>
      </c>
      <c r="G66" s="256">
        <v>0</v>
      </c>
      <c r="H66" s="256">
        <v>2</v>
      </c>
      <c r="I66" s="256">
        <v>1</v>
      </c>
      <c r="J66" s="255" t="s">
        <v>40</v>
      </c>
      <c r="L66" s="278"/>
      <c r="M66" s="278"/>
      <c r="N66" s="287" t="s">
        <v>143</v>
      </c>
      <c r="O66" s="256" t="s">
        <v>40</v>
      </c>
      <c r="Q66" s="254" t="s">
        <v>1506</v>
      </c>
      <c r="R66" s="254"/>
    </row>
    <row r="67" spans="1:18" ht="14" customHeight="1" x14ac:dyDescent="0.2">
      <c r="B67" s="254"/>
      <c r="C67" s="254"/>
      <c r="D67" s="254"/>
      <c r="E67" s="405"/>
      <c r="F67" s="405"/>
      <c r="G67" s="256">
        <v>2</v>
      </c>
      <c r="H67" s="256">
        <v>4</v>
      </c>
      <c r="I67" s="256">
        <v>3</v>
      </c>
      <c r="J67" s="255" t="s">
        <v>40</v>
      </c>
      <c r="L67" s="278"/>
      <c r="M67" s="278"/>
      <c r="N67" s="286" t="s">
        <v>144</v>
      </c>
      <c r="O67" s="256" t="s">
        <v>40</v>
      </c>
      <c r="R67" s="254"/>
    </row>
    <row r="68" spans="1:18" ht="14" customHeight="1" x14ac:dyDescent="0.2">
      <c r="B68" s="254"/>
      <c r="C68" s="254"/>
      <c r="D68" s="254"/>
      <c r="E68" s="405"/>
      <c r="F68" s="405"/>
      <c r="G68" s="256">
        <v>4</v>
      </c>
      <c r="H68" s="256">
        <v>6</v>
      </c>
      <c r="I68" s="256">
        <v>5</v>
      </c>
      <c r="J68" s="255" t="s">
        <v>40</v>
      </c>
      <c r="L68" s="278"/>
      <c r="M68" s="278"/>
      <c r="N68" s="286" t="s">
        <v>145</v>
      </c>
      <c r="O68" s="256" t="s">
        <v>40</v>
      </c>
      <c r="R68" s="254"/>
    </row>
    <row r="69" spans="1:18" ht="14" customHeight="1" x14ac:dyDescent="0.2">
      <c r="B69" s="254"/>
      <c r="C69" s="254"/>
      <c r="D69" s="254"/>
      <c r="E69" s="405"/>
      <c r="F69" s="405"/>
      <c r="G69" s="256">
        <v>6</v>
      </c>
      <c r="H69" s="256">
        <v>8</v>
      </c>
      <c r="I69" s="256">
        <v>7</v>
      </c>
      <c r="J69" s="255" t="s">
        <v>40</v>
      </c>
      <c r="L69" s="278"/>
      <c r="M69" s="278"/>
      <c r="N69" s="286" t="s">
        <v>146</v>
      </c>
      <c r="O69" s="256" t="s">
        <v>40</v>
      </c>
      <c r="R69" s="254"/>
    </row>
    <row r="70" spans="1:18" ht="14" customHeight="1" x14ac:dyDescent="0.2">
      <c r="B70" s="254"/>
      <c r="C70" s="254"/>
      <c r="D70" s="254"/>
      <c r="E70" s="405"/>
      <c r="F70" s="405"/>
      <c r="G70" s="256">
        <v>8</v>
      </c>
      <c r="H70" s="256">
        <v>10</v>
      </c>
      <c r="I70" s="256">
        <v>9</v>
      </c>
      <c r="J70" s="255" t="s">
        <v>40</v>
      </c>
      <c r="L70" s="278"/>
      <c r="M70" s="278"/>
      <c r="N70" s="287" t="s">
        <v>147</v>
      </c>
      <c r="O70" s="256" t="s">
        <v>40</v>
      </c>
      <c r="R70" s="254"/>
    </row>
    <row r="71" spans="1:18" ht="14" customHeight="1" x14ac:dyDescent="0.2">
      <c r="B71" s="254"/>
      <c r="C71" s="254"/>
      <c r="D71" s="254"/>
      <c r="E71" s="405"/>
      <c r="F71" s="405"/>
      <c r="G71" s="256">
        <v>10</v>
      </c>
      <c r="H71" s="256">
        <v>12</v>
      </c>
      <c r="I71" s="256">
        <v>11</v>
      </c>
      <c r="J71" s="255" t="s">
        <v>40</v>
      </c>
      <c r="L71" s="278"/>
      <c r="M71" s="278"/>
      <c r="N71" s="288" t="s">
        <v>148</v>
      </c>
      <c r="O71" s="256" t="s">
        <v>40</v>
      </c>
      <c r="R71" s="254"/>
    </row>
    <row r="72" spans="1:18" ht="14" customHeight="1" x14ac:dyDescent="0.2">
      <c r="B72" s="254"/>
      <c r="C72" s="254"/>
      <c r="D72" s="254"/>
      <c r="E72" s="405"/>
      <c r="F72" s="405"/>
      <c r="G72" s="256">
        <v>12</v>
      </c>
      <c r="H72" s="256">
        <v>17</v>
      </c>
      <c r="I72" s="256">
        <v>14.5</v>
      </c>
      <c r="J72" s="255" t="s">
        <v>40</v>
      </c>
      <c r="L72" s="278"/>
      <c r="M72" s="278"/>
      <c r="N72" s="288" t="s">
        <v>149</v>
      </c>
      <c r="O72" s="256" t="s">
        <v>40</v>
      </c>
      <c r="R72" s="254"/>
    </row>
    <row r="73" spans="1:18" ht="14" customHeight="1" x14ac:dyDescent="0.2">
      <c r="B73" s="254"/>
      <c r="C73" s="254"/>
      <c r="D73" s="254"/>
      <c r="E73" s="410"/>
      <c r="F73" s="410"/>
      <c r="G73" s="256">
        <v>15</v>
      </c>
      <c r="H73" s="256">
        <v>15</v>
      </c>
      <c r="I73" s="256">
        <v>15</v>
      </c>
      <c r="J73" s="255" t="s">
        <v>40</v>
      </c>
      <c r="L73" s="278"/>
      <c r="M73" s="278"/>
      <c r="N73" s="288" t="s">
        <v>150</v>
      </c>
      <c r="O73" s="256" t="s">
        <v>40</v>
      </c>
      <c r="Q73" s="254" t="s">
        <v>151</v>
      </c>
      <c r="R73" s="254"/>
    </row>
    <row r="74" spans="1:18" ht="14" customHeight="1" x14ac:dyDescent="0.2">
      <c r="A74" s="370" t="s">
        <v>138</v>
      </c>
      <c r="B74" s="370" t="s">
        <v>137</v>
      </c>
      <c r="C74" s="383" t="s">
        <v>55</v>
      </c>
      <c r="D74" s="385">
        <v>41451.583333333336</v>
      </c>
      <c r="E74" s="405">
        <v>-68.06</v>
      </c>
      <c r="F74" s="405">
        <v>-0.34</v>
      </c>
      <c r="G74" s="256">
        <v>0</v>
      </c>
      <c r="H74" s="256">
        <v>2</v>
      </c>
      <c r="I74" s="256">
        <v>1</v>
      </c>
      <c r="J74" s="255" t="s">
        <v>132</v>
      </c>
      <c r="K74" s="256">
        <v>3.238</v>
      </c>
      <c r="L74" s="280">
        <v>1.6</v>
      </c>
      <c r="M74" s="278">
        <v>23.1</v>
      </c>
      <c r="N74" s="286" t="s">
        <v>40</v>
      </c>
      <c r="O74" s="256" t="s">
        <v>40</v>
      </c>
      <c r="Q74" s="260" t="s">
        <v>1478</v>
      </c>
      <c r="R74" s="254" t="s">
        <v>153</v>
      </c>
    </row>
    <row r="75" spans="1:18" ht="14" customHeight="1" x14ac:dyDescent="0.2">
      <c r="B75" s="254"/>
      <c r="C75" s="254"/>
      <c r="D75" s="254"/>
      <c r="E75" s="405"/>
      <c r="F75" s="405"/>
      <c r="G75" s="256">
        <v>2</v>
      </c>
      <c r="H75" s="256">
        <v>4</v>
      </c>
      <c r="I75" s="256">
        <v>3</v>
      </c>
      <c r="J75" s="255" t="s">
        <v>69</v>
      </c>
      <c r="K75" s="256">
        <v>1.6960000000000002</v>
      </c>
      <c r="L75" s="278">
        <v>0.9</v>
      </c>
      <c r="M75" s="278">
        <v>21.7</v>
      </c>
      <c r="N75" s="286" t="s">
        <v>40</v>
      </c>
      <c r="O75" s="256" t="s">
        <v>40</v>
      </c>
      <c r="R75" s="254"/>
    </row>
    <row r="76" spans="1:18" ht="14" customHeight="1" x14ac:dyDescent="0.2">
      <c r="B76" s="254"/>
      <c r="C76" s="254"/>
      <c r="D76" s="254"/>
      <c r="E76" s="405"/>
      <c r="F76" s="405"/>
      <c r="G76" s="256">
        <v>4</v>
      </c>
      <c r="H76" s="256">
        <v>6</v>
      </c>
      <c r="I76" s="256">
        <v>5</v>
      </c>
      <c r="J76" s="255" t="s">
        <v>49</v>
      </c>
      <c r="K76" s="256">
        <v>1.718</v>
      </c>
      <c r="L76" s="278">
        <v>0.9</v>
      </c>
      <c r="M76" s="278">
        <v>21.7</v>
      </c>
      <c r="N76" s="286" t="s">
        <v>40</v>
      </c>
      <c r="O76" s="256" t="s">
        <v>40</v>
      </c>
      <c r="R76" s="254"/>
    </row>
    <row r="77" spans="1:18" ht="14" customHeight="1" x14ac:dyDescent="0.2">
      <c r="E77" s="405"/>
      <c r="F77" s="405"/>
      <c r="G77" s="256">
        <v>6</v>
      </c>
      <c r="H77" s="256">
        <v>8</v>
      </c>
      <c r="I77" s="256">
        <v>7</v>
      </c>
      <c r="J77" s="255" t="s">
        <v>80</v>
      </c>
      <c r="K77" s="256">
        <v>1.591</v>
      </c>
      <c r="L77" s="278">
        <v>0.8</v>
      </c>
      <c r="M77" s="278">
        <v>21.8</v>
      </c>
      <c r="N77" s="286" t="s">
        <v>40</v>
      </c>
      <c r="O77" s="256" t="s">
        <v>40</v>
      </c>
      <c r="R77" s="254"/>
    </row>
    <row r="78" spans="1:18" ht="14" customHeight="1" x14ac:dyDescent="0.2">
      <c r="E78" s="405"/>
      <c r="F78" s="405"/>
      <c r="G78" s="256">
        <v>8</v>
      </c>
      <c r="H78" s="256">
        <v>10</v>
      </c>
      <c r="I78" s="256">
        <v>9</v>
      </c>
      <c r="J78" s="255" t="s">
        <v>73</v>
      </c>
      <c r="K78" s="256">
        <v>1.629</v>
      </c>
      <c r="L78" s="278">
        <v>0.8</v>
      </c>
      <c r="M78" s="278">
        <v>21.7</v>
      </c>
      <c r="N78" s="286" t="s">
        <v>40</v>
      </c>
      <c r="O78" s="256" t="s">
        <v>40</v>
      </c>
      <c r="R78" s="254"/>
    </row>
    <row r="79" spans="1:18" ht="14" customHeight="1" x14ac:dyDescent="0.2">
      <c r="E79" s="405"/>
      <c r="F79" s="405"/>
      <c r="G79" s="256">
        <v>10</v>
      </c>
      <c r="H79" s="256">
        <v>12</v>
      </c>
      <c r="I79" s="256">
        <v>11</v>
      </c>
      <c r="J79" s="255" t="s">
        <v>128</v>
      </c>
      <c r="K79" s="256">
        <v>1.298</v>
      </c>
      <c r="L79" s="278">
        <v>0.60000000000000009</v>
      </c>
      <c r="M79" s="278">
        <v>21.8</v>
      </c>
      <c r="N79" s="286" t="s">
        <v>40</v>
      </c>
      <c r="O79" s="256" t="s">
        <v>40</v>
      </c>
      <c r="R79" s="254"/>
    </row>
    <row r="80" spans="1:18" ht="14" customHeight="1" x14ac:dyDescent="0.2">
      <c r="E80" s="405"/>
      <c r="F80" s="405"/>
      <c r="G80" s="256">
        <v>12</v>
      </c>
      <c r="H80" s="256">
        <v>14</v>
      </c>
      <c r="I80" s="256">
        <v>13</v>
      </c>
      <c r="J80" s="255" t="s">
        <v>134</v>
      </c>
      <c r="K80" s="256">
        <v>1.827</v>
      </c>
      <c r="L80" s="278">
        <v>0.9</v>
      </c>
      <c r="M80" s="278">
        <v>21.6</v>
      </c>
      <c r="N80" s="286" t="s">
        <v>40</v>
      </c>
      <c r="O80" s="256" t="s">
        <v>40</v>
      </c>
      <c r="R80" s="254"/>
    </row>
    <row r="81" spans="1:18" ht="14" customHeight="1" x14ac:dyDescent="0.2">
      <c r="E81" s="405"/>
      <c r="F81" s="405"/>
      <c r="G81" s="256">
        <v>14</v>
      </c>
      <c r="H81" s="256">
        <v>16</v>
      </c>
      <c r="I81" s="256">
        <v>15</v>
      </c>
      <c r="J81" s="255" t="s">
        <v>118</v>
      </c>
      <c r="K81" s="256">
        <v>9.94</v>
      </c>
      <c r="L81" s="280">
        <v>5.6</v>
      </c>
      <c r="M81" s="278">
        <v>21.6</v>
      </c>
      <c r="N81" s="286" t="s">
        <v>40</v>
      </c>
      <c r="O81" s="256" t="s">
        <v>40</v>
      </c>
      <c r="R81" s="254"/>
    </row>
    <row r="82" spans="1:18" ht="14" customHeight="1" x14ac:dyDescent="0.2">
      <c r="E82" s="405"/>
      <c r="F82" s="405"/>
      <c r="G82" s="256">
        <v>16</v>
      </c>
      <c r="H82" s="256">
        <v>21</v>
      </c>
      <c r="I82" s="256">
        <v>18.5</v>
      </c>
      <c r="J82" s="255" t="s">
        <v>94</v>
      </c>
      <c r="K82" s="256">
        <v>22.1</v>
      </c>
      <c r="L82" s="277">
        <v>13.3</v>
      </c>
      <c r="M82" s="278">
        <v>21.8</v>
      </c>
      <c r="N82" s="286" t="s">
        <v>40</v>
      </c>
      <c r="O82" s="256" t="s">
        <v>40</v>
      </c>
      <c r="R82" s="254"/>
    </row>
    <row r="83" spans="1:18" ht="14" customHeight="1" x14ac:dyDescent="0.2">
      <c r="E83" s="405"/>
      <c r="F83" s="405"/>
      <c r="G83" s="256">
        <v>22</v>
      </c>
      <c r="H83" s="256">
        <v>22</v>
      </c>
      <c r="I83" s="256">
        <v>22</v>
      </c>
      <c r="J83" s="255" t="s">
        <v>102</v>
      </c>
      <c r="K83" s="256">
        <v>30.3</v>
      </c>
      <c r="L83" s="277">
        <v>18.8</v>
      </c>
      <c r="M83" s="278">
        <v>21.6</v>
      </c>
      <c r="N83" s="286" t="s">
        <v>40</v>
      </c>
      <c r="O83" s="256" t="s">
        <v>40</v>
      </c>
      <c r="Q83" s="254" t="s">
        <v>54</v>
      </c>
      <c r="R83" s="254"/>
    </row>
    <row r="84" spans="1:18" s="378" customFormat="1" ht="14" customHeight="1" x14ac:dyDescent="0.2">
      <c r="A84" s="369" t="s">
        <v>156</v>
      </c>
      <c r="B84" s="369" t="s">
        <v>155</v>
      </c>
      <c r="C84" s="369" t="s">
        <v>35</v>
      </c>
      <c r="D84" s="371">
        <v>41458.652777777781</v>
      </c>
      <c r="E84" s="406">
        <v>-67.95</v>
      </c>
      <c r="F84" s="406">
        <v>-6.66</v>
      </c>
      <c r="G84" s="373">
        <v>0</v>
      </c>
      <c r="H84" s="373">
        <v>2</v>
      </c>
      <c r="I84" s="373">
        <v>1</v>
      </c>
      <c r="J84" s="380" t="s">
        <v>158</v>
      </c>
      <c r="K84" s="373">
        <v>0.39500000000000002</v>
      </c>
      <c r="L84" s="376">
        <v>0.2</v>
      </c>
      <c r="M84" s="376">
        <v>21.4</v>
      </c>
      <c r="N84" s="377" t="s">
        <v>159</v>
      </c>
      <c r="O84" s="373" t="s">
        <v>161</v>
      </c>
      <c r="P84" s="379" t="s">
        <v>1448</v>
      </c>
      <c r="Q84" s="382" t="s">
        <v>1492</v>
      </c>
    </row>
    <row r="85" spans="1:18" ht="14" customHeight="1" x14ac:dyDescent="0.2">
      <c r="E85" s="411"/>
      <c r="F85" s="411"/>
      <c r="G85" s="256">
        <v>2</v>
      </c>
      <c r="H85" s="256">
        <v>4</v>
      </c>
      <c r="I85" s="256">
        <v>3</v>
      </c>
      <c r="J85" s="255" t="s">
        <v>69</v>
      </c>
      <c r="K85" s="256">
        <v>0.29599999999999999</v>
      </c>
      <c r="L85" s="278">
        <v>0.1</v>
      </c>
      <c r="M85" s="278">
        <v>21.1</v>
      </c>
      <c r="N85" s="286" t="s">
        <v>162</v>
      </c>
      <c r="O85" s="256" t="s">
        <v>163</v>
      </c>
      <c r="R85" s="254"/>
    </row>
    <row r="86" spans="1:18" ht="14" customHeight="1" x14ac:dyDescent="0.2">
      <c r="E86" s="411"/>
      <c r="F86" s="411"/>
      <c r="G86" s="256">
        <v>4</v>
      </c>
      <c r="H86" s="256">
        <v>6</v>
      </c>
      <c r="I86" s="256">
        <v>5</v>
      </c>
      <c r="J86" s="255" t="s">
        <v>77</v>
      </c>
      <c r="K86" s="256">
        <v>0.25900000000000001</v>
      </c>
      <c r="L86" s="278">
        <v>0.1</v>
      </c>
      <c r="M86" s="278">
        <v>21.4</v>
      </c>
      <c r="N86" s="286" t="s">
        <v>164</v>
      </c>
      <c r="O86" s="256" t="s">
        <v>165</v>
      </c>
      <c r="R86" s="254"/>
    </row>
    <row r="87" spans="1:18" ht="14" customHeight="1" x14ac:dyDescent="0.2">
      <c r="E87" s="411"/>
      <c r="F87" s="411"/>
      <c r="G87" s="256">
        <v>6</v>
      </c>
      <c r="H87" s="256">
        <v>8</v>
      </c>
      <c r="I87" s="256">
        <v>7</v>
      </c>
      <c r="J87" s="255" t="s">
        <v>118</v>
      </c>
      <c r="K87" s="256">
        <v>0.63100000000000001</v>
      </c>
      <c r="L87" s="278">
        <v>0.30000000000000004</v>
      </c>
      <c r="M87" s="278">
        <v>21.3</v>
      </c>
      <c r="N87" s="286" t="s">
        <v>1457</v>
      </c>
      <c r="O87" s="256" t="s">
        <v>167</v>
      </c>
      <c r="R87" s="254"/>
    </row>
    <row r="88" spans="1:18" ht="14" customHeight="1" x14ac:dyDescent="0.2">
      <c r="E88" s="411"/>
      <c r="F88" s="411"/>
      <c r="G88" s="256">
        <v>8</v>
      </c>
      <c r="H88" s="256">
        <v>10</v>
      </c>
      <c r="I88" s="256">
        <v>9</v>
      </c>
      <c r="J88" s="255" t="s">
        <v>168</v>
      </c>
      <c r="K88" s="256">
        <v>0.19980000000000001</v>
      </c>
      <c r="L88" s="278">
        <v>0.1</v>
      </c>
      <c r="M88" s="278">
        <v>21.3</v>
      </c>
      <c r="N88" s="286" t="s">
        <v>169</v>
      </c>
      <c r="O88" s="256" t="s">
        <v>170</v>
      </c>
      <c r="R88" s="254"/>
    </row>
    <row r="89" spans="1:18" ht="14" customHeight="1" x14ac:dyDescent="0.2">
      <c r="E89" s="411"/>
      <c r="F89" s="411"/>
      <c r="G89" s="256">
        <v>10</v>
      </c>
      <c r="H89" s="256">
        <v>12</v>
      </c>
      <c r="I89" s="256">
        <v>11</v>
      </c>
      <c r="J89" s="255" t="s">
        <v>134</v>
      </c>
      <c r="K89" s="256">
        <v>0.1827</v>
      </c>
      <c r="L89" s="278">
        <v>0.1</v>
      </c>
      <c r="M89" s="278">
        <v>21.4</v>
      </c>
      <c r="N89" s="286" t="s">
        <v>171</v>
      </c>
      <c r="O89" s="256" t="s">
        <v>172</v>
      </c>
      <c r="R89" s="254"/>
    </row>
    <row r="90" spans="1:18" ht="14" customHeight="1" x14ac:dyDescent="0.2">
      <c r="E90" s="411"/>
      <c r="F90" s="411"/>
      <c r="G90" s="256">
        <v>12</v>
      </c>
      <c r="H90" s="256">
        <v>14</v>
      </c>
      <c r="I90" s="256">
        <v>13</v>
      </c>
      <c r="J90" s="255" t="s">
        <v>124</v>
      </c>
      <c r="K90" s="256">
        <v>0.1298</v>
      </c>
      <c r="L90" s="278">
        <v>0.1</v>
      </c>
      <c r="M90" s="278">
        <v>21.6</v>
      </c>
      <c r="N90" s="286" t="s">
        <v>173</v>
      </c>
      <c r="O90" s="256" t="s">
        <v>174</v>
      </c>
      <c r="R90" s="254"/>
    </row>
    <row r="91" spans="1:18" ht="14" customHeight="1" x14ac:dyDescent="0.2">
      <c r="E91" s="411"/>
      <c r="F91" s="411"/>
      <c r="G91" s="256">
        <v>14</v>
      </c>
      <c r="H91" s="256">
        <v>16</v>
      </c>
      <c r="I91" s="256">
        <v>15</v>
      </c>
      <c r="J91" s="255" t="s">
        <v>37</v>
      </c>
      <c r="K91" s="256">
        <v>0.33300000000000002</v>
      </c>
      <c r="L91" s="278">
        <v>0.2</v>
      </c>
      <c r="M91" s="278">
        <v>21.2</v>
      </c>
      <c r="N91" s="286" t="s">
        <v>175</v>
      </c>
      <c r="O91" s="256" t="s">
        <v>176</v>
      </c>
      <c r="R91" s="254"/>
    </row>
    <row r="92" spans="1:18" ht="14" customHeight="1" x14ac:dyDescent="0.2">
      <c r="E92" s="411"/>
      <c r="F92" s="411"/>
      <c r="G92" s="256">
        <v>16</v>
      </c>
      <c r="H92" s="256">
        <v>18</v>
      </c>
      <c r="I92" s="256">
        <v>17</v>
      </c>
      <c r="J92" s="255" t="s">
        <v>47</v>
      </c>
      <c r="K92" s="256">
        <v>0.22500000000000001</v>
      </c>
      <c r="L92" s="278">
        <v>0.1</v>
      </c>
      <c r="M92" s="278">
        <v>21.1</v>
      </c>
      <c r="N92" s="286" t="s">
        <v>177</v>
      </c>
      <c r="O92" s="256" t="s">
        <v>178</v>
      </c>
    </row>
    <row r="93" spans="1:18" ht="14" customHeight="1" x14ac:dyDescent="0.2">
      <c r="E93" s="411"/>
      <c r="F93" s="411"/>
      <c r="G93" s="256">
        <v>18</v>
      </c>
      <c r="H93" s="256">
        <v>20</v>
      </c>
      <c r="I93" s="256">
        <v>19</v>
      </c>
      <c r="J93" s="255" t="s">
        <v>58</v>
      </c>
      <c r="K93" s="256">
        <v>0.33300000000000002</v>
      </c>
      <c r="L93" s="278">
        <v>0.2</v>
      </c>
      <c r="M93" s="278">
        <v>21.4</v>
      </c>
      <c r="N93" s="286" t="s">
        <v>179</v>
      </c>
      <c r="O93" s="256" t="s">
        <v>180</v>
      </c>
    </row>
    <row r="94" spans="1:18" ht="14" customHeight="1" x14ac:dyDescent="0.2">
      <c r="E94" s="411"/>
      <c r="F94" s="411"/>
      <c r="G94" s="256">
        <v>28</v>
      </c>
      <c r="H94" s="256">
        <v>36.5</v>
      </c>
      <c r="I94" s="256">
        <v>32.25</v>
      </c>
      <c r="J94" s="255" t="s">
        <v>62</v>
      </c>
      <c r="K94" s="256">
        <v>61.7</v>
      </c>
      <c r="L94" s="277">
        <v>41.5</v>
      </c>
      <c r="M94" s="278">
        <v>21.2</v>
      </c>
      <c r="N94" s="288" t="s">
        <v>181</v>
      </c>
      <c r="O94" s="256" t="s">
        <v>183</v>
      </c>
      <c r="Q94" s="254" t="s">
        <v>182</v>
      </c>
    </row>
    <row r="95" spans="1:18" ht="14" customHeight="1" x14ac:dyDescent="0.2">
      <c r="A95" s="370" t="s">
        <v>185</v>
      </c>
      <c r="B95" s="370" t="s">
        <v>184</v>
      </c>
      <c r="C95" s="383" t="s">
        <v>35</v>
      </c>
      <c r="D95" s="386">
        <v>41463.69027777778</v>
      </c>
      <c r="E95" s="405">
        <v>-67.19</v>
      </c>
      <c r="F95" s="405">
        <v>-13.21</v>
      </c>
      <c r="G95" s="256">
        <v>0</v>
      </c>
      <c r="H95" s="256">
        <v>2</v>
      </c>
      <c r="I95" s="256">
        <v>1</v>
      </c>
      <c r="J95" s="255" t="s">
        <v>73</v>
      </c>
      <c r="K95" s="256">
        <v>0.14850000000000002</v>
      </c>
      <c r="L95" s="278">
        <v>0.1</v>
      </c>
      <c r="M95" s="278">
        <v>22.7</v>
      </c>
      <c r="N95" s="286" t="s">
        <v>187</v>
      </c>
      <c r="O95" s="256" t="s">
        <v>188</v>
      </c>
      <c r="Q95" s="260" t="s">
        <v>1493</v>
      </c>
    </row>
    <row r="96" spans="1:18" ht="14" customHeight="1" x14ac:dyDescent="0.2">
      <c r="E96" s="405"/>
      <c r="F96" s="405"/>
      <c r="G96" s="256">
        <v>2</v>
      </c>
      <c r="H96" s="256">
        <v>4</v>
      </c>
      <c r="I96" s="256">
        <v>3</v>
      </c>
      <c r="J96" s="255" t="s">
        <v>132</v>
      </c>
      <c r="K96" s="256">
        <v>0.28200000000000003</v>
      </c>
      <c r="L96" s="278">
        <v>0.1</v>
      </c>
      <c r="M96" s="278">
        <v>21.7</v>
      </c>
      <c r="N96" s="286" t="s">
        <v>189</v>
      </c>
      <c r="O96" s="256" t="s">
        <v>190</v>
      </c>
    </row>
    <row r="97" spans="1:18" ht="14" customHeight="1" x14ac:dyDescent="0.2">
      <c r="E97" s="405"/>
      <c r="F97" s="405"/>
      <c r="G97" s="256">
        <v>4</v>
      </c>
      <c r="H97" s="256">
        <v>6</v>
      </c>
      <c r="I97" s="256">
        <v>5</v>
      </c>
      <c r="J97" s="255" t="s">
        <v>84</v>
      </c>
      <c r="K97" s="256">
        <v>0.1489</v>
      </c>
      <c r="L97" s="278">
        <v>0.1</v>
      </c>
      <c r="M97" s="278">
        <v>22.2</v>
      </c>
      <c r="N97" s="286" t="s">
        <v>191</v>
      </c>
      <c r="O97" s="256" t="s">
        <v>192</v>
      </c>
    </row>
    <row r="98" spans="1:18" ht="14" customHeight="1" x14ac:dyDescent="0.2">
      <c r="E98" s="405"/>
      <c r="F98" s="405"/>
      <c r="G98" s="256">
        <v>6</v>
      </c>
      <c r="H98" s="256">
        <v>8</v>
      </c>
      <c r="I98" s="256">
        <v>7</v>
      </c>
      <c r="J98" s="255" t="s">
        <v>80</v>
      </c>
      <c r="K98" s="256">
        <v>9.1300000000000006E-2</v>
      </c>
      <c r="L98" s="278">
        <v>0</v>
      </c>
      <c r="M98" s="278">
        <v>22.2</v>
      </c>
      <c r="N98" s="286" t="s">
        <v>193</v>
      </c>
      <c r="O98" s="256" t="s">
        <v>194</v>
      </c>
    </row>
    <row r="99" spans="1:18" ht="14" customHeight="1" x14ac:dyDescent="0.2">
      <c r="E99" s="405"/>
      <c r="F99" s="405"/>
      <c r="G99" s="256">
        <v>8</v>
      </c>
      <c r="H99" s="256">
        <v>10</v>
      </c>
      <c r="I99" s="256">
        <v>9</v>
      </c>
      <c r="J99" s="255" t="s">
        <v>94</v>
      </c>
      <c r="K99" s="256">
        <v>0.1532</v>
      </c>
      <c r="L99" s="278">
        <v>0.1</v>
      </c>
      <c r="M99" s="278">
        <v>22.9</v>
      </c>
      <c r="N99" s="286" t="s">
        <v>195</v>
      </c>
      <c r="O99" s="256" t="s">
        <v>196</v>
      </c>
    </row>
    <row r="100" spans="1:18" ht="14" customHeight="1" x14ac:dyDescent="0.2">
      <c r="E100" s="405"/>
      <c r="F100" s="405"/>
      <c r="G100" s="256">
        <v>10</v>
      </c>
      <c r="H100" s="256">
        <v>12</v>
      </c>
      <c r="I100" s="256">
        <v>11</v>
      </c>
      <c r="J100" s="255" t="s">
        <v>71</v>
      </c>
      <c r="K100" s="256">
        <v>0.24399999999999999</v>
      </c>
      <c r="L100" s="278">
        <v>0.1</v>
      </c>
      <c r="M100" s="278">
        <v>22.1</v>
      </c>
      <c r="N100" s="286" t="s">
        <v>197</v>
      </c>
      <c r="O100" s="256" t="s">
        <v>198</v>
      </c>
    </row>
    <row r="101" spans="1:18" ht="14" customHeight="1" x14ac:dyDescent="0.2">
      <c r="E101" s="405"/>
      <c r="F101" s="405"/>
      <c r="G101" s="256">
        <v>12</v>
      </c>
      <c r="H101" s="256">
        <v>17</v>
      </c>
      <c r="I101" s="256">
        <v>14.5</v>
      </c>
      <c r="J101" s="255" t="s">
        <v>116</v>
      </c>
      <c r="K101" s="256">
        <v>23.4</v>
      </c>
      <c r="L101" s="277">
        <v>14.2</v>
      </c>
      <c r="M101" s="278">
        <v>22.2</v>
      </c>
      <c r="N101" s="288" t="s">
        <v>199</v>
      </c>
      <c r="O101" s="256" t="s">
        <v>200</v>
      </c>
    </row>
    <row r="102" spans="1:18" ht="14" customHeight="1" x14ac:dyDescent="0.2">
      <c r="E102" s="405"/>
      <c r="F102" s="405"/>
      <c r="G102" s="256">
        <v>18</v>
      </c>
      <c r="H102" s="256">
        <v>18</v>
      </c>
      <c r="I102" s="256">
        <v>18</v>
      </c>
      <c r="J102" s="255" t="s">
        <v>90</v>
      </c>
      <c r="K102" s="256">
        <v>33.5</v>
      </c>
      <c r="L102" s="277">
        <v>20.9</v>
      </c>
      <c r="M102" s="278">
        <v>22.2</v>
      </c>
      <c r="N102" s="288" t="s">
        <v>201</v>
      </c>
      <c r="O102" s="256" t="s">
        <v>203</v>
      </c>
      <c r="Q102" s="254" t="s">
        <v>202</v>
      </c>
    </row>
    <row r="103" spans="1:18" ht="14" customHeight="1" x14ac:dyDescent="0.2">
      <c r="A103" s="370" t="s">
        <v>185</v>
      </c>
      <c r="B103" s="370" t="s">
        <v>184</v>
      </c>
      <c r="C103" s="383" t="s">
        <v>1495</v>
      </c>
      <c r="D103" s="386">
        <v>41463.708333333336</v>
      </c>
      <c r="E103" s="411">
        <v>-67.19</v>
      </c>
      <c r="F103" s="411">
        <v>-13.21</v>
      </c>
      <c r="G103" s="256">
        <v>0</v>
      </c>
      <c r="H103" s="256">
        <v>2</v>
      </c>
      <c r="I103" s="256">
        <v>1</v>
      </c>
      <c r="J103" s="255" t="s">
        <v>102</v>
      </c>
      <c r="K103" s="256">
        <v>1.5780000000000002E-2</v>
      </c>
      <c r="L103" s="278">
        <v>0</v>
      </c>
      <c r="M103" s="278">
        <v>23.2</v>
      </c>
      <c r="N103" s="286" t="s">
        <v>205</v>
      </c>
      <c r="O103" s="256" t="s">
        <v>207</v>
      </c>
      <c r="Q103" s="260" t="s">
        <v>1479</v>
      </c>
    </row>
    <row r="104" spans="1:18" s="396" customFormat="1" ht="14" customHeight="1" x14ac:dyDescent="0.2">
      <c r="B104" s="392"/>
      <c r="C104" s="392" t="s">
        <v>1557</v>
      </c>
      <c r="D104" s="393">
        <v>41465.794444444444</v>
      </c>
      <c r="E104" s="413"/>
      <c r="F104" s="413"/>
      <c r="G104" s="397"/>
      <c r="H104" s="397"/>
      <c r="I104" s="397"/>
      <c r="J104" s="392"/>
      <c r="K104" s="397"/>
      <c r="L104" s="398"/>
      <c r="M104" s="398"/>
      <c r="N104" s="397"/>
      <c r="P104" s="397"/>
      <c r="Q104" s="396" t="s">
        <v>1558</v>
      </c>
      <c r="R104" s="392" t="s">
        <v>1458</v>
      </c>
    </row>
    <row r="105" spans="1:18" s="378" customFormat="1" ht="14" customHeight="1" x14ac:dyDescent="0.2">
      <c r="A105" s="369" t="s">
        <v>209</v>
      </c>
      <c r="B105" s="369" t="s">
        <v>208</v>
      </c>
      <c r="C105" s="369" t="s">
        <v>35</v>
      </c>
      <c r="D105" s="371">
        <v>41466.701388888891</v>
      </c>
      <c r="E105" s="403">
        <v>-67.180000000000007</v>
      </c>
      <c r="F105" s="403">
        <v>-23.01</v>
      </c>
      <c r="G105" s="373">
        <v>0</v>
      </c>
      <c r="H105" s="373">
        <v>2</v>
      </c>
      <c r="I105" s="373">
        <v>1</v>
      </c>
      <c r="J105" s="380" t="s">
        <v>168</v>
      </c>
      <c r="K105" s="373">
        <v>0.1124</v>
      </c>
      <c r="L105" s="376">
        <v>0.1</v>
      </c>
      <c r="M105" s="376">
        <v>22.2</v>
      </c>
      <c r="N105" s="377" t="s">
        <v>211</v>
      </c>
      <c r="O105" s="373" t="s">
        <v>212</v>
      </c>
      <c r="P105" s="373"/>
      <c r="Q105" s="382" t="s">
        <v>1480</v>
      </c>
    </row>
    <row r="106" spans="1:18" ht="14" customHeight="1" x14ac:dyDescent="0.2">
      <c r="E106" s="405"/>
      <c r="F106" s="405"/>
      <c r="G106" s="256">
        <v>2</v>
      </c>
      <c r="H106" s="256">
        <v>4</v>
      </c>
      <c r="I106" s="256">
        <v>3</v>
      </c>
      <c r="J106" s="255" t="s">
        <v>116</v>
      </c>
      <c r="K106" s="256">
        <v>6.4500000000000002E-2</v>
      </c>
      <c r="L106" s="278">
        <v>0</v>
      </c>
      <c r="M106" s="278">
        <v>20.7</v>
      </c>
      <c r="N106" s="286" t="s">
        <v>213</v>
      </c>
      <c r="O106" s="256" t="s">
        <v>214</v>
      </c>
      <c r="R106" s="254"/>
    </row>
    <row r="107" spans="1:18" ht="14" customHeight="1" x14ac:dyDescent="0.2">
      <c r="E107" s="405"/>
      <c r="F107" s="405"/>
      <c r="G107" s="256">
        <v>4</v>
      </c>
      <c r="H107" s="256">
        <v>6</v>
      </c>
      <c r="I107" s="256">
        <v>5</v>
      </c>
      <c r="J107" s="255" t="s">
        <v>90</v>
      </c>
      <c r="K107" s="256">
        <v>0.14599999999999999</v>
      </c>
      <c r="L107" s="278">
        <v>0.1</v>
      </c>
      <c r="M107" s="278">
        <v>20.8</v>
      </c>
      <c r="N107" s="286" t="s">
        <v>215</v>
      </c>
      <c r="O107" s="256" t="s">
        <v>216</v>
      </c>
      <c r="R107" s="254"/>
    </row>
    <row r="108" spans="1:18" ht="14" customHeight="1" x14ac:dyDescent="0.2">
      <c r="E108" s="405"/>
      <c r="F108" s="405"/>
      <c r="G108" s="256">
        <v>6</v>
      </c>
      <c r="H108" s="256">
        <v>8</v>
      </c>
      <c r="I108" s="256">
        <v>7</v>
      </c>
      <c r="J108" s="255" t="s">
        <v>49</v>
      </c>
      <c r="K108" s="256">
        <v>0.13059999999999999</v>
      </c>
      <c r="L108" s="278">
        <v>0.1</v>
      </c>
      <c r="M108" s="278">
        <v>20.6</v>
      </c>
      <c r="N108" s="286" t="s">
        <v>217</v>
      </c>
      <c r="O108" s="256" t="s">
        <v>218</v>
      </c>
      <c r="R108" s="254"/>
    </row>
    <row r="109" spans="1:18" ht="14" customHeight="1" x14ac:dyDescent="0.2">
      <c r="E109" s="405"/>
      <c r="F109" s="405"/>
      <c r="G109" s="256">
        <v>8</v>
      </c>
      <c r="H109" s="256">
        <v>10</v>
      </c>
      <c r="I109" s="256">
        <v>9</v>
      </c>
      <c r="J109" s="255" t="s">
        <v>71</v>
      </c>
      <c r="K109" s="256">
        <v>0.35199999999999998</v>
      </c>
      <c r="L109" s="278">
        <v>0.2</v>
      </c>
      <c r="M109" s="278">
        <v>20.7</v>
      </c>
      <c r="N109" s="286" t="s">
        <v>166</v>
      </c>
      <c r="O109" s="256" t="s">
        <v>219</v>
      </c>
      <c r="R109" s="254"/>
    </row>
    <row r="110" spans="1:18" ht="14" customHeight="1" x14ac:dyDescent="0.2">
      <c r="E110" s="405"/>
      <c r="F110" s="405"/>
      <c r="G110" s="256">
        <v>10</v>
      </c>
      <c r="H110" s="256">
        <v>12</v>
      </c>
      <c r="I110" s="256">
        <v>11</v>
      </c>
      <c r="J110" s="255" t="s">
        <v>94</v>
      </c>
      <c r="K110" s="256" t="s">
        <v>39</v>
      </c>
      <c r="L110" s="256" t="s">
        <v>39</v>
      </c>
      <c r="M110" s="256" t="s">
        <v>39</v>
      </c>
      <c r="N110" s="286" t="s">
        <v>220</v>
      </c>
      <c r="O110" s="256" t="s">
        <v>221</v>
      </c>
      <c r="R110" s="254"/>
    </row>
    <row r="111" spans="1:18" ht="14" customHeight="1" x14ac:dyDescent="0.2">
      <c r="E111" s="405"/>
      <c r="F111" s="405"/>
      <c r="G111" s="256">
        <v>12</v>
      </c>
      <c r="H111" s="256">
        <v>14</v>
      </c>
      <c r="I111" s="256">
        <v>13</v>
      </c>
      <c r="J111" s="255" t="s">
        <v>80</v>
      </c>
      <c r="K111" s="256">
        <v>3.14</v>
      </c>
      <c r="L111" s="280">
        <v>1.6</v>
      </c>
      <c r="M111" s="278">
        <v>20.8</v>
      </c>
      <c r="N111" s="289" t="s">
        <v>222</v>
      </c>
      <c r="O111" s="256" t="s">
        <v>223</v>
      </c>
      <c r="R111" s="254"/>
    </row>
    <row r="112" spans="1:18" ht="14" customHeight="1" x14ac:dyDescent="0.2">
      <c r="E112" s="405"/>
      <c r="F112" s="405"/>
      <c r="G112" s="256">
        <v>14</v>
      </c>
      <c r="H112" s="256">
        <v>19</v>
      </c>
      <c r="I112" s="256">
        <v>16.5</v>
      </c>
      <c r="J112" s="255" t="s">
        <v>84</v>
      </c>
      <c r="K112" s="256">
        <v>33.6</v>
      </c>
      <c r="L112" s="277">
        <v>21.1</v>
      </c>
      <c r="M112" s="278">
        <v>20.8</v>
      </c>
      <c r="N112" s="288" t="s">
        <v>224</v>
      </c>
      <c r="O112" s="256" t="s">
        <v>225</v>
      </c>
      <c r="R112" s="254"/>
    </row>
    <row r="113" spans="1:18" ht="14" customHeight="1" x14ac:dyDescent="0.2">
      <c r="E113" s="405"/>
      <c r="F113" s="405"/>
      <c r="G113" s="256">
        <v>19</v>
      </c>
      <c r="H113" s="256">
        <v>19</v>
      </c>
      <c r="I113" s="256">
        <v>19</v>
      </c>
      <c r="J113" s="255" t="s">
        <v>113</v>
      </c>
      <c r="K113" s="256">
        <v>49.2</v>
      </c>
      <c r="L113" s="277">
        <v>32.200000000000003</v>
      </c>
      <c r="M113" s="278">
        <v>20.8</v>
      </c>
      <c r="N113" s="288" t="s">
        <v>226</v>
      </c>
      <c r="O113" s="256" t="s">
        <v>228</v>
      </c>
      <c r="Q113" s="254" t="s">
        <v>227</v>
      </c>
      <c r="R113" s="254"/>
    </row>
    <row r="114" spans="1:18" ht="14" customHeight="1" x14ac:dyDescent="0.2">
      <c r="A114" s="370" t="s">
        <v>209</v>
      </c>
      <c r="B114" s="370" t="s">
        <v>208</v>
      </c>
      <c r="C114" s="370" t="s">
        <v>1507</v>
      </c>
      <c r="D114" s="386">
        <v>41467.573611111111</v>
      </c>
      <c r="E114" s="411">
        <v>-67.2</v>
      </c>
      <c r="F114" s="411">
        <v>-23.07</v>
      </c>
      <c r="G114" s="256">
        <v>0</v>
      </c>
      <c r="H114" s="256">
        <v>2</v>
      </c>
      <c r="I114" s="256">
        <v>1</v>
      </c>
      <c r="J114" s="255" t="s">
        <v>59</v>
      </c>
      <c r="K114" s="256">
        <v>0.14880000000000002</v>
      </c>
      <c r="L114" s="278">
        <v>0.1</v>
      </c>
      <c r="M114" s="278" t="s">
        <v>39</v>
      </c>
      <c r="N114" s="286" t="s">
        <v>40</v>
      </c>
      <c r="O114" s="256" t="s">
        <v>40</v>
      </c>
      <c r="Q114" s="260" t="s">
        <v>1508</v>
      </c>
      <c r="R114" s="254"/>
    </row>
    <row r="115" spans="1:18" ht="14" customHeight="1" x14ac:dyDescent="0.2">
      <c r="A115" s="399"/>
      <c r="B115" s="400"/>
      <c r="C115" s="400"/>
      <c r="E115" s="411"/>
      <c r="F115" s="411"/>
      <c r="G115" s="256">
        <v>2</v>
      </c>
      <c r="H115" s="256">
        <v>4</v>
      </c>
      <c r="I115" s="256">
        <v>3</v>
      </c>
      <c r="J115" s="255" t="s">
        <v>130</v>
      </c>
      <c r="K115" s="256">
        <v>0.12560000000000002</v>
      </c>
      <c r="L115" s="278">
        <v>0.1</v>
      </c>
      <c r="M115" s="278">
        <v>20.399999999999999</v>
      </c>
      <c r="N115" s="286" t="s">
        <v>40</v>
      </c>
      <c r="O115" s="256" t="s">
        <v>40</v>
      </c>
      <c r="R115" s="254"/>
    </row>
    <row r="116" spans="1:18" ht="14" customHeight="1" x14ac:dyDescent="0.2">
      <c r="A116" s="399"/>
      <c r="B116" s="400"/>
      <c r="C116" s="400"/>
      <c r="E116" s="411"/>
      <c r="F116" s="411"/>
      <c r="G116" s="256">
        <v>4</v>
      </c>
      <c r="H116" s="256">
        <v>6</v>
      </c>
      <c r="I116" s="256">
        <v>5</v>
      </c>
      <c r="J116" s="255" t="s">
        <v>231</v>
      </c>
      <c r="K116" s="256">
        <v>0.124</v>
      </c>
      <c r="L116" s="278">
        <v>0.1</v>
      </c>
      <c r="M116" s="278">
        <v>20.8</v>
      </c>
      <c r="N116" s="286" t="s">
        <v>40</v>
      </c>
      <c r="O116" s="256" t="s">
        <v>40</v>
      </c>
      <c r="R116" s="254"/>
    </row>
    <row r="117" spans="1:18" ht="14" customHeight="1" x14ac:dyDescent="0.2">
      <c r="A117" s="399"/>
      <c r="B117" s="400"/>
      <c r="C117" s="400"/>
      <c r="E117" s="411"/>
      <c r="F117" s="411"/>
      <c r="G117" s="256">
        <v>6</v>
      </c>
      <c r="H117" s="256">
        <v>8</v>
      </c>
      <c r="I117" s="256">
        <v>7</v>
      </c>
      <c r="J117" s="255" t="s">
        <v>134</v>
      </c>
      <c r="K117" s="256">
        <v>0.1125</v>
      </c>
      <c r="L117" s="278">
        <v>0</v>
      </c>
      <c r="M117" s="278">
        <v>20.8</v>
      </c>
      <c r="N117" s="286" t="s">
        <v>40</v>
      </c>
      <c r="O117" s="256" t="s">
        <v>40</v>
      </c>
      <c r="R117" s="254"/>
    </row>
    <row r="118" spans="1:18" ht="14" customHeight="1" x14ac:dyDescent="0.2">
      <c r="A118" s="399"/>
      <c r="B118" s="400"/>
      <c r="C118" s="400"/>
      <c r="E118" s="411"/>
      <c r="F118" s="411"/>
      <c r="G118" s="256">
        <v>8</v>
      </c>
      <c r="H118" s="256">
        <v>10</v>
      </c>
      <c r="I118" s="256">
        <v>9</v>
      </c>
      <c r="J118" s="255" t="s">
        <v>73</v>
      </c>
      <c r="K118" s="256">
        <v>0.35399999999999998</v>
      </c>
      <c r="L118" s="278">
        <v>0.2</v>
      </c>
      <c r="M118" s="278">
        <v>20.7</v>
      </c>
      <c r="N118" s="286" t="s">
        <v>40</v>
      </c>
      <c r="O118" s="256" t="s">
        <v>40</v>
      </c>
      <c r="R118" s="254"/>
    </row>
    <row r="119" spans="1:18" ht="14" customHeight="1" x14ac:dyDescent="0.2">
      <c r="A119" s="399"/>
      <c r="B119" s="399"/>
      <c r="C119" s="399"/>
      <c r="D119" s="254"/>
      <c r="E119" s="411"/>
      <c r="F119" s="411"/>
      <c r="G119" s="256">
        <v>10</v>
      </c>
      <c r="H119" s="256">
        <v>12</v>
      </c>
      <c r="I119" s="256">
        <v>11</v>
      </c>
      <c r="J119" s="255" t="s">
        <v>58</v>
      </c>
      <c r="K119" s="256">
        <v>0.25900000000000001</v>
      </c>
      <c r="L119" s="278">
        <v>0.1</v>
      </c>
      <c r="M119" s="278">
        <v>20.7</v>
      </c>
      <c r="N119" s="286" t="s">
        <v>40</v>
      </c>
      <c r="O119" s="256" t="s">
        <v>40</v>
      </c>
      <c r="R119" s="254"/>
    </row>
    <row r="120" spans="1:18" ht="14" customHeight="1" x14ac:dyDescent="0.2">
      <c r="A120" s="399"/>
      <c r="B120" s="399"/>
      <c r="C120" s="399"/>
      <c r="D120" s="254"/>
      <c r="E120" s="411"/>
      <c r="F120" s="411"/>
      <c r="G120" s="256">
        <v>12</v>
      </c>
      <c r="H120" s="256">
        <v>14</v>
      </c>
      <c r="I120" s="256">
        <v>13</v>
      </c>
      <c r="J120" s="255" t="s">
        <v>124</v>
      </c>
      <c r="K120" s="256">
        <v>0.17599999999999999</v>
      </c>
      <c r="L120" s="278">
        <v>0.1</v>
      </c>
      <c r="M120" s="278">
        <v>20.8</v>
      </c>
      <c r="N120" s="286" t="s">
        <v>40</v>
      </c>
      <c r="O120" s="256" t="s">
        <v>40</v>
      </c>
      <c r="R120" s="254"/>
    </row>
    <row r="121" spans="1:18" ht="14" customHeight="1" x14ac:dyDescent="0.2">
      <c r="A121" s="399"/>
      <c r="B121" s="399"/>
      <c r="C121" s="399"/>
      <c r="D121" s="254"/>
      <c r="E121" s="411"/>
      <c r="F121" s="411"/>
      <c r="G121" s="256">
        <v>14</v>
      </c>
      <c r="H121" s="256">
        <v>16</v>
      </c>
      <c r="I121" s="256">
        <v>15</v>
      </c>
      <c r="J121" s="255" t="s">
        <v>77</v>
      </c>
      <c r="K121" s="256">
        <v>0.57100000000000006</v>
      </c>
      <c r="L121" s="278">
        <v>0.30000000000000004</v>
      </c>
      <c r="M121" s="278">
        <v>20.7</v>
      </c>
      <c r="N121" s="286" t="s">
        <v>40</v>
      </c>
      <c r="O121" s="256" t="s">
        <v>40</v>
      </c>
      <c r="R121" s="254"/>
    </row>
    <row r="122" spans="1:18" ht="14" customHeight="1" x14ac:dyDescent="0.2">
      <c r="A122" s="399"/>
      <c r="B122" s="399"/>
      <c r="C122" s="399"/>
      <c r="D122" s="254"/>
      <c r="E122" s="411"/>
      <c r="F122" s="411"/>
      <c r="G122" s="256">
        <v>16</v>
      </c>
      <c r="H122" s="256">
        <v>18</v>
      </c>
      <c r="I122" s="256">
        <v>17</v>
      </c>
      <c r="J122" s="255" t="s">
        <v>158</v>
      </c>
      <c r="K122" s="256">
        <v>9.5</v>
      </c>
      <c r="L122" s="280">
        <v>5.3</v>
      </c>
      <c r="M122" s="278">
        <v>20.7</v>
      </c>
      <c r="N122" s="286" t="s">
        <v>40</v>
      </c>
      <c r="O122" s="256" t="s">
        <v>40</v>
      </c>
      <c r="R122" s="254"/>
    </row>
    <row r="123" spans="1:18" ht="14" customHeight="1" x14ac:dyDescent="0.2">
      <c r="A123" s="399"/>
      <c r="B123" s="399"/>
      <c r="C123" s="399"/>
      <c r="D123" s="254"/>
      <c r="E123" s="411"/>
      <c r="F123" s="411"/>
      <c r="G123" s="256">
        <v>18</v>
      </c>
      <c r="H123" s="256">
        <v>23</v>
      </c>
      <c r="I123" s="256">
        <v>20.5</v>
      </c>
      <c r="J123" s="255" t="s">
        <v>47</v>
      </c>
      <c r="K123" s="256">
        <v>30.3</v>
      </c>
      <c r="L123" s="277">
        <v>18.8</v>
      </c>
      <c r="M123" s="278">
        <v>20.9</v>
      </c>
      <c r="N123" s="286" t="s">
        <v>40</v>
      </c>
      <c r="O123" s="256" t="s">
        <v>40</v>
      </c>
      <c r="R123" s="254"/>
    </row>
    <row r="124" spans="1:18" ht="14" customHeight="1" x14ac:dyDescent="0.2">
      <c r="A124" s="399"/>
      <c r="B124" s="399"/>
      <c r="C124" s="399"/>
      <c r="D124" s="254"/>
      <c r="E124" s="411"/>
      <c r="F124" s="411"/>
      <c r="G124" s="256">
        <v>23</v>
      </c>
      <c r="H124" s="256">
        <v>23</v>
      </c>
      <c r="I124" s="256">
        <v>23</v>
      </c>
      <c r="J124" s="255" t="s">
        <v>43</v>
      </c>
      <c r="K124" s="256">
        <v>44.2</v>
      </c>
      <c r="L124" s="277">
        <v>28.6</v>
      </c>
      <c r="M124" s="278">
        <v>20.9</v>
      </c>
      <c r="N124" s="286" t="s">
        <v>40</v>
      </c>
      <c r="O124" s="256" t="s">
        <v>40</v>
      </c>
      <c r="Q124" s="254" t="s">
        <v>54</v>
      </c>
      <c r="R124" s="254"/>
    </row>
    <row r="125" spans="1:18" ht="14" customHeight="1" x14ac:dyDescent="0.2">
      <c r="A125" s="370" t="s">
        <v>209</v>
      </c>
      <c r="B125" s="370" t="s">
        <v>208</v>
      </c>
      <c r="C125" s="370" t="s">
        <v>1509</v>
      </c>
      <c r="D125" s="386">
        <v>41467.583333333336</v>
      </c>
      <c r="E125" s="411">
        <v>-67.2</v>
      </c>
      <c r="F125" s="411">
        <v>-23.07</v>
      </c>
      <c r="G125" s="256">
        <v>0</v>
      </c>
      <c r="H125" s="256">
        <v>2</v>
      </c>
      <c r="I125" s="256">
        <v>1</v>
      </c>
      <c r="J125" s="255" t="s">
        <v>40</v>
      </c>
      <c r="K125" s="256" t="s">
        <v>39</v>
      </c>
      <c r="L125" s="256" t="s">
        <v>39</v>
      </c>
      <c r="M125" s="256" t="s">
        <v>39</v>
      </c>
      <c r="N125" s="286" t="s">
        <v>233</v>
      </c>
      <c r="O125" s="256" t="s">
        <v>234</v>
      </c>
      <c r="Q125" s="265" t="s">
        <v>1510</v>
      </c>
      <c r="R125" s="254"/>
    </row>
    <row r="126" spans="1:18" ht="14" customHeight="1" x14ac:dyDescent="0.2">
      <c r="A126" s="399"/>
      <c r="B126" s="399"/>
      <c r="C126" s="399"/>
      <c r="D126" s="254"/>
      <c r="E126" s="411"/>
      <c r="F126" s="411"/>
      <c r="G126" s="256">
        <v>2</v>
      </c>
      <c r="H126" s="256">
        <v>4</v>
      </c>
      <c r="I126" s="256">
        <v>3</v>
      </c>
      <c r="J126" s="255" t="s">
        <v>40</v>
      </c>
      <c r="K126" s="256" t="s">
        <v>39</v>
      </c>
      <c r="L126" s="256" t="s">
        <v>39</v>
      </c>
      <c r="M126" s="256" t="s">
        <v>39</v>
      </c>
      <c r="N126" s="286" t="s">
        <v>235</v>
      </c>
      <c r="O126" s="256" t="s">
        <v>236</v>
      </c>
      <c r="R126" s="254"/>
    </row>
    <row r="127" spans="1:18" ht="14" customHeight="1" x14ac:dyDescent="0.2">
      <c r="A127" s="399"/>
      <c r="B127" s="399"/>
      <c r="C127" s="399"/>
      <c r="D127" s="254"/>
      <c r="E127" s="411"/>
      <c r="F127" s="411"/>
      <c r="G127" s="256">
        <v>4</v>
      </c>
      <c r="H127" s="256">
        <v>6</v>
      </c>
      <c r="I127" s="256">
        <v>5</v>
      </c>
      <c r="J127" s="255" t="s">
        <v>40</v>
      </c>
      <c r="K127" s="256" t="s">
        <v>39</v>
      </c>
      <c r="L127" s="256" t="s">
        <v>39</v>
      </c>
      <c r="M127" s="256" t="s">
        <v>39</v>
      </c>
      <c r="N127" s="286" t="s">
        <v>237</v>
      </c>
      <c r="O127" s="256" t="s">
        <v>238</v>
      </c>
      <c r="R127" s="254"/>
    </row>
    <row r="128" spans="1:18" ht="14" customHeight="1" x14ac:dyDescent="0.2">
      <c r="A128" s="399"/>
      <c r="B128" s="399"/>
      <c r="C128" s="399"/>
      <c r="D128" s="254"/>
      <c r="E128" s="411"/>
      <c r="F128" s="411"/>
      <c r="G128" s="256">
        <v>6</v>
      </c>
      <c r="H128" s="256">
        <v>8</v>
      </c>
      <c r="I128" s="256">
        <v>7</v>
      </c>
      <c r="J128" s="255" t="s">
        <v>40</v>
      </c>
      <c r="K128" s="256" t="s">
        <v>39</v>
      </c>
      <c r="L128" s="256" t="s">
        <v>39</v>
      </c>
      <c r="M128" s="256" t="s">
        <v>39</v>
      </c>
      <c r="N128" s="286" t="s">
        <v>239</v>
      </c>
      <c r="O128" s="256" t="s">
        <v>240</v>
      </c>
      <c r="R128" s="254"/>
    </row>
    <row r="129" spans="1:18" ht="14" customHeight="1" x14ac:dyDescent="0.2">
      <c r="A129" s="399"/>
      <c r="B129" s="399"/>
      <c r="C129" s="399"/>
      <c r="D129" s="254"/>
      <c r="E129" s="411"/>
      <c r="F129" s="411"/>
      <c r="G129" s="256">
        <v>8</v>
      </c>
      <c r="H129" s="256">
        <v>10</v>
      </c>
      <c r="I129" s="256">
        <v>9</v>
      </c>
      <c r="J129" s="255" t="s">
        <v>40</v>
      </c>
      <c r="K129" s="256" t="s">
        <v>39</v>
      </c>
      <c r="L129" s="256" t="s">
        <v>39</v>
      </c>
      <c r="M129" s="256" t="s">
        <v>39</v>
      </c>
      <c r="N129" s="286" t="s">
        <v>241</v>
      </c>
      <c r="O129" s="256" t="s">
        <v>242</v>
      </c>
      <c r="R129" s="254"/>
    </row>
    <row r="130" spans="1:18" ht="14" customHeight="1" x14ac:dyDescent="0.2">
      <c r="A130" s="399"/>
      <c r="B130" s="399"/>
      <c r="C130" s="399"/>
      <c r="D130" s="254"/>
      <c r="E130" s="411"/>
      <c r="F130" s="411"/>
      <c r="G130" s="256">
        <v>10</v>
      </c>
      <c r="H130" s="256">
        <v>12</v>
      </c>
      <c r="I130" s="256">
        <v>11</v>
      </c>
      <c r="J130" s="255" t="s">
        <v>40</v>
      </c>
      <c r="K130" s="256" t="s">
        <v>39</v>
      </c>
      <c r="L130" s="256" t="s">
        <v>39</v>
      </c>
      <c r="M130" s="256" t="s">
        <v>39</v>
      </c>
      <c r="N130" s="286" t="s">
        <v>243</v>
      </c>
      <c r="O130" s="256" t="s">
        <v>244</v>
      </c>
      <c r="R130" s="254"/>
    </row>
    <row r="131" spans="1:18" ht="14" customHeight="1" x14ac:dyDescent="0.2">
      <c r="A131" s="399"/>
      <c r="B131" s="399"/>
      <c r="C131" s="399"/>
      <c r="D131" s="254"/>
      <c r="E131" s="411"/>
      <c r="F131" s="411"/>
      <c r="G131" s="256">
        <v>12</v>
      </c>
      <c r="H131" s="256">
        <v>14</v>
      </c>
      <c r="I131" s="256">
        <v>13</v>
      </c>
      <c r="J131" s="255" t="s">
        <v>40</v>
      </c>
      <c r="K131" s="256" t="s">
        <v>39</v>
      </c>
      <c r="L131" s="256" t="s">
        <v>39</v>
      </c>
      <c r="M131" s="256" t="s">
        <v>39</v>
      </c>
      <c r="N131" s="286" t="s">
        <v>245</v>
      </c>
      <c r="O131" s="256" t="s">
        <v>246</v>
      </c>
      <c r="R131" s="254"/>
    </row>
    <row r="132" spans="1:18" ht="14" customHeight="1" x14ac:dyDescent="0.2">
      <c r="A132" s="399"/>
      <c r="B132" s="399"/>
      <c r="C132" s="399"/>
      <c r="D132" s="254"/>
      <c r="E132" s="411"/>
      <c r="F132" s="411"/>
      <c r="G132" s="256">
        <v>14</v>
      </c>
      <c r="H132" s="256">
        <v>16</v>
      </c>
      <c r="I132" s="256">
        <v>15</v>
      </c>
      <c r="J132" s="255" t="s">
        <v>40</v>
      </c>
      <c r="K132" s="256" t="s">
        <v>39</v>
      </c>
      <c r="L132" s="256" t="s">
        <v>39</v>
      </c>
      <c r="M132" s="256" t="s">
        <v>39</v>
      </c>
      <c r="N132" s="286" t="s">
        <v>247</v>
      </c>
      <c r="O132" s="256" t="s">
        <v>248</v>
      </c>
      <c r="R132" s="254"/>
    </row>
    <row r="133" spans="1:18" ht="14" customHeight="1" x14ac:dyDescent="0.2">
      <c r="A133" s="399"/>
      <c r="B133" s="399"/>
      <c r="C133" s="399"/>
      <c r="D133" s="254"/>
      <c r="E133" s="411"/>
      <c r="F133" s="411"/>
      <c r="G133" s="256">
        <v>16</v>
      </c>
      <c r="H133" s="256">
        <v>18</v>
      </c>
      <c r="I133" s="256">
        <v>17</v>
      </c>
      <c r="J133" s="255" t="s">
        <v>40</v>
      </c>
      <c r="K133" s="256" t="s">
        <v>39</v>
      </c>
      <c r="L133" s="256" t="s">
        <v>39</v>
      </c>
      <c r="M133" s="256" t="s">
        <v>39</v>
      </c>
      <c r="N133" s="289" t="s">
        <v>249</v>
      </c>
      <c r="O133" s="256" t="s">
        <v>251</v>
      </c>
      <c r="Q133" s="254" t="s">
        <v>250</v>
      </c>
      <c r="R133" s="254"/>
    </row>
    <row r="134" spans="1:18" ht="14" customHeight="1" x14ac:dyDescent="0.2">
      <c r="A134" s="399"/>
      <c r="B134" s="399"/>
      <c r="C134" s="399"/>
      <c r="D134" s="254"/>
      <c r="E134" s="411"/>
      <c r="F134" s="411"/>
      <c r="G134" s="256">
        <v>18</v>
      </c>
      <c r="H134" s="256">
        <v>20</v>
      </c>
      <c r="I134" s="256">
        <v>19</v>
      </c>
      <c r="J134" s="255" t="s">
        <v>40</v>
      </c>
      <c r="K134" s="256" t="s">
        <v>39</v>
      </c>
      <c r="L134" s="256" t="s">
        <v>39</v>
      </c>
      <c r="M134" s="256" t="s">
        <v>39</v>
      </c>
      <c r="N134" s="288" t="s">
        <v>252</v>
      </c>
      <c r="O134" s="256" t="s">
        <v>253</v>
      </c>
      <c r="R134" s="254"/>
    </row>
    <row r="135" spans="1:18" ht="14" customHeight="1" x14ac:dyDescent="0.2">
      <c r="A135" s="399"/>
      <c r="B135" s="399"/>
      <c r="C135" s="399"/>
      <c r="E135" s="411"/>
      <c r="F135" s="411"/>
      <c r="G135" s="256">
        <v>20</v>
      </c>
      <c r="H135" s="256">
        <v>25</v>
      </c>
      <c r="I135" s="256">
        <v>22.5</v>
      </c>
      <c r="J135" s="255" t="s">
        <v>40</v>
      </c>
      <c r="K135" s="256" t="s">
        <v>39</v>
      </c>
      <c r="L135" s="256" t="s">
        <v>39</v>
      </c>
      <c r="M135" s="256" t="s">
        <v>39</v>
      </c>
      <c r="N135" s="288" t="s">
        <v>254</v>
      </c>
      <c r="O135" s="256" t="s">
        <v>255</v>
      </c>
      <c r="R135" s="254"/>
    </row>
    <row r="136" spans="1:18" ht="14" customHeight="1" x14ac:dyDescent="0.2">
      <c r="A136" s="399"/>
      <c r="B136" s="399"/>
      <c r="C136" s="399"/>
      <c r="E136" s="411"/>
      <c r="F136" s="411"/>
      <c r="G136" s="256">
        <v>23</v>
      </c>
      <c r="H136" s="256">
        <v>23</v>
      </c>
      <c r="I136" s="256">
        <v>23</v>
      </c>
      <c r="J136" s="255" t="s">
        <v>40</v>
      </c>
      <c r="K136" s="256" t="s">
        <v>39</v>
      </c>
      <c r="L136" s="256" t="s">
        <v>39</v>
      </c>
      <c r="M136" s="256" t="s">
        <v>39</v>
      </c>
      <c r="N136" s="288" t="s">
        <v>256</v>
      </c>
      <c r="O136" s="256" t="s">
        <v>257</v>
      </c>
      <c r="R136" s="254"/>
    </row>
    <row r="137" spans="1:18" ht="14" customHeight="1" x14ac:dyDescent="0.2">
      <c r="A137" s="370" t="s">
        <v>209</v>
      </c>
      <c r="B137" s="370" t="s">
        <v>208</v>
      </c>
      <c r="C137" s="401" t="s">
        <v>1469</v>
      </c>
      <c r="D137" s="386">
        <v>41467.583333333336</v>
      </c>
      <c r="E137" s="411">
        <v>-67.2</v>
      </c>
      <c r="F137" s="411">
        <v>-23.07</v>
      </c>
      <c r="G137" s="256">
        <v>0</v>
      </c>
      <c r="H137" s="256">
        <v>2</v>
      </c>
      <c r="I137" s="256">
        <v>1</v>
      </c>
      <c r="J137" s="255" t="s">
        <v>41</v>
      </c>
      <c r="K137" s="256">
        <v>0.1072</v>
      </c>
      <c r="L137" s="278">
        <v>0.1</v>
      </c>
      <c r="M137" s="278">
        <v>21.9</v>
      </c>
      <c r="N137" s="286" t="s">
        <v>259</v>
      </c>
      <c r="O137" s="256" t="s">
        <v>260</v>
      </c>
      <c r="Q137" s="260" t="s">
        <v>1481</v>
      </c>
      <c r="R137" s="254"/>
    </row>
    <row r="138" spans="1:18" ht="14" customHeight="1" x14ac:dyDescent="0.2">
      <c r="A138" s="399"/>
      <c r="B138" s="399"/>
      <c r="C138" s="399"/>
      <c r="E138" s="411"/>
      <c r="F138" s="411"/>
      <c r="G138" s="256">
        <v>2</v>
      </c>
      <c r="H138" s="256">
        <v>4</v>
      </c>
      <c r="I138" s="256">
        <v>3</v>
      </c>
      <c r="J138" s="255" t="s">
        <v>37</v>
      </c>
      <c r="K138" s="256">
        <v>0.12740000000000001</v>
      </c>
      <c r="L138" s="278">
        <v>0.1</v>
      </c>
      <c r="M138" s="278">
        <v>20.7</v>
      </c>
      <c r="N138" s="286" t="s">
        <v>261</v>
      </c>
      <c r="O138" s="256" t="s">
        <v>262</v>
      </c>
      <c r="R138" s="254"/>
    </row>
    <row r="139" spans="1:18" ht="14" customHeight="1" x14ac:dyDescent="0.2">
      <c r="A139" s="399"/>
      <c r="B139" s="399"/>
      <c r="C139" s="399"/>
      <c r="E139" s="411"/>
      <c r="F139" s="411"/>
      <c r="G139" s="256">
        <v>4</v>
      </c>
      <c r="H139" s="256">
        <v>6</v>
      </c>
      <c r="I139" s="256">
        <v>5</v>
      </c>
      <c r="J139" s="255" t="s">
        <v>263</v>
      </c>
      <c r="K139" s="256">
        <v>0.15080000000000002</v>
      </c>
      <c r="L139" s="278">
        <v>0.1</v>
      </c>
      <c r="M139" s="278">
        <v>20.399999999999999</v>
      </c>
      <c r="N139" s="286" t="s">
        <v>264</v>
      </c>
      <c r="O139" s="256" t="s">
        <v>265</v>
      </c>
      <c r="R139" s="254"/>
    </row>
    <row r="140" spans="1:18" ht="14" customHeight="1" x14ac:dyDescent="0.2">
      <c r="A140" s="399"/>
      <c r="B140" s="399"/>
      <c r="C140" s="399"/>
      <c r="E140" s="411"/>
      <c r="F140" s="411"/>
      <c r="G140" s="256">
        <v>6</v>
      </c>
      <c r="H140" s="256">
        <v>8</v>
      </c>
      <c r="I140" s="256">
        <v>7</v>
      </c>
      <c r="J140" s="255" t="s">
        <v>69</v>
      </c>
      <c r="K140" s="256">
        <v>0.251</v>
      </c>
      <c r="L140" s="278">
        <v>0.1</v>
      </c>
      <c r="M140" s="278">
        <v>20.6</v>
      </c>
      <c r="N140" s="286" t="s">
        <v>266</v>
      </c>
      <c r="O140" s="256" t="s">
        <v>267</v>
      </c>
      <c r="R140" s="254"/>
    </row>
    <row r="141" spans="1:18" ht="14" customHeight="1" x14ac:dyDescent="0.2">
      <c r="A141" s="399"/>
      <c r="B141" s="399"/>
      <c r="C141" s="399"/>
      <c r="E141" s="411"/>
      <c r="F141" s="411"/>
      <c r="G141" s="256">
        <v>8</v>
      </c>
      <c r="H141" s="256">
        <v>13</v>
      </c>
      <c r="I141" s="256">
        <v>10.5</v>
      </c>
      <c r="J141" s="255" t="s">
        <v>102</v>
      </c>
      <c r="K141" s="256">
        <v>0.47900000000000004</v>
      </c>
      <c r="L141" s="278">
        <v>0.2</v>
      </c>
      <c r="M141" s="278">
        <v>20.5</v>
      </c>
      <c r="N141" s="286" t="s">
        <v>268</v>
      </c>
      <c r="O141" s="256" t="s">
        <v>269</v>
      </c>
      <c r="R141" s="254"/>
    </row>
    <row r="142" spans="1:18" ht="14" customHeight="1" x14ac:dyDescent="0.2">
      <c r="A142" s="399"/>
      <c r="B142" s="399"/>
      <c r="C142" s="399"/>
      <c r="E142" s="411"/>
      <c r="F142" s="411"/>
      <c r="G142" s="256">
        <v>13</v>
      </c>
      <c r="H142" s="256">
        <v>13</v>
      </c>
      <c r="I142" s="256">
        <v>13</v>
      </c>
      <c r="J142" s="255" t="s">
        <v>132</v>
      </c>
      <c r="K142" s="256">
        <v>6.3</v>
      </c>
      <c r="L142" s="280">
        <v>3.4</v>
      </c>
      <c r="M142" s="278">
        <v>20.8</v>
      </c>
      <c r="N142" s="286" t="s">
        <v>270</v>
      </c>
      <c r="O142" s="256" t="s">
        <v>271</v>
      </c>
      <c r="R142" s="254"/>
    </row>
    <row r="143" spans="1:18" ht="14" customHeight="1" x14ac:dyDescent="0.2">
      <c r="A143" s="370" t="s">
        <v>209</v>
      </c>
      <c r="B143" s="370" t="s">
        <v>208</v>
      </c>
      <c r="C143" s="370" t="s">
        <v>1496</v>
      </c>
      <c r="D143" s="386">
        <v>41467.695138888885</v>
      </c>
      <c r="E143" s="411">
        <v>-67.2</v>
      </c>
      <c r="F143" s="411">
        <v>-23.08</v>
      </c>
      <c r="G143" s="256">
        <v>0</v>
      </c>
      <c r="H143" s="256">
        <v>1</v>
      </c>
      <c r="I143" s="256">
        <v>0.5</v>
      </c>
      <c r="J143" s="255" t="s">
        <v>128</v>
      </c>
      <c r="K143" s="256">
        <v>2.1340000000000001E-2</v>
      </c>
      <c r="L143" s="278">
        <v>0</v>
      </c>
      <c r="M143" s="278">
        <v>22.1</v>
      </c>
      <c r="N143" s="286" t="s">
        <v>40</v>
      </c>
      <c r="O143" s="256" t="s">
        <v>40</v>
      </c>
      <c r="Q143" s="260" t="s">
        <v>1482</v>
      </c>
      <c r="R143" s="254"/>
    </row>
    <row r="144" spans="1:18" ht="14" customHeight="1" x14ac:dyDescent="0.2">
      <c r="A144" s="399"/>
      <c r="B144" s="399"/>
      <c r="C144" s="399"/>
      <c r="E144" s="411"/>
      <c r="F144" s="411"/>
      <c r="G144" s="256">
        <v>12</v>
      </c>
      <c r="H144" s="256">
        <v>13</v>
      </c>
      <c r="I144" s="256">
        <v>12.5</v>
      </c>
      <c r="J144" s="255" t="s">
        <v>62</v>
      </c>
      <c r="K144" s="256">
        <v>1.12E-2</v>
      </c>
      <c r="L144" s="278">
        <v>0</v>
      </c>
      <c r="M144" s="278">
        <v>22.1</v>
      </c>
      <c r="N144" s="286" t="s">
        <v>40</v>
      </c>
      <c r="O144" s="256" t="s">
        <v>40</v>
      </c>
      <c r="R144" s="254"/>
    </row>
    <row r="145" spans="1:18" ht="14" customHeight="1" x14ac:dyDescent="0.2">
      <c r="A145" s="399"/>
      <c r="B145" s="399"/>
      <c r="C145" s="399"/>
      <c r="E145" s="411"/>
      <c r="F145" s="411"/>
      <c r="G145" s="256">
        <v>17</v>
      </c>
      <c r="H145" s="256">
        <v>18</v>
      </c>
      <c r="I145" s="256">
        <v>17.5</v>
      </c>
      <c r="J145" s="255" t="s">
        <v>106</v>
      </c>
      <c r="K145" s="256">
        <v>0.1042</v>
      </c>
      <c r="L145" s="278">
        <v>0</v>
      </c>
      <c r="M145" s="278">
        <v>20.3</v>
      </c>
      <c r="N145" s="286" t="s">
        <v>40</v>
      </c>
      <c r="O145" s="256" t="s">
        <v>40</v>
      </c>
      <c r="R145" s="254"/>
    </row>
    <row r="146" spans="1:18" ht="14" customHeight="1" x14ac:dyDescent="0.2">
      <c r="A146" s="399"/>
      <c r="B146" s="399"/>
      <c r="C146" s="399"/>
      <c r="E146" s="411"/>
      <c r="F146" s="411"/>
      <c r="G146" s="256">
        <v>19</v>
      </c>
      <c r="H146" s="256">
        <v>20</v>
      </c>
      <c r="I146" s="256">
        <v>19.5</v>
      </c>
      <c r="J146" s="255" t="s">
        <v>118</v>
      </c>
      <c r="K146" s="256">
        <v>2.78</v>
      </c>
      <c r="L146" s="280">
        <v>1.4</v>
      </c>
      <c r="M146" s="278">
        <v>20.6</v>
      </c>
      <c r="N146" s="286" t="s">
        <v>40</v>
      </c>
      <c r="O146" s="256" t="s">
        <v>40</v>
      </c>
      <c r="R146" s="254"/>
    </row>
    <row r="147" spans="1:18" ht="14" customHeight="1" x14ac:dyDescent="0.2">
      <c r="A147" s="370" t="s">
        <v>209</v>
      </c>
      <c r="B147" s="370" t="s">
        <v>208</v>
      </c>
      <c r="C147" s="370" t="s">
        <v>1497</v>
      </c>
      <c r="D147" s="386">
        <v>41468.632870370369</v>
      </c>
      <c r="E147" s="411">
        <v>-67.180000000000007</v>
      </c>
      <c r="F147" s="411">
        <v>-23.26</v>
      </c>
      <c r="G147" s="256">
        <v>0</v>
      </c>
      <c r="H147" s="256">
        <v>1</v>
      </c>
      <c r="I147" s="256">
        <v>0.5</v>
      </c>
      <c r="J147" s="255" t="s">
        <v>86</v>
      </c>
      <c r="K147" s="256">
        <v>4.3000000000000003E-2</v>
      </c>
      <c r="L147" s="278">
        <v>0</v>
      </c>
      <c r="M147" s="278">
        <v>23.2</v>
      </c>
      <c r="N147" s="286" t="s">
        <v>40</v>
      </c>
      <c r="O147" s="256" t="s">
        <v>40</v>
      </c>
      <c r="Q147" s="260" t="s">
        <v>1483</v>
      </c>
      <c r="R147" s="254" t="s">
        <v>275</v>
      </c>
    </row>
    <row r="148" spans="1:18" ht="14" customHeight="1" x14ac:dyDescent="0.2">
      <c r="A148" s="399"/>
      <c r="B148" s="400"/>
      <c r="C148" s="400"/>
      <c r="E148" s="411"/>
      <c r="F148" s="411"/>
      <c r="G148" s="256">
        <v>4</v>
      </c>
      <c r="H148" s="256">
        <v>5</v>
      </c>
      <c r="I148" s="256">
        <v>4.5</v>
      </c>
      <c r="J148" s="255" t="s">
        <v>45</v>
      </c>
      <c r="K148" s="256">
        <v>0.153</v>
      </c>
      <c r="L148" s="278">
        <v>0.1</v>
      </c>
      <c r="M148" s="278">
        <v>22</v>
      </c>
      <c r="N148" s="286" t="s">
        <v>40</v>
      </c>
      <c r="O148" s="256" t="s">
        <v>40</v>
      </c>
      <c r="Q148" s="254" t="s">
        <v>276</v>
      </c>
      <c r="R148" s="254"/>
    </row>
    <row r="149" spans="1:18" ht="14" customHeight="1" x14ac:dyDescent="0.2">
      <c r="A149" s="399"/>
      <c r="B149" s="400"/>
      <c r="C149" s="400"/>
      <c r="E149" s="411"/>
      <c r="F149" s="411"/>
      <c r="G149" s="256">
        <v>10</v>
      </c>
      <c r="H149" s="256">
        <v>11</v>
      </c>
      <c r="I149" s="256">
        <v>10.5</v>
      </c>
      <c r="J149" s="255" t="s">
        <v>98</v>
      </c>
      <c r="K149" s="256">
        <v>1.0649999999999999</v>
      </c>
      <c r="L149" s="278">
        <v>0.5</v>
      </c>
      <c r="M149" s="278">
        <v>21.8</v>
      </c>
      <c r="N149" s="286" t="s">
        <v>40</v>
      </c>
      <c r="O149" s="256" t="s">
        <v>40</v>
      </c>
      <c r="Q149" s="254" t="s">
        <v>277</v>
      </c>
      <c r="R149" s="254"/>
    </row>
    <row r="150" spans="1:18" ht="14" customHeight="1" x14ac:dyDescent="0.2">
      <c r="A150" s="370" t="s">
        <v>209</v>
      </c>
      <c r="B150" s="370" t="s">
        <v>208</v>
      </c>
      <c r="C150" s="370" t="s">
        <v>1498</v>
      </c>
      <c r="D150" s="386">
        <v>41468.655150462961</v>
      </c>
      <c r="E150" s="411">
        <v>-67.180000000000007</v>
      </c>
      <c r="F150" s="411">
        <v>-23.26</v>
      </c>
      <c r="G150" s="256">
        <v>0</v>
      </c>
      <c r="H150" s="256">
        <v>1</v>
      </c>
      <c r="I150" s="256">
        <v>0.5</v>
      </c>
      <c r="J150" s="255" t="s">
        <v>126</v>
      </c>
      <c r="K150" s="256">
        <v>1.1500000000000002E-2</v>
      </c>
      <c r="L150" s="278">
        <v>0</v>
      </c>
      <c r="M150" s="278">
        <v>23.6</v>
      </c>
      <c r="Q150" s="260" t="s">
        <v>1484</v>
      </c>
      <c r="R150" s="254" t="s">
        <v>280</v>
      </c>
    </row>
    <row r="151" spans="1:18" ht="14" customHeight="1" x14ac:dyDescent="0.2">
      <c r="A151" s="399"/>
      <c r="B151" s="400"/>
      <c r="C151" s="400"/>
      <c r="E151" s="411"/>
      <c r="F151" s="411"/>
      <c r="G151" s="256">
        <v>15</v>
      </c>
      <c r="H151" s="256">
        <v>16</v>
      </c>
      <c r="I151" s="256">
        <v>15.5</v>
      </c>
      <c r="J151" s="255" t="s">
        <v>75</v>
      </c>
      <c r="K151" s="256">
        <v>4.5499999999999999E-2</v>
      </c>
      <c r="L151" s="278">
        <v>0</v>
      </c>
      <c r="M151" s="278">
        <v>21.8</v>
      </c>
      <c r="R151" s="254"/>
    </row>
    <row r="152" spans="1:18" ht="14" customHeight="1" x14ac:dyDescent="0.2">
      <c r="A152" s="399"/>
      <c r="B152" s="400"/>
      <c r="C152" s="400"/>
      <c r="E152" s="411"/>
      <c r="F152" s="411"/>
      <c r="G152" s="256">
        <v>22</v>
      </c>
      <c r="H152" s="256">
        <v>23</v>
      </c>
      <c r="I152" s="256">
        <v>22.5</v>
      </c>
      <c r="J152" s="255" t="s">
        <v>82</v>
      </c>
      <c r="K152" s="256">
        <v>3.27E-2</v>
      </c>
      <c r="L152" s="278">
        <v>0</v>
      </c>
      <c r="M152" s="278">
        <v>21.7</v>
      </c>
      <c r="R152" s="254"/>
    </row>
    <row r="153" spans="1:18" ht="14" customHeight="1" x14ac:dyDescent="0.2">
      <c r="A153" s="370" t="s">
        <v>209</v>
      </c>
      <c r="B153" s="370" t="s">
        <v>208</v>
      </c>
      <c r="C153" s="370" t="s">
        <v>1499</v>
      </c>
      <c r="D153" s="386">
        <v>41469.658564814818</v>
      </c>
      <c r="E153" s="411">
        <v>-67.180000000000007</v>
      </c>
      <c r="F153" s="411">
        <v>-23.2</v>
      </c>
      <c r="G153" s="256">
        <v>0</v>
      </c>
      <c r="H153" s="256">
        <v>1</v>
      </c>
      <c r="I153" s="256">
        <v>0.5</v>
      </c>
      <c r="J153" s="255" t="s">
        <v>113</v>
      </c>
      <c r="K153" s="256">
        <v>1.5450000000000002E-2</v>
      </c>
      <c r="L153" s="278">
        <v>0</v>
      </c>
      <c r="M153" s="278">
        <v>23.1</v>
      </c>
      <c r="N153" s="286" t="s">
        <v>283</v>
      </c>
      <c r="O153" s="256" t="s">
        <v>284</v>
      </c>
      <c r="Q153" s="260" t="s">
        <v>1485</v>
      </c>
      <c r="R153" s="254"/>
    </row>
    <row r="154" spans="1:18" ht="14" customHeight="1" x14ac:dyDescent="0.2">
      <c r="A154" s="399"/>
      <c r="B154" s="400"/>
      <c r="C154" s="400"/>
      <c r="E154" s="411"/>
      <c r="F154" s="411"/>
      <c r="G154" s="256">
        <v>5.5</v>
      </c>
      <c r="H154" s="256">
        <v>6.5</v>
      </c>
      <c r="I154" s="256">
        <v>6</v>
      </c>
      <c r="J154" s="255" t="s">
        <v>43</v>
      </c>
      <c r="K154" s="256">
        <v>9.530000000000001E-2</v>
      </c>
      <c r="L154" s="278">
        <v>0</v>
      </c>
      <c r="M154" s="278">
        <v>21.7</v>
      </c>
      <c r="N154" s="286" t="s">
        <v>285</v>
      </c>
      <c r="O154" s="256" t="s">
        <v>286</v>
      </c>
      <c r="R154" s="254"/>
    </row>
    <row r="155" spans="1:18" ht="14" customHeight="1" x14ac:dyDescent="0.2">
      <c r="A155" s="399"/>
      <c r="B155" s="400"/>
      <c r="C155" s="400"/>
      <c r="E155" s="411"/>
      <c r="F155" s="411"/>
      <c r="G155" s="256">
        <v>9</v>
      </c>
      <c r="H155" s="256">
        <v>9.5</v>
      </c>
      <c r="I155" s="256">
        <v>9.25</v>
      </c>
      <c r="J155" s="255" t="s">
        <v>106</v>
      </c>
      <c r="K155" s="256">
        <v>11.27</v>
      </c>
      <c r="L155" s="280">
        <v>6.4</v>
      </c>
      <c r="M155" s="278">
        <v>21.7</v>
      </c>
      <c r="N155" s="289" t="s">
        <v>287</v>
      </c>
      <c r="O155" s="256" t="s">
        <v>289</v>
      </c>
      <c r="R155" s="254"/>
    </row>
    <row r="156" spans="1:18" ht="14" customHeight="1" x14ac:dyDescent="0.2">
      <c r="A156" s="370" t="s">
        <v>209</v>
      </c>
      <c r="B156" s="370" t="s">
        <v>208</v>
      </c>
      <c r="C156" s="370" t="s">
        <v>1554</v>
      </c>
      <c r="D156" s="386">
        <v>41469.717939814815</v>
      </c>
      <c r="E156" s="411">
        <v>-67.180000000000007</v>
      </c>
      <c r="F156" s="411">
        <v>-23.21</v>
      </c>
      <c r="G156" s="256">
        <v>0</v>
      </c>
      <c r="H156" s="256">
        <v>1</v>
      </c>
      <c r="I156" s="256">
        <v>0.5</v>
      </c>
      <c r="J156" s="255" t="s">
        <v>71</v>
      </c>
      <c r="K156" s="256">
        <v>1.1640000000000001E-2</v>
      </c>
      <c r="L156" s="278">
        <v>0</v>
      </c>
      <c r="M156" s="278">
        <v>23.5</v>
      </c>
      <c r="N156" s="286" t="s">
        <v>292</v>
      </c>
      <c r="O156" s="256" t="s">
        <v>293</v>
      </c>
      <c r="Q156" s="260" t="s">
        <v>1486</v>
      </c>
      <c r="R156" s="254"/>
    </row>
    <row r="157" spans="1:18" ht="14" customHeight="1" x14ac:dyDescent="0.2">
      <c r="A157" s="399"/>
      <c r="B157" s="400"/>
      <c r="C157" s="400"/>
      <c r="E157" s="411"/>
      <c r="F157" s="411"/>
      <c r="G157" s="256">
        <v>10</v>
      </c>
      <c r="H157" s="256">
        <v>11</v>
      </c>
      <c r="I157" s="256">
        <v>10.5</v>
      </c>
      <c r="J157" s="255" t="s">
        <v>124</v>
      </c>
      <c r="K157" s="256">
        <v>3.6500000000000005E-2</v>
      </c>
      <c r="L157" s="278">
        <v>0</v>
      </c>
      <c r="M157" s="278">
        <v>21.7</v>
      </c>
      <c r="N157" s="286" t="s">
        <v>294</v>
      </c>
      <c r="O157" s="256" t="s">
        <v>295</v>
      </c>
      <c r="R157" s="254"/>
    </row>
    <row r="158" spans="1:18" ht="14" customHeight="1" x14ac:dyDescent="0.2">
      <c r="A158" s="399"/>
      <c r="B158" s="400"/>
      <c r="C158" s="400"/>
      <c r="E158" s="411"/>
      <c r="F158" s="411"/>
      <c r="G158" s="256">
        <v>16.5</v>
      </c>
      <c r="H158" s="256">
        <v>17</v>
      </c>
      <c r="I158" s="256">
        <v>16.75</v>
      </c>
      <c r="J158" s="255" t="s">
        <v>118</v>
      </c>
      <c r="K158" s="256">
        <v>3.34</v>
      </c>
      <c r="L158" s="280">
        <v>1.7000000000000002</v>
      </c>
      <c r="M158" s="278">
        <v>21.7</v>
      </c>
      <c r="N158" s="289" t="s">
        <v>296</v>
      </c>
      <c r="O158" s="256" t="s">
        <v>297</v>
      </c>
      <c r="Q158" s="254" t="s">
        <v>288</v>
      </c>
      <c r="R158" s="254"/>
    </row>
    <row r="159" spans="1:18" ht="14" customHeight="1" x14ac:dyDescent="0.2">
      <c r="A159" s="370" t="s">
        <v>209</v>
      </c>
      <c r="B159" s="370" t="s">
        <v>208</v>
      </c>
      <c r="C159" s="370" t="s">
        <v>1397</v>
      </c>
      <c r="D159" s="386">
        <v>41470.052083333336</v>
      </c>
      <c r="E159" s="411">
        <v>-67.260000000000005</v>
      </c>
      <c r="F159" s="411">
        <v>-23.27</v>
      </c>
      <c r="I159" s="3">
        <v>1</v>
      </c>
      <c r="J159" s="255" t="s">
        <v>73</v>
      </c>
      <c r="K159" s="256">
        <v>3.5099999999999999E-2</v>
      </c>
      <c r="L159" s="278">
        <v>0</v>
      </c>
      <c r="M159" s="278">
        <v>21.7</v>
      </c>
      <c r="N159" s="286" t="s">
        <v>300</v>
      </c>
      <c r="O159" s="256" t="s">
        <v>301</v>
      </c>
      <c r="Q159" s="254" t="s">
        <v>1459</v>
      </c>
      <c r="R159" s="254"/>
    </row>
    <row r="160" spans="1:18" ht="14" customHeight="1" x14ac:dyDescent="0.2">
      <c r="A160" s="399"/>
      <c r="B160" s="399"/>
      <c r="C160" s="400"/>
      <c r="E160" s="411"/>
      <c r="F160" s="411"/>
      <c r="I160" s="3">
        <v>1</v>
      </c>
      <c r="J160" s="255" t="s">
        <v>59</v>
      </c>
      <c r="K160" s="256">
        <v>4.1700000000000001E-2</v>
      </c>
      <c r="L160" s="278">
        <v>0</v>
      </c>
      <c r="M160" s="278">
        <v>21.9</v>
      </c>
      <c r="N160" s="286" t="s">
        <v>302</v>
      </c>
      <c r="O160" s="256" t="s">
        <v>303</v>
      </c>
      <c r="R160" s="254"/>
    </row>
    <row r="161" spans="1:18" ht="14" customHeight="1" x14ac:dyDescent="0.2">
      <c r="A161" s="370" t="s">
        <v>209</v>
      </c>
      <c r="B161" s="370" t="s">
        <v>208</v>
      </c>
      <c r="C161" s="370" t="s">
        <v>1397</v>
      </c>
      <c r="D161" s="386">
        <v>41470.135416666664</v>
      </c>
      <c r="E161" s="411">
        <v>-67.28</v>
      </c>
      <c r="F161" s="411">
        <v>-23.27</v>
      </c>
      <c r="I161" s="3">
        <v>1</v>
      </c>
      <c r="J161" s="255" t="s">
        <v>77</v>
      </c>
      <c r="K161" s="256">
        <v>4.3400000000000001E-2</v>
      </c>
      <c r="L161" s="278">
        <v>0</v>
      </c>
      <c r="M161" s="278">
        <v>21.4</v>
      </c>
      <c r="N161" s="286" t="s">
        <v>304</v>
      </c>
      <c r="O161" s="256" t="s">
        <v>305</v>
      </c>
      <c r="Q161" s="254" t="s">
        <v>1459</v>
      </c>
      <c r="R161" s="254"/>
    </row>
    <row r="162" spans="1:18" ht="14" customHeight="1" x14ac:dyDescent="0.2">
      <c r="A162" s="399"/>
      <c r="B162" s="399"/>
      <c r="C162" s="400"/>
      <c r="E162" s="411"/>
      <c r="F162" s="411"/>
      <c r="I162" s="3">
        <v>1</v>
      </c>
      <c r="J162" s="255" t="s">
        <v>128</v>
      </c>
      <c r="K162" s="256">
        <v>4.2700000000000002E-2</v>
      </c>
      <c r="L162" s="278">
        <v>0</v>
      </c>
      <c r="M162" s="278">
        <v>21.6</v>
      </c>
      <c r="N162" s="286" t="s">
        <v>306</v>
      </c>
      <c r="O162" s="256" t="s">
        <v>307</v>
      </c>
      <c r="R162" s="254"/>
    </row>
    <row r="163" spans="1:18" ht="14" customHeight="1" x14ac:dyDescent="0.2">
      <c r="A163" s="370" t="s">
        <v>209</v>
      </c>
      <c r="B163" s="370" t="s">
        <v>208</v>
      </c>
      <c r="C163" s="370" t="s">
        <v>1397</v>
      </c>
      <c r="D163" s="386">
        <v>41470.220833333333</v>
      </c>
      <c r="E163" s="411">
        <v>-67.3</v>
      </c>
      <c r="F163" s="411">
        <v>-23.28</v>
      </c>
      <c r="I163" s="3">
        <v>1</v>
      </c>
      <c r="J163" s="255" t="s">
        <v>47</v>
      </c>
      <c r="K163" s="256">
        <v>6.3500000000000001E-2</v>
      </c>
      <c r="L163" s="278">
        <v>0</v>
      </c>
      <c r="M163" s="278">
        <v>21.8</v>
      </c>
      <c r="N163" s="286" t="s">
        <v>308</v>
      </c>
      <c r="O163" s="256" t="s">
        <v>309</v>
      </c>
      <c r="Q163" s="254" t="s">
        <v>1459</v>
      </c>
      <c r="R163" s="254"/>
    </row>
    <row r="164" spans="1:18" ht="14" customHeight="1" x14ac:dyDescent="0.2">
      <c r="A164" s="399"/>
      <c r="B164" s="399"/>
      <c r="C164" s="400"/>
      <c r="E164" s="411"/>
      <c r="F164" s="411"/>
      <c r="I164" s="3">
        <v>1</v>
      </c>
      <c r="J164" s="255" t="s">
        <v>130</v>
      </c>
      <c r="K164" s="256">
        <v>6.08E-2</v>
      </c>
      <c r="L164" s="278">
        <v>0</v>
      </c>
      <c r="M164" s="278">
        <v>21.7</v>
      </c>
      <c r="N164" s="286" t="s">
        <v>310</v>
      </c>
      <c r="O164" s="256" t="s">
        <v>311</v>
      </c>
      <c r="R164" s="254"/>
    </row>
    <row r="165" spans="1:18" ht="14" customHeight="1" x14ac:dyDescent="0.2">
      <c r="A165" s="370" t="s">
        <v>209</v>
      </c>
      <c r="B165" s="370" t="s">
        <v>208</v>
      </c>
      <c r="C165" s="370" t="s">
        <v>1397</v>
      </c>
      <c r="D165" s="386">
        <v>41470.301388888889</v>
      </c>
      <c r="E165" s="411">
        <v>-67.31</v>
      </c>
      <c r="F165" s="411">
        <v>-23.28</v>
      </c>
      <c r="I165" s="3">
        <v>1</v>
      </c>
      <c r="J165" s="255" t="s">
        <v>58</v>
      </c>
      <c r="K165" s="256">
        <v>9.8100000000000007E-2</v>
      </c>
      <c r="L165" s="278">
        <v>0</v>
      </c>
      <c r="M165" s="278">
        <v>21.5</v>
      </c>
      <c r="N165" s="286" t="s">
        <v>168</v>
      </c>
      <c r="O165" s="256" t="s">
        <v>134</v>
      </c>
      <c r="Q165" s="254" t="s">
        <v>1459</v>
      </c>
      <c r="R165" s="254"/>
    </row>
    <row r="166" spans="1:18" ht="14" customHeight="1" x14ac:dyDescent="0.2">
      <c r="A166" s="370" t="s">
        <v>209</v>
      </c>
      <c r="B166" s="370" t="s">
        <v>208</v>
      </c>
      <c r="C166" s="370" t="s">
        <v>1397</v>
      </c>
      <c r="D166" s="386">
        <v>41470.395833333336</v>
      </c>
      <c r="E166" s="411">
        <v>-67.34</v>
      </c>
      <c r="F166" s="411">
        <v>-23.29</v>
      </c>
      <c r="I166" s="3">
        <v>1</v>
      </c>
      <c r="J166" s="255" t="s">
        <v>132</v>
      </c>
      <c r="K166" s="256">
        <v>9.7500000000000003E-2</v>
      </c>
      <c r="L166" s="278">
        <v>0</v>
      </c>
      <c r="M166" s="278">
        <v>21.6</v>
      </c>
      <c r="N166" s="286" t="s">
        <v>312</v>
      </c>
      <c r="O166" s="256" t="s">
        <v>313</v>
      </c>
      <c r="Q166" s="254" t="s">
        <v>1459</v>
      </c>
      <c r="R166" s="254"/>
    </row>
    <row r="167" spans="1:18" ht="14" customHeight="1" x14ac:dyDescent="0.2">
      <c r="A167" s="399"/>
      <c r="B167" s="399"/>
      <c r="C167" s="400"/>
      <c r="E167" s="411"/>
      <c r="F167" s="411"/>
      <c r="I167" s="3">
        <v>1</v>
      </c>
      <c r="J167" s="255" t="s">
        <v>62</v>
      </c>
      <c r="K167" s="256">
        <v>7.690000000000001E-2</v>
      </c>
      <c r="L167" s="278">
        <v>0</v>
      </c>
      <c r="M167" s="278">
        <v>21.7</v>
      </c>
      <c r="N167" s="286" t="s">
        <v>314</v>
      </c>
      <c r="O167" s="256" t="s">
        <v>315</v>
      </c>
      <c r="R167" s="254"/>
    </row>
    <row r="168" spans="1:18" ht="14" customHeight="1" x14ac:dyDescent="0.2">
      <c r="A168" s="370" t="s">
        <v>209</v>
      </c>
      <c r="B168" s="370" t="s">
        <v>208</v>
      </c>
      <c r="C168" s="370" t="s">
        <v>1397</v>
      </c>
      <c r="D168" s="386">
        <v>41470.456944444442</v>
      </c>
      <c r="E168" s="411">
        <v>-67.349999999999994</v>
      </c>
      <c r="F168" s="411">
        <v>-23.29</v>
      </c>
      <c r="I168" s="3">
        <v>1</v>
      </c>
      <c r="J168" s="255" t="s">
        <v>69</v>
      </c>
      <c r="K168" s="256">
        <v>6.3899999999999998E-2</v>
      </c>
      <c r="L168" s="278">
        <v>0</v>
      </c>
      <c r="M168" s="278">
        <v>23.9</v>
      </c>
      <c r="N168" s="286" t="s">
        <v>316</v>
      </c>
      <c r="O168" s="256" t="s">
        <v>317</v>
      </c>
      <c r="Q168" s="254" t="s">
        <v>1459</v>
      </c>
      <c r="R168" s="254"/>
    </row>
    <row r="169" spans="1:18" ht="14" customHeight="1" x14ac:dyDescent="0.2">
      <c r="A169" s="399"/>
      <c r="B169" s="399"/>
      <c r="C169" s="400"/>
      <c r="E169" s="411"/>
      <c r="F169" s="411"/>
      <c r="I169" s="3">
        <v>1</v>
      </c>
      <c r="J169" s="255" t="s">
        <v>231</v>
      </c>
      <c r="K169" s="256">
        <v>7.4400000000000008E-2</v>
      </c>
      <c r="L169" s="278">
        <v>0</v>
      </c>
      <c r="M169" s="278">
        <v>22.7</v>
      </c>
      <c r="N169" s="286" t="s">
        <v>318</v>
      </c>
      <c r="O169" s="256" t="s">
        <v>319</v>
      </c>
      <c r="R169" s="254"/>
    </row>
    <row r="170" spans="1:18" ht="14" customHeight="1" x14ac:dyDescent="0.2">
      <c r="A170" s="370" t="s">
        <v>209</v>
      </c>
      <c r="B170" s="370" t="s">
        <v>208</v>
      </c>
      <c r="C170" s="370" t="s">
        <v>1501</v>
      </c>
      <c r="D170" s="386">
        <v>41469.828472222223</v>
      </c>
      <c r="E170" s="411">
        <v>-67.2</v>
      </c>
      <c r="F170" s="411">
        <v>-23.22</v>
      </c>
      <c r="G170" s="256">
        <v>1962</v>
      </c>
      <c r="L170" s="278"/>
      <c r="M170" s="278"/>
      <c r="Q170" s="255" t="s">
        <v>1500</v>
      </c>
      <c r="R170" s="254"/>
    </row>
    <row r="171" spans="1:18" ht="14" customHeight="1" x14ac:dyDescent="0.2">
      <c r="A171" s="399"/>
      <c r="B171" s="399"/>
      <c r="C171" s="400"/>
      <c r="D171" s="259">
        <v>41470.301388888889</v>
      </c>
      <c r="E171" s="411">
        <v>-67.31</v>
      </c>
      <c r="F171" s="411">
        <v>-23.28</v>
      </c>
      <c r="G171" s="256">
        <v>2112</v>
      </c>
      <c r="I171" s="3">
        <v>17</v>
      </c>
      <c r="J171" s="255" t="s">
        <v>80</v>
      </c>
      <c r="K171" s="256">
        <v>5.2999999999999999E-2</v>
      </c>
      <c r="L171" s="278">
        <v>0</v>
      </c>
      <c r="M171" s="278">
        <v>21.8</v>
      </c>
      <c r="R171" s="254"/>
    </row>
    <row r="172" spans="1:18" ht="14" customHeight="1" x14ac:dyDescent="0.2">
      <c r="A172" s="399"/>
      <c r="B172" s="399"/>
      <c r="C172" s="400"/>
      <c r="D172" s="259"/>
      <c r="E172" s="411"/>
      <c r="F172" s="411"/>
      <c r="I172" s="3">
        <v>17</v>
      </c>
      <c r="J172" s="255" t="s">
        <v>158</v>
      </c>
      <c r="K172" s="256">
        <v>6.9500000000000006E-2</v>
      </c>
      <c r="L172" s="278">
        <v>0</v>
      </c>
      <c r="M172" s="278">
        <v>20.8</v>
      </c>
      <c r="N172" s="286" t="s">
        <v>323</v>
      </c>
      <c r="O172" s="256" t="s">
        <v>324</v>
      </c>
      <c r="R172" s="254"/>
    </row>
    <row r="173" spans="1:18" ht="14" customHeight="1" x14ac:dyDescent="0.2">
      <c r="A173" s="370" t="s">
        <v>209</v>
      </c>
      <c r="B173" s="370" t="s">
        <v>208</v>
      </c>
      <c r="C173" s="370" t="s">
        <v>1501</v>
      </c>
      <c r="D173" s="386">
        <v>41470.3125</v>
      </c>
      <c r="E173" s="411">
        <v>-67.319999999999993</v>
      </c>
      <c r="F173" s="411">
        <v>-23.28</v>
      </c>
      <c r="G173" s="256">
        <v>1965</v>
      </c>
      <c r="O173" s="256"/>
      <c r="Q173" s="255" t="s">
        <v>1500</v>
      </c>
      <c r="R173" s="254"/>
    </row>
    <row r="174" spans="1:18" ht="14" customHeight="1" x14ac:dyDescent="0.2">
      <c r="A174" s="399"/>
      <c r="B174" s="399"/>
      <c r="C174" s="400"/>
      <c r="D174" s="259">
        <v>41470.395833333336</v>
      </c>
      <c r="E174" s="411">
        <v>-67.34</v>
      </c>
      <c r="F174" s="411">
        <v>-23.29</v>
      </c>
      <c r="G174" s="256">
        <v>2020</v>
      </c>
      <c r="I174" s="3">
        <v>17</v>
      </c>
      <c r="J174" s="255" t="s">
        <v>263</v>
      </c>
      <c r="K174" s="256">
        <v>9.3800000000000008E-2</v>
      </c>
      <c r="L174" s="278">
        <v>0</v>
      </c>
      <c r="M174" s="278">
        <v>22.8</v>
      </c>
      <c r="N174" s="286" t="s">
        <v>325</v>
      </c>
      <c r="O174" s="256" t="s">
        <v>326</v>
      </c>
      <c r="R174" s="254"/>
    </row>
    <row r="175" spans="1:18" ht="14" customHeight="1" x14ac:dyDescent="0.2">
      <c r="A175" s="370" t="s">
        <v>209</v>
      </c>
      <c r="B175" s="370" t="s">
        <v>208</v>
      </c>
      <c r="C175" s="370" t="s">
        <v>1501</v>
      </c>
      <c r="D175" s="386">
        <v>41470.399305555555</v>
      </c>
      <c r="E175" s="411">
        <v>-67.34</v>
      </c>
      <c r="F175" s="411">
        <v>-23.29</v>
      </c>
      <c r="G175" s="256">
        <v>1972</v>
      </c>
      <c r="J175" s="255" t="s">
        <v>40</v>
      </c>
      <c r="N175" s="286" t="s">
        <v>40</v>
      </c>
      <c r="O175" s="256" t="s">
        <v>40</v>
      </c>
      <c r="Q175" s="255" t="s">
        <v>1500</v>
      </c>
      <c r="R175" s="254"/>
    </row>
    <row r="176" spans="1:18" ht="14" customHeight="1" x14ac:dyDescent="0.2">
      <c r="A176" s="399"/>
      <c r="B176" s="400"/>
      <c r="C176" s="400"/>
      <c r="D176" s="259">
        <v>41470.456944444442</v>
      </c>
      <c r="E176" s="411">
        <v>-67.349999999999994</v>
      </c>
      <c r="F176" s="411">
        <v>-23.29</v>
      </c>
      <c r="G176" s="256">
        <v>1972</v>
      </c>
      <c r="O176" s="256"/>
      <c r="R176" s="254"/>
    </row>
    <row r="177" spans="1:18" ht="14" customHeight="1" x14ac:dyDescent="0.2">
      <c r="A177" s="370" t="s">
        <v>209</v>
      </c>
      <c r="B177" s="370" t="s">
        <v>208</v>
      </c>
      <c r="C177" s="370" t="s">
        <v>1503</v>
      </c>
      <c r="D177" s="386">
        <v>41469.828472222223</v>
      </c>
      <c r="E177" s="411">
        <v>-67.2</v>
      </c>
      <c r="F177" s="411">
        <v>-23.22</v>
      </c>
      <c r="G177" s="256">
        <v>2028</v>
      </c>
      <c r="O177" s="256"/>
      <c r="Q177" s="255" t="s">
        <v>1502</v>
      </c>
      <c r="R177" s="254"/>
    </row>
    <row r="178" spans="1:18" ht="14" customHeight="1" x14ac:dyDescent="0.2">
      <c r="D178" s="259">
        <v>41470.456944444442</v>
      </c>
      <c r="E178" s="411">
        <v>-67.349999999999994</v>
      </c>
      <c r="F178" s="411">
        <v>-23.29</v>
      </c>
      <c r="G178" s="256">
        <v>2025</v>
      </c>
      <c r="I178" s="3">
        <v>71</v>
      </c>
      <c r="J178" s="255" t="s">
        <v>329</v>
      </c>
      <c r="K178" s="256">
        <v>0.18840000000000001</v>
      </c>
      <c r="L178" s="278">
        <v>0.1</v>
      </c>
      <c r="M178" s="278">
        <v>24.6</v>
      </c>
      <c r="N178" s="286" t="s">
        <v>40</v>
      </c>
      <c r="O178" s="256" t="s">
        <v>40</v>
      </c>
      <c r="R178" s="254"/>
    </row>
    <row r="179" spans="1:18" s="378" customFormat="1" ht="14" customHeight="1" x14ac:dyDescent="0.2">
      <c r="A179" s="369" t="s">
        <v>332</v>
      </c>
      <c r="B179" s="369" t="s">
        <v>331</v>
      </c>
      <c r="C179" s="369" t="s">
        <v>1501</v>
      </c>
      <c r="D179" s="371">
        <v>41481.399305555555</v>
      </c>
      <c r="E179" s="406">
        <v>-63.48</v>
      </c>
      <c r="F179" s="406">
        <v>-51.33</v>
      </c>
      <c r="G179" s="373"/>
      <c r="H179" s="373"/>
      <c r="I179" s="373"/>
      <c r="J179" s="380"/>
      <c r="K179" s="373"/>
      <c r="L179" s="376"/>
      <c r="M179" s="376"/>
      <c r="N179" s="377"/>
      <c r="P179" s="373"/>
      <c r="Q179" s="380" t="s">
        <v>1500</v>
      </c>
    </row>
    <row r="180" spans="1:18" ht="14" customHeight="1" x14ac:dyDescent="0.2">
      <c r="D180" s="259">
        <v>41481.833333333336</v>
      </c>
      <c r="E180" s="411">
        <v>-63.4</v>
      </c>
      <c r="F180" s="411">
        <v>-51.22</v>
      </c>
      <c r="G180" s="256">
        <v>1915</v>
      </c>
      <c r="L180" s="278"/>
      <c r="M180" s="278"/>
      <c r="R180" s="254"/>
    </row>
    <row r="181" spans="1:18" ht="14" customHeight="1" x14ac:dyDescent="0.2">
      <c r="A181" s="370" t="s">
        <v>332</v>
      </c>
      <c r="B181" s="370" t="s">
        <v>331</v>
      </c>
      <c r="C181" s="383" t="s">
        <v>35</v>
      </c>
      <c r="D181" s="386">
        <v>41481.799305555556</v>
      </c>
      <c r="E181" s="411">
        <v>-63.41</v>
      </c>
      <c r="F181" s="411">
        <v>-51.24</v>
      </c>
      <c r="G181" s="256">
        <v>0</v>
      </c>
      <c r="H181" s="256">
        <v>2</v>
      </c>
      <c r="I181" s="256">
        <v>1</v>
      </c>
      <c r="J181" s="255" t="s">
        <v>334</v>
      </c>
      <c r="K181" s="256">
        <v>0.12610000000000002</v>
      </c>
      <c r="L181" s="278">
        <v>0.1</v>
      </c>
      <c r="M181" s="278">
        <v>20.9</v>
      </c>
      <c r="N181" s="286" t="s">
        <v>335</v>
      </c>
      <c r="O181" s="256" t="s">
        <v>336</v>
      </c>
      <c r="P181" s="254"/>
      <c r="Q181" s="260" t="s">
        <v>1487</v>
      </c>
    </row>
    <row r="182" spans="1:18" ht="14" customHeight="1" x14ac:dyDescent="0.2">
      <c r="B182" s="254"/>
      <c r="C182" s="254"/>
      <c r="D182" s="254"/>
      <c r="E182" s="254"/>
      <c r="F182" s="254"/>
      <c r="G182" s="256">
        <v>2</v>
      </c>
      <c r="H182" s="256">
        <v>4</v>
      </c>
      <c r="I182" s="256">
        <v>3</v>
      </c>
      <c r="J182" s="255" t="s">
        <v>337</v>
      </c>
      <c r="K182" s="256">
        <v>0.17930000000000001</v>
      </c>
      <c r="L182" s="278">
        <v>0.1</v>
      </c>
      <c r="M182" s="278">
        <v>20.6</v>
      </c>
      <c r="N182" s="286" t="s">
        <v>338</v>
      </c>
      <c r="O182" s="256" t="s">
        <v>339</v>
      </c>
      <c r="P182" s="254"/>
      <c r="R182" s="254"/>
    </row>
    <row r="183" spans="1:18" ht="14" customHeight="1" x14ac:dyDescent="0.2">
      <c r="B183" s="254"/>
      <c r="C183" s="254"/>
      <c r="D183" s="254"/>
      <c r="E183" s="254"/>
      <c r="F183" s="254"/>
      <c r="G183" s="256">
        <v>4</v>
      </c>
      <c r="H183" s="256">
        <v>6</v>
      </c>
      <c r="I183" s="256">
        <v>5</v>
      </c>
      <c r="J183" s="255" t="s">
        <v>340</v>
      </c>
      <c r="K183" s="256">
        <v>0.17519999999999999</v>
      </c>
      <c r="L183" s="278">
        <v>0.1</v>
      </c>
      <c r="M183" s="278">
        <v>20.7</v>
      </c>
      <c r="N183" s="286" t="s">
        <v>341</v>
      </c>
      <c r="O183" s="256" t="s">
        <v>342</v>
      </c>
      <c r="P183" s="254"/>
      <c r="R183" s="254"/>
    </row>
    <row r="184" spans="1:18" ht="14" customHeight="1" x14ac:dyDescent="0.2">
      <c r="B184" s="254"/>
      <c r="C184" s="254"/>
      <c r="D184" s="254"/>
      <c r="E184" s="254"/>
      <c r="F184" s="254"/>
      <c r="G184" s="256">
        <v>6</v>
      </c>
      <c r="H184" s="256">
        <v>8</v>
      </c>
      <c r="I184" s="256">
        <v>7</v>
      </c>
      <c r="J184" s="255" t="s">
        <v>343</v>
      </c>
      <c r="K184" s="256">
        <v>0.17100000000000001</v>
      </c>
      <c r="L184" s="278">
        <v>0.1</v>
      </c>
      <c r="M184" s="278">
        <v>20.399999999999999</v>
      </c>
      <c r="N184" s="286" t="s">
        <v>344</v>
      </c>
      <c r="O184" s="256" t="s">
        <v>345</v>
      </c>
      <c r="P184" s="254"/>
      <c r="R184" s="254"/>
    </row>
    <row r="185" spans="1:18" ht="14" customHeight="1" x14ac:dyDescent="0.2">
      <c r="B185" s="254"/>
      <c r="C185" s="254"/>
      <c r="D185" s="254"/>
      <c r="E185" s="254"/>
      <c r="F185" s="254"/>
      <c r="G185" s="256">
        <v>8</v>
      </c>
      <c r="H185" s="256">
        <v>10</v>
      </c>
      <c r="I185" s="256">
        <v>9</v>
      </c>
      <c r="J185" s="255" t="s">
        <v>346</v>
      </c>
      <c r="K185" s="256">
        <v>0.10260000000000001</v>
      </c>
      <c r="L185" s="278">
        <v>0</v>
      </c>
      <c r="M185" s="278">
        <v>20.7</v>
      </c>
      <c r="N185" s="286" t="s">
        <v>347</v>
      </c>
      <c r="O185" s="256" t="s">
        <v>348</v>
      </c>
      <c r="P185" s="254"/>
      <c r="R185" s="254"/>
    </row>
    <row r="186" spans="1:18" ht="14" customHeight="1" x14ac:dyDescent="0.2">
      <c r="B186" s="254"/>
      <c r="C186" s="254"/>
      <c r="D186" s="254"/>
      <c r="E186" s="254"/>
      <c r="F186" s="254"/>
      <c r="G186" s="256">
        <v>10</v>
      </c>
      <c r="H186" s="256">
        <v>12</v>
      </c>
      <c r="I186" s="256">
        <v>11</v>
      </c>
      <c r="J186" s="255" t="s">
        <v>349</v>
      </c>
      <c r="K186" s="256">
        <v>2.0300000000000002E-2</v>
      </c>
      <c r="L186" s="278">
        <v>0</v>
      </c>
      <c r="M186" s="278">
        <v>20.399999999999999</v>
      </c>
      <c r="N186" s="286" t="s">
        <v>350</v>
      </c>
      <c r="O186" s="256" t="s">
        <v>351</v>
      </c>
      <c r="P186" s="254"/>
      <c r="R186" s="254"/>
    </row>
    <row r="187" spans="1:18" ht="14" customHeight="1" x14ac:dyDescent="0.2">
      <c r="B187" s="254"/>
      <c r="C187" s="254"/>
      <c r="D187" s="254"/>
      <c r="E187" s="254"/>
      <c r="F187" s="254"/>
      <c r="G187" s="256">
        <v>12</v>
      </c>
      <c r="H187" s="256">
        <v>14</v>
      </c>
      <c r="I187" s="256">
        <v>13</v>
      </c>
      <c r="J187" s="255" t="s">
        <v>352</v>
      </c>
      <c r="K187" s="256">
        <v>3.6000000000000004E-2</v>
      </c>
      <c r="L187" s="278">
        <v>0</v>
      </c>
      <c r="M187" s="278">
        <v>20.7</v>
      </c>
      <c r="N187" s="286" t="s">
        <v>353</v>
      </c>
      <c r="O187" s="256" t="s">
        <v>354</v>
      </c>
      <c r="P187" s="254"/>
      <c r="R187" s="254"/>
    </row>
    <row r="188" spans="1:18" ht="14" customHeight="1" x14ac:dyDescent="0.2">
      <c r="B188" s="254"/>
      <c r="C188" s="254"/>
      <c r="D188" s="254"/>
      <c r="E188" s="254"/>
      <c r="F188" s="254"/>
      <c r="G188" s="256">
        <v>14</v>
      </c>
      <c r="H188" s="256">
        <v>16</v>
      </c>
      <c r="I188" s="256">
        <v>15</v>
      </c>
      <c r="J188" s="255" t="s">
        <v>355</v>
      </c>
      <c r="K188" s="256">
        <v>2.3700000000000002E-2</v>
      </c>
      <c r="L188" s="278">
        <v>0</v>
      </c>
      <c r="M188" s="278">
        <v>20.8</v>
      </c>
      <c r="N188" s="286" t="s">
        <v>356</v>
      </c>
      <c r="O188" s="256" t="s">
        <v>357</v>
      </c>
      <c r="P188" s="254"/>
      <c r="R188" s="254"/>
    </row>
    <row r="189" spans="1:18" ht="14" customHeight="1" x14ac:dyDescent="0.2">
      <c r="B189" s="254"/>
      <c r="C189" s="254"/>
      <c r="D189" s="254"/>
      <c r="E189" s="254"/>
      <c r="F189" s="254"/>
      <c r="G189" s="256">
        <v>16</v>
      </c>
      <c r="H189" s="256">
        <v>18</v>
      </c>
      <c r="I189" s="256">
        <v>17</v>
      </c>
      <c r="J189" s="255" t="s">
        <v>358</v>
      </c>
      <c r="K189" s="256">
        <v>2.2100000000000002E-2</v>
      </c>
      <c r="L189" s="278">
        <v>0</v>
      </c>
      <c r="M189" s="278">
        <v>21.3</v>
      </c>
      <c r="N189" s="286" t="s">
        <v>359</v>
      </c>
      <c r="O189" s="256" t="s">
        <v>360</v>
      </c>
      <c r="P189" s="254"/>
      <c r="R189" s="254"/>
    </row>
    <row r="190" spans="1:18" ht="14" customHeight="1" x14ac:dyDescent="0.2">
      <c r="B190" s="254"/>
      <c r="C190" s="254"/>
      <c r="D190" s="254"/>
      <c r="E190" s="254"/>
      <c r="F190" s="254"/>
      <c r="G190" s="256">
        <v>18</v>
      </c>
      <c r="H190" s="256">
        <v>20</v>
      </c>
      <c r="I190" s="256">
        <v>19</v>
      </c>
      <c r="J190" s="255" t="s">
        <v>361</v>
      </c>
      <c r="K190" s="256">
        <v>2.7100000000000003E-2</v>
      </c>
      <c r="L190" s="278">
        <v>0</v>
      </c>
      <c r="M190" s="278">
        <v>20.399999999999999</v>
      </c>
      <c r="N190" s="286" t="s">
        <v>362</v>
      </c>
      <c r="O190" s="256" t="s">
        <v>363</v>
      </c>
      <c r="P190" s="254"/>
      <c r="R190" s="254"/>
    </row>
    <row r="191" spans="1:18" ht="14" customHeight="1" x14ac:dyDescent="0.2">
      <c r="B191" s="254"/>
      <c r="C191" s="254"/>
      <c r="D191" s="254"/>
      <c r="E191" s="254"/>
      <c r="F191" s="254"/>
      <c r="G191" s="256">
        <v>20</v>
      </c>
      <c r="H191" s="256">
        <v>25</v>
      </c>
      <c r="I191" s="256">
        <v>22.5</v>
      </c>
      <c r="J191" s="255" t="s">
        <v>364</v>
      </c>
      <c r="K191" s="256">
        <v>1.0400000000000001E-2</v>
      </c>
      <c r="L191" s="278">
        <v>0</v>
      </c>
      <c r="M191" s="278">
        <v>20.6</v>
      </c>
      <c r="N191" s="286" t="s">
        <v>365</v>
      </c>
      <c r="O191" s="256" t="s">
        <v>366</v>
      </c>
      <c r="R191" s="254"/>
    </row>
    <row r="192" spans="1:18" ht="14" customHeight="1" x14ac:dyDescent="0.2">
      <c r="B192" s="254"/>
      <c r="C192" s="254"/>
      <c r="D192" s="254"/>
      <c r="E192" s="254"/>
      <c r="F192" s="254"/>
      <c r="G192" s="256">
        <v>25</v>
      </c>
      <c r="H192" s="256">
        <v>27</v>
      </c>
      <c r="I192" s="256">
        <v>26</v>
      </c>
      <c r="J192" s="255" t="s">
        <v>367</v>
      </c>
      <c r="K192" s="256">
        <v>8.0700000000000008E-2</v>
      </c>
      <c r="L192" s="278">
        <v>0</v>
      </c>
      <c r="M192" s="278">
        <v>20.7</v>
      </c>
      <c r="N192" s="286" t="s">
        <v>368</v>
      </c>
      <c r="O192" s="256" t="s">
        <v>369</v>
      </c>
      <c r="R192" s="254"/>
    </row>
    <row r="193" spans="2:18" ht="14" customHeight="1" x14ac:dyDescent="0.2">
      <c r="B193" s="254"/>
      <c r="C193" s="254"/>
      <c r="D193" s="254"/>
      <c r="E193" s="254"/>
      <c r="F193" s="254"/>
      <c r="G193" s="256">
        <v>27</v>
      </c>
      <c r="H193" s="256">
        <v>29</v>
      </c>
      <c r="I193" s="256">
        <v>28</v>
      </c>
      <c r="J193" s="255" t="s">
        <v>370</v>
      </c>
      <c r="K193" s="256">
        <v>6.1900000000000004E-2</v>
      </c>
      <c r="L193" s="278">
        <v>0</v>
      </c>
      <c r="M193" s="278">
        <v>20.6</v>
      </c>
      <c r="N193" s="286" t="s">
        <v>371</v>
      </c>
      <c r="O193" s="256" t="s">
        <v>373</v>
      </c>
      <c r="Q193" s="254" t="s">
        <v>372</v>
      </c>
      <c r="R193" s="254"/>
    </row>
    <row r="194" spans="2:18" ht="14" customHeight="1" x14ac:dyDescent="0.2">
      <c r="B194" s="254"/>
      <c r="C194" s="254"/>
      <c r="D194" s="254"/>
      <c r="E194" s="254"/>
      <c r="F194" s="254"/>
      <c r="G194" s="256">
        <v>29</v>
      </c>
      <c r="H194" s="256">
        <v>31</v>
      </c>
      <c r="I194" s="256">
        <v>30</v>
      </c>
      <c r="J194" s="255" t="s">
        <v>374</v>
      </c>
      <c r="K194" s="256">
        <v>6.2300000000000001E-2</v>
      </c>
      <c r="L194" s="278">
        <v>0</v>
      </c>
      <c r="M194" s="278">
        <v>20.5</v>
      </c>
      <c r="N194" s="286" t="s">
        <v>375</v>
      </c>
      <c r="O194" s="256" t="s">
        <v>376</v>
      </c>
      <c r="R194" s="254"/>
    </row>
    <row r="195" spans="2:18" ht="14" customHeight="1" x14ac:dyDescent="0.2">
      <c r="B195" s="254"/>
      <c r="C195" s="254"/>
      <c r="D195" s="254"/>
      <c r="E195" s="254"/>
      <c r="F195" s="254"/>
      <c r="G195" s="256">
        <v>31</v>
      </c>
      <c r="H195" s="256">
        <v>33</v>
      </c>
      <c r="I195" s="256">
        <v>32</v>
      </c>
      <c r="J195" s="255" t="s">
        <v>377</v>
      </c>
      <c r="K195" s="256">
        <v>5.2500000000000005E-2</v>
      </c>
      <c r="L195" s="278">
        <v>0</v>
      </c>
      <c r="M195" s="278">
        <v>20.5</v>
      </c>
      <c r="N195" s="286" t="s">
        <v>378</v>
      </c>
      <c r="O195" s="256" t="s">
        <v>379</v>
      </c>
      <c r="R195" s="254"/>
    </row>
    <row r="196" spans="2:18" ht="14" customHeight="1" x14ac:dyDescent="0.2">
      <c r="B196" s="254"/>
      <c r="C196" s="254"/>
      <c r="D196" s="254"/>
      <c r="E196" s="254"/>
      <c r="F196" s="254"/>
      <c r="G196" s="256">
        <v>33</v>
      </c>
      <c r="H196" s="256">
        <v>35</v>
      </c>
      <c r="I196" s="256">
        <v>34</v>
      </c>
      <c r="J196" s="255" t="s">
        <v>380</v>
      </c>
      <c r="K196" s="256">
        <v>4.4299999999999999E-2</v>
      </c>
      <c r="L196" s="278">
        <v>0</v>
      </c>
      <c r="M196" s="278">
        <v>20.8</v>
      </c>
      <c r="N196" s="286" t="s">
        <v>381</v>
      </c>
      <c r="O196" s="256" t="s">
        <v>382</v>
      </c>
      <c r="R196" s="254"/>
    </row>
    <row r="197" spans="2:18" ht="14" customHeight="1" x14ac:dyDescent="0.2">
      <c r="B197" s="254"/>
      <c r="C197" s="254"/>
      <c r="D197" s="254"/>
      <c r="E197" s="254"/>
      <c r="F197" s="254"/>
      <c r="G197" s="256">
        <v>35</v>
      </c>
      <c r="H197" s="256">
        <v>37</v>
      </c>
      <c r="I197" s="256">
        <v>36</v>
      </c>
      <c r="J197" s="255" t="s">
        <v>383</v>
      </c>
      <c r="K197" s="256">
        <v>4.4299999999999999E-2</v>
      </c>
      <c r="L197" s="278">
        <v>0</v>
      </c>
      <c r="M197" s="278">
        <v>20.5</v>
      </c>
      <c r="N197" s="286" t="s">
        <v>384</v>
      </c>
      <c r="O197" s="256" t="s">
        <v>385</v>
      </c>
      <c r="P197" s="254"/>
      <c r="R197" s="254"/>
    </row>
    <row r="198" spans="2:18" ht="14" customHeight="1" x14ac:dyDescent="0.2">
      <c r="B198" s="254"/>
      <c r="C198" s="254"/>
      <c r="D198" s="254"/>
      <c r="E198" s="254"/>
      <c r="F198" s="254"/>
      <c r="G198" s="256">
        <v>37</v>
      </c>
      <c r="H198" s="256">
        <v>39</v>
      </c>
      <c r="I198" s="256">
        <v>38</v>
      </c>
      <c r="J198" s="255" t="s">
        <v>386</v>
      </c>
      <c r="K198" s="256">
        <v>4.3700000000000003E-2</v>
      </c>
      <c r="L198" s="278">
        <v>0</v>
      </c>
      <c r="M198" s="278">
        <v>20.399999999999999</v>
      </c>
      <c r="N198" s="286" t="s">
        <v>387</v>
      </c>
      <c r="O198" s="256" t="s">
        <v>388</v>
      </c>
      <c r="P198" s="254"/>
      <c r="R198" s="254"/>
    </row>
    <row r="199" spans="2:18" ht="14" customHeight="1" x14ac:dyDescent="0.2">
      <c r="B199" s="254"/>
      <c r="C199" s="254"/>
      <c r="D199" s="254"/>
      <c r="E199" s="254"/>
      <c r="F199" s="254"/>
      <c r="G199" s="256">
        <v>39</v>
      </c>
      <c r="H199" s="256">
        <v>41</v>
      </c>
      <c r="I199" s="256">
        <v>40</v>
      </c>
      <c r="J199" s="255" t="s">
        <v>389</v>
      </c>
      <c r="K199" s="256">
        <v>5.1200000000000002E-2</v>
      </c>
      <c r="L199" s="278">
        <v>0</v>
      </c>
      <c r="M199" s="278">
        <v>20.6</v>
      </c>
      <c r="N199" s="286" t="s">
        <v>390</v>
      </c>
      <c r="O199" s="256" t="s">
        <v>391</v>
      </c>
      <c r="P199" s="254"/>
      <c r="R199" s="254"/>
    </row>
    <row r="200" spans="2:18" ht="14" customHeight="1" x14ac:dyDescent="0.2">
      <c r="B200" s="254"/>
      <c r="C200" s="254"/>
      <c r="D200" s="254"/>
      <c r="E200" s="254"/>
      <c r="F200" s="254"/>
      <c r="G200" s="256">
        <v>41</v>
      </c>
      <c r="H200" s="256">
        <v>43</v>
      </c>
      <c r="I200" s="256">
        <v>42</v>
      </c>
      <c r="J200" s="255" t="s">
        <v>392</v>
      </c>
      <c r="K200" s="256">
        <v>2.5600000000000001E-2</v>
      </c>
      <c r="L200" s="278">
        <v>0</v>
      </c>
      <c r="M200" s="278">
        <v>20.7</v>
      </c>
      <c r="N200" s="286" t="s">
        <v>393</v>
      </c>
      <c r="O200" s="256" t="s">
        <v>394</v>
      </c>
      <c r="P200" s="254"/>
      <c r="R200" s="254"/>
    </row>
    <row r="201" spans="2:18" ht="14" customHeight="1" x14ac:dyDescent="0.2">
      <c r="B201" s="254"/>
      <c r="C201" s="254"/>
      <c r="D201" s="254"/>
      <c r="E201" s="254"/>
      <c r="F201" s="254"/>
      <c r="G201" s="256">
        <v>43</v>
      </c>
      <c r="H201" s="256">
        <v>45</v>
      </c>
      <c r="I201" s="256">
        <v>44</v>
      </c>
      <c r="J201" s="255" t="s">
        <v>395</v>
      </c>
      <c r="K201" s="256">
        <v>1.6990000000000002E-2</v>
      </c>
      <c r="L201" s="278">
        <v>0</v>
      </c>
      <c r="M201" s="278">
        <v>20.6</v>
      </c>
      <c r="N201" s="286" t="s">
        <v>396</v>
      </c>
      <c r="O201" s="256" t="s">
        <v>397</v>
      </c>
      <c r="P201" s="254"/>
      <c r="R201" s="254"/>
    </row>
    <row r="202" spans="2:18" ht="14" customHeight="1" x14ac:dyDescent="0.2">
      <c r="B202" s="254"/>
      <c r="C202" s="254"/>
      <c r="D202" s="254"/>
      <c r="E202" s="254"/>
      <c r="F202" s="254"/>
      <c r="G202" s="256">
        <v>45</v>
      </c>
      <c r="H202" s="256">
        <v>50</v>
      </c>
      <c r="I202" s="256">
        <v>47.5</v>
      </c>
      <c r="J202" s="255" t="s">
        <v>398</v>
      </c>
      <c r="K202" s="256">
        <v>2.3599999999999999E-2</v>
      </c>
      <c r="L202" s="278">
        <v>0</v>
      </c>
      <c r="M202" s="278">
        <v>20.399999999999999</v>
      </c>
      <c r="N202" s="286" t="s">
        <v>399</v>
      </c>
      <c r="O202" s="256" t="s">
        <v>400</v>
      </c>
      <c r="P202" s="254"/>
      <c r="R202" s="254"/>
    </row>
    <row r="203" spans="2:18" ht="14" customHeight="1" x14ac:dyDescent="0.2">
      <c r="B203" s="254"/>
      <c r="C203" s="254"/>
      <c r="D203" s="254"/>
      <c r="E203" s="254"/>
      <c r="F203" s="254"/>
      <c r="G203" s="256">
        <v>55</v>
      </c>
      <c r="H203" s="256">
        <v>57</v>
      </c>
      <c r="I203" s="256">
        <v>56</v>
      </c>
      <c r="J203" s="255" t="s">
        <v>401</v>
      </c>
      <c r="K203" s="256">
        <v>2.5500000000000002E-2</v>
      </c>
      <c r="L203" s="278">
        <v>0</v>
      </c>
      <c r="M203" s="278">
        <v>20.7</v>
      </c>
      <c r="N203" s="286" t="s">
        <v>402</v>
      </c>
      <c r="O203" s="256" t="s">
        <v>403</v>
      </c>
      <c r="R203" s="254"/>
    </row>
    <row r="204" spans="2:18" ht="14" customHeight="1" x14ac:dyDescent="0.2">
      <c r="B204" s="254"/>
      <c r="C204" s="254"/>
      <c r="D204" s="254"/>
      <c r="E204" s="254"/>
      <c r="F204" s="254"/>
      <c r="G204" s="256">
        <v>57</v>
      </c>
      <c r="H204" s="256">
        <v>59</v>
      </c>
      <c r="I204" s="256">
        <v>58</v>
      </c>
      <c r="J204" s="255" t="s">
        <v>404</v>
      </c>
      <c r="K204" s="256">
        <v>2.4500000000000001E-2</v>
      </c>
      <c r="L204" s="278">
        <v>0</v>
      </c>
      <c r="M204" s="278">
        <v>20.9</v>
      </c>
      <c r="N204" s="286" t="s">
        <v>405</v>
      </c>
      <c r="O204" s="256" t="s">
        <v>406</v>
      </c>
      <c r="R204" s="254"/>
    </row>
    <row r="205" spans="2:18" ht="14" customHeight="1" x14ac:dyDescent="0.2">
      <c r="B205" s="254"/>
      <c r="C205" s="254"/>
      <c r="D205" s="254"/>
      <c r="E205" s="254"/>
      <c r="F205" s="254"/>
      <c r="G205" s="256">
        <v>59</v>
      </c>
      <c r="H205" s="256">
        <v>61</v>
      </c>
      <c r="I205" s="256">
        <v>60</v>
      </c>
      <c r="J205" s="255" t="s">
        <v>407</v>
      </c>
      <c r="K205" s="256">
        <v>1.7090000000000001E-2</v>
      </c>
      <c r="L205" s="278">
        <v>0</v>
      </c>
      <c r="M205" s="278">
        <v>20.5</v>
      </c>
      <c r="N205" s="286" t="s">
        <v>408</v>
      </c>
      <c r="O205" s="256" t="s">
        <v>409</v>
      </c>
      <c r="R205" s="254"/>
    </row>
    <row r="206" spans="2:18" ht="14" customHeight="1" x14ac:dyDescent="0.2">
      <c r="B206" s="254"/>
      <c r="C206" s="254"/>
      <c r="D206" s="254"/>
      <c r="E206" s="254"/>
      <c r="F206" s="254"/>
      <c r="G206" s="256">
        <v>61</v>
      </c>
      <c r="H206" s="256">
        <v>63</v>
      </c>
      <c r="I206" s="256">
        <v>62</v>
      </c>
      <c r="J206" s="255" t="s">
        <v>410</v>
      </c>
      <c r="K206" s="256">
        <v>1.3810000000000001E-2</v>
      </c>
      <c r="L206" s="278">
        <v>0</v>
      </c>
      <c r="M206" s="278">
        <v>20.5</v>
      </c>
      <c r="N206" s="286" t="s">
        <v>411</v>
      </c>
      <c r="O206" s="256" t="s">
        <v>412</v>
      </c>
      <c r="R206" s="254"/>
    </row>
    <row r="207" spans="2:18" ht="14" customHeight="1" x14ac:dyDescent="0.2">
      <c r="B207" s="254"/>
      <c r="C207" s="254"/>
      <c r="D207" s="254"/>
      <c r="E207" s="254"/>
      <c r="F207" s="254"/>
      <c r="G207" s="256">
        <v>63</v>
      </c>
      <c r="H207" s="256">
        <v>65</v>
      </c>
      <c r="I207" s="256">
        <v>64</v>
      </c>
      <c r="J207" s="255" t="s">
        <v>413</v>
      </c>
      <c r="K207" s="256">
        <v>1.1440000000000001E-2</v>
      </c>
      <c r="L207" s="278">
        <v>0</v>
      </c>
      <c r="M207" s="278">
        <v>20.7</v>
      </c>
      <c r="N207" s="286" t="s">
        <v>414</v>
      </c>
      <c r="O207" s="256" t="s">
        <v>415</v>
      </c>
      <c r="R207" s="254"/>
    </row>
    <row r="208" spans="2:18" ht="14" customHeight="1" x14ac:dyDescent="0.2">
      <c r="B208" s="254"/>
      <c r="C208" s="254"/>
      <c r="D208" s="254"/>
      <c r="E208" s="254"/>
      <c r="F208" s="254"/>
      <c r="G208" s="256">
        <v>65</v>
      </c>
      <c r="H208" s="256">
        <v>67</v>
      </c>
      <c r="I208" s="256">
        <v>66</v>
      </c>
      <c r="J208" s="255" t="s">
        <v>416</v>
      </c>
      <c r="K208" s="256">
        <v>1.695E-2</v>
      </c>
      <c r="L208" s="278">
        <v>0</v>
      </c>
      <c r="M208" s="278">
        <v>20.5</v>
      </c>
      <c r="N208" s="286" t="s">
        <v>417</v>
      </c>
      <c r="O208" s="256" t="s">
        <v>418</v>
      </c>
      <c r="R208" s="254"/>
    </row>
    <row r="209" spans="1:21" ht="14" customHeight="1" x14ac:dyDescent="0.2">
      <c r="B209" s="254"/>
      <c r="C209" s="254"/>
      <c r="D209" s="254"/>
      <c r="E209" s="254"/>
      <c r="F209" s="254"/>
      <c r="G209" s="256">
        <v>67</v>
      </c>
      <c r="H209" s="256">
        <v>69</v>
      </c>
      <c r="I209" s="256">
        <v>68</v>
      </c>
      <c r="J209" s="255" t="s">
        <v>419</v>
      </c>
      <c r="K209" s="256">
        <v>2.8400000000000002E-2</v>
      </c>
      <c r="L209" s="278">
        <v>0</v>
      </c>
      <c r="M209" s="278">
        <v>20.5</v>
      </c>
      <c r="N209" s="286" t="s">
        <v>420</v>
      </c>
      <c r="O209" s="256" t="s">
        <v>421</v>
      </c>
      <c r="R209" s="254"/>
    </row>
    <row r="210" spans="1:21" ht="14" customHeight="1" x14ac:dyDescent="0.2">
      <c r="B210" s="254"/>
      <c r="C210" s="254"/>
      <c r="D210" s="254"/>
      <c r="E210" s="254"/>
      <c r="F210" s="254"/>
      <c r="G210" s="256">
        <v>69</v>
      </c>
      <c r="H210" s="256">
        <v>71</v>
      </c>
      <c r="I210" s="256">
        <v>70</v>
      </c>
      <c r="J210" s="255" t="s">
        <v>422</v>
      </c>
      <c r="K210" s="256">
        <v>1.1770000000000001E-2</v>
      </c>
      <c r="L210" s="278">
        <v>0</v>
      </c>
      <c r="M210" s="278">
        <v>20.7</v>
      </c>
      <c r="N210" s="286" t="s">
        <v>423</v>
      </c>
      <c r="O210" s="256" t="s">
        <v>424</v>
      </c>
      <c r="R210" s="254"/>
    </row>
    <row r="211" spans="1:21" ht="14" customHeight="1" x14ac:dyDescent="0.2">
      <c r="B211" s="254"/>
      <c r="C211" s="254"/>
      <c r="D211" s="254"/>
      <c r="E211" s="254"/>
      <c r="F211" s="254"/>
      <c r="G211" s="256">
        <v>71</v>
      </c>
      <c r="H211" s="256">
        <v>73</v>
      </c>
      <c r="I211" s="256">
        <v>72</v>
      </c>
      <c r="J211" s="255" t="s">
        <v>425</v>
      </c>
      <c r="K211" s="256">
        <v>2.1100000000000001E-2</v>
      </c>
      <c r="L211" s="278">
        <v>0</v>
      </c>
      <c r="M211" s="278">
        <v>20.8</v>
      </c>
      <c r="N211" s="286" t="s">
        <v>426</v>
      </c>
      <c r="O211" s="256" t="s">
        <v>427</v>
      </c>
      <c r="R211" s="254"/>
    </row>
    <row r="212" spans="1:21" ht="14" customHeight="1" x14ac:dyDescent="0.2">
      <c r="B212" s="254"/>
      <c r="C212" s="254"/>
      <c r="D212" s="254"/>
      <c r="E212" s="254"/>
      <c r="F212" s="254"/>
      <c r="G212" s="256">
        <v>73</v>
      </c>
      <c r="H212" s="256">
        <v>75</v>
      </c>
      <c r="I212" s="256">
        <v>74</v>
      </c>
      <c r="J212" s="255" t="s">
        <v>428</v>
      </c>
      <c r="K212" s="256">
        <v>0.1855</v>
      </c>
      <c r="L212" s="278">
        <v>0.1</v>
      </c>
      <c r="M212" s="278">
        <v>20.6</v>
      </c>
      <c r="N212" s="286" t="s">
        <v>429</v>
      </c>
      <c r="O212" s="256" t="s">
        <v>430</v>
      </c>
      <c r="R212" s="254"/>
    </row>
    <row r="213" spans="1:21" ht="14" customHeight="1" x14ac:dyDescent="0.2">
      <c r="B213" s="254"/>
      <c r="C213" s="254"/>
      <c r="D213" s="254"/>
      <c r="E213" s="254"/>
      <c r="F213" s="254"/>
      <c r="G213" s="256">
        <v>75</v>
      </c>
      <c r="H213" s="256">
        <v>80</v>
      </c>
      <c r="I213" s="256">
        <v>77.5</v>
      </c>
      <c r="J213" s="255" t="s">
        <v>431</v>
      </c>
      <c r="K213" s="256">
        <v>3.3</v>
      </c>
      <c r="L213" s="280">
        <v>1.7000000000000002</v>
      </c>
      <c r="M213" s="278">
        <v>20.5</v>
      </c>
      <c r="N213" s="289" t="s">
        <v>432</v>
      </c>
      <c r="O213" s="256" t="s">
        <v>434</v>
      </c>
      <c r="Q213" s="254" t="s">
        <v>433</v>
      </c>
      <c r="R213" s="254"/>
    </row>
    <row r="214" spans="1:21" ht="14" customHeight="1" x14ac:dyDescent="0.2">
      <c r="G214" s="256">
        <v>80</v>
      </c>
      <c r="H214" s="256">
        <v>80</v>
      </c>
      <c r="I214" s="256">
        <v>80</v>
      </c>
      <c r="J214" s="255" t="s">
        <v>435</v>
      </c>
      <c r="K214" s="256">
        <v>13.99</v>
      </c>
      <c r="L214" s="280">
        <v>8.1</v>
      </c>
      <c r="M214" s="278">
        <v>20.6</v>
      </c>
      <c r="N214" s="289" t="s">
        <v>436</v>
      </c>
      <c r="O214" s="256" t="s">
        <v>437</v>
      </c>
      <c r="Q214" s="254" t="s">
        <v>202</v>
      </c>
      <c r="R214" s="254"/>
    </row>
    <row r="215" spans="1:21" ht="14" customHeight="1" x14ac:dyDescent="0.2">
      <c r="A215" s="370" t="s">
        <v>332</v>
      </c>
      <c r="B215" s="370" t="s">
        <v>331</v>
      </c>
      <c r="C215" s="383" t="s">
        <v>1397</v>
      </c>
      <c r="D215" s="386">
        <v>41481.833333333336</v>
      </c>
      <c r="E215" s="412">
        <v>-63.4</v>
      </c>
      <c r="F215" s="412">
        <v>-51.22</v>
      </c>
      <c r="G215" s="256" t="s">
        <v>40</v>
      </c>
      <c r="H215" s="256" t="s">
        <v>40</v>
      </c>
      <c r="I215" s="2">
        <v>1</v>
      </c>
      <c r="J215" s="255" t="s">
        <v>439</v>
      </c>
      <c r="K215" s="256">
        <f>2*0.1319</f>
        <v>0.26379999999999998</v>
      </c>
      <c r="L215" s="278">
        <v>0.2</v>
      </c>
      <c r="M215" s="278">
        <v>21.7</v>
      </c>
      <c r="N215" s="286" t="s">
        <v>440</v>
      </c>
      <c r="O215" s="256" t="s">
        <v>1460</v>
      </c>
      <c r="Q215" s="254" t="s">
        <v>441</v>
      </c>
      <c r="R215" s="254"/>
    </row>
    <row r="216" spans="1:21" ht="14" customHeight="1" x14ac:dyDescent="0.2">
      <c r="A216" s="370" t="s">
        <v>332</v>
      </c>
      <c r="B216" s="370" t="s">
        <v>331</v>
      </c>
      <c r="C216" s="383" t="s">
        <v>1397</v>
      </c>
      <c r="D216" s="386">
        <v>41481.833333333336</v>
      </c>
      <c r="E216" s="412">
        <v>-63.4</v>
      </c>
      <c r="F216" s="412">
        <v>-51.22</v>
      </c>
      <c r="G216" s="256" t="s">
        <v>40</v>
      </c>
      <c r="H216" s="256" t="s">
        <v>40</v>
      </c>
      <c r="I216" s="2">
        <v>25</v>
      </c>
      <c r="J216" s="255" t="s">
        <v>444</v>
      </c>
      <c r="K216" s="256" t="s">
        <v>39</v>
      </c>
      <c r="L216" s="256" t="s">
        <v>39</v>
      </c>
      <c r="M216" s="254" t="s">
        <v>39</v>
      </c>
      <c r="N216" s="286" t="s">
        <v>40</v>
      </c>
      <c r="O216" s="256" t="s">
        <v>40</v>
      </c>
      <c r="Q216" s="254" t="s">
        <v>445</v>
      </c>
      <c r="R216" s="254"/>
    </row>
    <row r="217" spans="1:21" ht="14" customHeight="1" x14ac:dyDescent="0.2">
      <c r="A217" s="370" t="s">
        <v>332</v>
      </c>
      <c r="B217" s="370" t="s">
        <v>331</v>
      </c>
      <c r="C217" s="383" t="s">
        <v>1397</v>
      </c>
      <c r="D217" s="386">
        <v>41481.833333333336</v>
      </c>
      <c r="E217" s="412">
        <v>-63.4</v>
      </c>
      <c r="F217" s="412">
        <v>-51.22</v>
      </c>
      <c r="G217" s="256" t="s">
        <v>40</v>
      </c>
      <c r="H217" s="256" t="s">
        <v>40</v>
      </c>
      <c r="I217" s="2">
        <v>83</v>
      </c>
      <c r="J217" s="255" t="s">
        <v>446</v>
      </c>
      <c r="K217" s="256">
        <v>0.1585</v>
      </c>
      <c r="L217" s="278">
        <v>0.1</v>
      </c>
      <c r="M217" s="278">
        <v>22.1</v>
      </c>
      <c r="N217" s="286" t="s">
        <v>40</v>
      </c>
      <c r="O217" s="256" t="s">
        <v>40</v>
      </c>
      <c r="Q217" s="254" t="s">
        <v>447</v>
      </c>
      <c r="R217" s="254"/>
    </row>
    <row r="218" spans="1:21" s="378" customFormat="1" ht="14" customHeight="1" x14ac:dyDescent="0.2">
      <c r="A218" s="369" t="s">
        <v>449</v>
      </c>
      <c r="B218" s="369" t="s">
        <v>448</v>
      </c>
      <c r="C218" s="369" t="s">
        <v>450</v>
      </c>
      <c r="D218" s="371">
        <v>41484.819444444445</v>
      </c>
      <c r="E218" s="414">
        <v>-63.57</v>
      </c>
      <c r="F218" s="414">
        <v>-51.17</v>
      </c>
      <c r="G218" s="373">
        <v>0</v>
      </c>
      <c r="H218" s="373">
        <v>2</v>
      </c>
      <c r="I218" s="373">
        <v>1</v>
      </c>
      <c r="J218" s="380" t="s">
        <v>452</v>
      </c>
      <c r="K218" s="373">
        <v>8.2600000000000007E-2</v>
      </c>
      <c r="L218" s="376">
        <v>0</v>
      </c>
      <c r="M218" s="376">
        <v>19.899999999999999</v>
      </c>
      <c r="N218" s="377"/>
      <c r="O218" s="373"/>
      <c r="P218" s="373"/>
      <c r="Q218" s="382" t="s">
        <v>1488</v>
      </c>
    </row>
    <row r="219" spans="1:21" ht="14" customHeight="1" x14ac:dyDescent="0.2">
      <c r="G219" s="256">
        <v>2</v>
      </c>
      <c r="H219" s="256">
        <v>4</v>
      </c>
      <c r="I219" s="256">
        <v>3</v>
      </c>
      <c r="J219" s="255" t="s">
        <v>367</v>
      </c>
      <c r="K219" s="256">
        <v>7.7499999999999999E-2</v>
      </c>
      <c r="L219" s="278">
        <v>0</v>
      </c>
      <c r="M219" s="278">
        <v>19.899999999999999</v>
      </c>
      <c r="O219" s="256"/>
      <c r="R219" s="254"/>
      <c r="T219" s="266" t="s">
        <v>1461</v>
      </c>
      <c r="U219" s="267"/>
    </row>
    <row r="220" spans="1:21" ht="14" customHeight="1" x14ac:dyDescent="0.2">
      <c r="G220" s="256">
        <v>4</v>
      </c>
      <c r="H220" s="256">
        <v>6</v>
      </c>
      <c r="I220" s="256">
        <v>5</v>
      </c>
      <c r="J220" s="255" t="s">
        <v>453</v>
      </c>
      <c r="K220" s="256">
        <v>7.7200000000000005E-2</v>
      </c>
      <c r="L220" s="278">
        <v>0</v>
      </c>
      <c r="M220" s="278">
        <v>19.899999999999999</v>
      </c>
      <c r="O220" s="256"/>
      <c r="R220" s="254"/>
      <c r="T220" s="268" t="s">
        <v>1462</v>
      </c>
      <c r="U220" s="269" t="s">
        <v>1463</v>
      </c>
    </row>
    <row r="221" spans="1:21" ht="14" customHeight="1" x14ac:dyDescent="0.2">
      <c r="G221" s="256">
        <v>6</v>
      </c>
      <c r="H221" s="256">
        <v>8</v>
      </c>
      <c r="I221" s="256">
        <v>7</v>
      </c>
      <c r="J221" s="255" t="s">
        <v>454</v>
      </c>
      <c r="K221" s="256">
        <v>7.3999999999999996E-2</v>
      </c>
      <c r="L221" s="278">
        <v>0</v>
      </c>
      <c r="M221" s="278">
        <v>21.6</v>
      </c>
      <c r="O221" s="256"/>
      <c r="R221" s="254"/>
      <c r="T221" s="268" t="s">
        <v>1464</v>
      </c>
      <c r="U221" s="269" t="s">
        <v>1465</v>
      </c>
    </row>
    <row r="222" spans="1:21" ht="14" customHeight="1" x14ac:dyDescent="0.2">
      <c r="G222" s="256">
        <v>8</v>
      </c>
      <c r="H222" s="256">
        <v>10</v>
      </c>
      <c r="I222" s="256">
        <v>9</v>
      </c>
      <c r="J222" s="255" t="s">
        <v>455</v>
      </c>
      <c r="K222" s="256">
        <v>7.3700000000000002E-2</v>
      </c>
      <c r="L222" s="278">
        <v>0</v>
      </c>
      <c r="M222" s="278">
        <v>20.5</v>
      </c>
      <c r="O222" s="256"/>
      <c r="R222" s="254"/>
      <c r="T222" s="270" t="s">
        <v>1466</v>
      </c>
      <c r="U222" s="271" t="s">
        <v>1467</v>
      </c>
    </row>
    <row r="223" spans="1:21" ht="14" customHeight="1" x14ac:dyDescent="0.2">
      <c r="G223" s="256">
        <v>10</v>
      </c>
      <c r="H223" s="256">
        <v>12</v>
      </c>
      <c r="I223" s="256">
        <v>11</v>
      </c>
      <c r="J223" s="255" t="s">
        <v>456</v>
      </c>
      <c r="K223" s="256">
        <v>7.7300000000000008E-2</v>
      </c>
      <c r="L223" s="278">
        <v>0</v>
      </c>
      <c r="M223" s="278">
        <v>19.8</v>
      </c>
      <c r="O223" s="256"/>
      <c r="R223" s="254"/>
    </row>
    <row r="224" spans="1:21" ht="14" customHeight="1" x14ac:dyDescent="0.2">
      <c r="G224" s="256">
        <v>12</v>
      </c>
      <c r="H224" s="256">
        <v>14</v>
      </c>
      <c r="I224" s="256">
        <v>13</v>
      </c>
      <c r="J224" s="255" t="s">
        <v>457</v>
      </c>
      <c r="K224" s="256">
        <v>4.2500000000000003E-2</v>
      </c>
      <c r="L224" s="278">
        <v>0</v>
      </c>
      <c r="M224" s="278">
        <v>19.7</v>
      </c>
      <c r="O224" s="256"/>
      <c r="R224" s="254"/>
    </row>
    <row r="225" spans="1:18" ht="14" customHeight="1" x14ac:dyDescent="0.2">
      <c r="G225" s="256">
        <v>14</v>
      </c>
      <c r="H225" s="256">
        <v>16</v>
      </c>
      <c r="I225" s="256">
        <v>15</v>
      </c>
      <c r="J225" s="255" t="s">
        <v>458</v>
      </c>
      <c r="K225" s="256">
        <v>8.6500000000000007E-2</v>
      </c>
      <c r="L225" s="278">
        <v>0</v>
      </c>
      <c r="M225" s="278">
        <v>19.899999999999999</v>
      </c>
      <c r="O225" s="256"/>
      <c r="R225" s="254"/>
    </row>
    <row r="226" spans="1:18" ht="14" customHeight="1" x14ac:dyDescent="0.2">
      <c r="G226" s="256">
        <v>16</v>
      </c>
      <c r="H226" s="256">
        <v>18</v>
      </c>
      <c r="I226" s="256">
        <v>17</v>
      </c>
      <c r="J226" s="255" t="s">
        <v>459</v>
      </c>
      <c r="K226" s="256">
        <v>7.1000000000000008E-2</v>
      </c>
      <c r="L226" s="278">
        <v>0</v>
      </c>
      <c r="M226" s="278">
        <v>20</v>
      </c>
      <c r="O226" s="256"/>
      <c r="R226" s="254"/>
    </row>
    <row r="227" spans="1:18" ht="14" customHeight="1" x14ac:dyDescent="0.2">
      <c r="G227" s="256">
        <v>18</v>
      </c>
      <c r="H227" s="256">
        <v>20</v>
      </c>
      <c r="I227" s="256">
        <v>19</v>
      </c>
      <c r="J227" s="255" t="s">
        <v>460</v>
      </c>
      <c r="K227" s="256">
        <v>7.5900000000000009E-2</v>
      </c>
      <c r="L227" s="278">
        <v>0</v>
      </c>
      <c r="M227" s="278">
        <v>19.899999999999999</v>
      </c>
      <c r="O227" s="256"/>
      <c r="R227" s="254"/>
    </row>
    <row r="228" spans="1:18" ht="14" customHeight="1" x14ac:dyDescent="0.2">
      <c r="G228" s="256">
        <v>21</v>
      </c>
      <c r="H228" s="256">
        <v>23</v>
      </c>
      <c r="I228" s="256">
        <v>22</v>
      </c>
      <c r="J228" s="255" t="s">
        <v>461</v>
      </c>
      <c r="K228" s="256">
        <v>0.1173</v>
      </c>
      <c r="L228" s="278">
        <v>0.1</v>
      </c>
      <c r="M228" s="278">
        <v>19.8</v>
      </c>
      <c r="O228" s="256"/>
      <c r="R228" s="254"/>
    </row>
    <row r="229" spans="1:18" ht="14" customHeight="1" x14ac:dyDescent="0.2">
      <c r="G229" s="256">
        <v>23</v>
      </c>
      <c r="H229" s="256">
        <v>28</v>
      </c>
      <c r="I229" s="256">
        <v>25.5</v>
      </c>
      <c r="J229" s="255" t="s">
        <v>462</v>
      </c>
      <c r="K229" s="256">
        <v>3.1</v>
      </c>
      <c r="L229" s="280">
        <v>1.6</v>
      </c>
      <c r="M229" s="278">
        <v>20</v>
      </c>
      <c r="O229" s="256"/>
      <c r="R229" s="254"/>
    </row>
    <row r="230" spans="1:18" ht="14" customHeight="1" x14ac:dyDescent="0.2">
      <c r="G230" s="256">
        <v>28</v>
      </c>
      <c r="H230" s="256">
        <v>28</v>
      </c>
      <c r="I230" s="256">
        <v>28</v>
      </c>
      <c r="J230" s="255" t="s">
        <v>41</v>
      </c>
      <c r="K230" s="256">
        <v>21.4</v>
      </c>
      <c r="L230" s="277">
        <v>12.8</v>
      </c>
      <c r="M230" s="278">
        <v>19.7</v>
      </c>
      <c r="O230" s="256"/>
      <c r="Q230" s="254" t="s">
        <v>202</v>
      </c>
      <c r="R230" s="254"/>
    </row>
    <row r="231" spans="1:18" s="274" customFormat="1" ht="14" customHeight="1" x14ac:dyDescent="0.2">
      <c r="A231" s="370" t="s">
        <v>449</v>
      </c>
      <c r="B231" s="370" t="s">
        <v>448</v>
      </c>
      <c r="C231" s="383" t="s">
        <v>463</v>
      </c>
      <c r="D231" s="386">
        <v>41484.826388888891</v>
      </c>
      <c r="E231" s="412">
        <v>-63.57</v>
      </c>
      <c r="F231" s="412">
        <v>-51.17</v>
      </c>
      <c r="G231" s="3">
        <v>0</v>
      </c>
      <c r="H231" s="3">
        <v>2</v>
      </c>
      <c r="I231" s="2">
        <v>1</v>
      </c>
      <c r="J231" s="21" t="s">
        <v>40</v>
      </c>
      <c r="K231" s="278" t="s">
        <v>40</v>
      </c>
      <c r="L231" s="278" t="s">
        <v>40</v>
      </c>
      <c r="M231" s="278" t="s">
        <v>40</v>
      </c>
      <c r="N231" s="286" t="s">
        <v>464</v>
      </c>
      <c r="O231" s="1" t="s">
        <v>465</v>
      </c>
      <c r="P231" s="273"/>
    </row>
    <row r="232" spans="1:18" s="274" customFormat="1" ht="14" customHeight="1" x14ac:dyDescent="0.2">
      <c r="B232" s="272"/>
      <c r="C232" s="272"/>
      <c r="D232" s="273"/>
      <c r="G232" s="3">
        <v>2</v>
      </c>
      <c r="H232" s="3">
        <v>4</v>
      </c>
      <c r="I232" s="2">
        <v>3</v>
      </c>
      <c r="J232" s="21" t="s">
        <v>40</v>
      </c>
      <c r="K232" s="278" t="s">
        <v>40</v>
      </c>
      <c r="L232" s="278" t="s">
        <v>40</v>
      </c>
      <c r="M232" s="278" t="s">
        <v>40</v>
      </c>
      <c r="N232" s="286" t="s">
        <v>466</v>
      </c>
      <c r="O232" s="1" t="s">
        <v>467</v>
      </c>
      <c r="P232" s="273"/>
    </row>
    <row r="233" spans="1:18" s="274" customFormat="1" ht="14" customHeight="1" x14ac:dyDescent="0.2">
      <c r="B233" s="272"/>
      <c r="C233" s="272"/>
      <c r="D233" s="273"/>
      <c r="G233" s="3">
        <v>4</v>
      </c>
      <c r="H233" s="3">
        <v>6</v>
      </c>
      <c r="I233" s="2">
        <v>5</v>
      </c>
      <c r="J233" s="21" t="s">
        <v>40</v>
      </c>
      <c r="K233" s="278" t="s">
        <v>40</v>
      </c>
      <c r="L233" s="278" t="s">
        <v>40</v>
      </c>
      <c r="M233" s="278" t="s">
        <v>40</v>
      </c>
      <c r="N233" s="286" t="s">
        <v>468</v>
      </c>
      <c r="O233" s="1" t="s">
        <v>469</v>
      </c>
      <c r="P233" s="273"/>
    </row>
    <row r="234" spans="1:18" s="274" customFormat="1" ht="14" customHeight="1" x14ac:dyDescent="0.2">
      <c r="B234" s="272"/>
      <c r="C234" s="272"/>
      <c r="D234" s="273"/>
      <c r="G234" s="3">
        <v>6</v>
      </c>
      <c r="H234" s="3">
        <v>8</v>
      </c>
      <c r="I234" s="2">
        <v>7</v>
      </c>
      <c r="J234" s="21" t="s">
        <v>40</v>
      </c>
      <c r="K234" s="278" t="s">
        <v>40</v>
      </c>
      <c r="L234" s="278" t="s">
        <v>40</v>
      </c>
      <c r="M234" s="278" t="s">
        <v>40</v>
      </c>
      <c r="N234" s="286" t="s">
        <v>470</v>
      </c>
      <c r="O234" s="1" t="s">
        <v>471</v>
      </c>
      <c r="P234" s="273"/>
    </row>
    <row r="235" spans="1:18" s="274" customFormat="1" ht="14" customHeight="1" x14ac:dyDescent="0.2">
      <c r="B235" s="272"/>
      <c r="C235" s="272"/>
      <c r="D235" s="273"/>
      <c r="G235" s="3">
        <v>8</v>
      </c>
      <c r="H235" s="3">
        <v>10</v>
      </c>
      <c r="I235" s="2">
        <v>9</v>
      </c>
      <c r="J235" s="21" t="s">
        <v>40</v>
      </c>
      <c r="K235" s="278" t="s">
        <v>40</v>
      </c>
      <c r="L235" s="278" t="s">
        <v>40</v>
      </c>
      <c r="M235" s="278" t="s">
        <v>40</v>
      </c>
      <c r="N235" s="286" t="s">
        <v>472</v>
      </c>
      <c r="O235" s="1" t="s">
        <v>473</v>
      </c>
      <c r="P235" s="273"/>
    </row>
    <row r="236" spans="1:18" s="274" customFormat="1" ht="14" customHeight="1" x14ac:dyDescent="0.2">
      <c r="B236" s="272"/>
      <c r="C236" s="272"/>
      <c r="D236" s="273"/>
      <c r="G236" s="3">
        <v>10</v>
      </c>
      <c r="H236" s="3">
        <v>12</v>
      </c>
      <c r="I236" s="2">
        <v>11</v>
      </c>
      <c r="J236" s="21" t="s">
        <v>40</v>
      </c>
      <c r="K236" s="278" t="s">
        <v>40</v>
      </c>
      <c r="L236" s="278" t="s">
        <v>40</v>
      </c>
      <c r="M236" s="278" t="s">
        <v>40</v>
      </c>
      <c r="N236" s="286" t="s">
        <v>474</v>
      </c>
      <c r="O236" s="1" t="s">
        <v>475</v>
      </c>
      <c r="P236" s="273"/>
    </row>
    <row r="237" spans="1:18" s="274" customFormat="1" ht="14" customHeight="1" x14ac:dyDescent="0.2">
      <c r="B237" s="272"/>
      <c r="C237" s="272"/>
      <c r="D237" s="273"/>
      <c r="G237" s="3">
        <v>12</v>
      </c>
      <c r="H237" s="3">
        <v>14</v>
      </c>
      <c r="I237" s="2">
        <v>13</v>
      </c>
      <c r="J237" s="21" t="s">
        <v>40</v>
      </c>
      <c r="K237" s="278" t="s">
        <v>40</v>
      </c>
      <c r="L237" s="278" t="s">
        <v>40</v>
      </c>
      <c r="M237" s="278" t="s">
        <v>40</v>
      </c>
      <c r="N237" s="286" t="s">
        <v>476</v>
      </c>
      <c r="O237" s="1" t="s">
        <v>477</v>
      </c>
      <c r="P237" s="273"/>
    </row>
    <row r="238" spans="1:18" s="274" customFormat="1" ht="14" customHeight="1" x14ac:dyDescent="0.2">
      <c r="B238" s="272"/>
      <c r="C238" s="272"/>
      <c r="D238" s="273"/>
      <c r="E238" s="273"/>
      <c r="F238" s="273"/>
      <c r="G238" s="3">
        <v>14</v>
      </c>
      <c r="H238" s="3">
        <v>16</v>
      </c>
      <c r="I238" s="2">
        <v>15</v>
      </c>
      <c r="J238" s="21" t="s">
        <v>40</v>
      </c>
      <c r="K238" s="278" t="s">
        <v>40</v>
      </c>
      <c r="L238" s="278" t="s">
        <v>40</v>
      </c>
      <c r="M238" s="278" t="s">
        <v>40</v>
      </c>
      <c r="N238" s="286" t="s">
        <v>478</v>
      </c>
      <c r="O238" s="1" t="s">
        <v>479</v>
      </c>
      <c r="P238" s="273"/>
    </row>
    <row r="239" spans="1:18" s="274" customFormat="1" ht="14" customHeight="1" x14ac:dyDescent="0.2">
      <c r="B239" s="272"/>
      <c r="C239" s="272"/>
      <c r="D239" s="273"/>
      <c r="E239" s="273"/>
      <c r="F239" s="273"/>
      <c r="G239" s="3">
        <v>16</v>
      </c>
      <c r="H239" s="3">
        <v>18</v>
      </c>
      <c r="I239" s="2">
        <v>17</v>
      </c>
      <c r="J239" s="21" t="s">
        <v>40</v>
      </c>
      <c r="K239" s="278" t="s">
        <v>40</v>
      </c>
      <c r="L239" s="278" t="s">
        <v>40</v>
      </c>
      <c r="M239" s="278" t="s">
        <v>40</v>
      </c>
      <c r="N239" s="286" t="s">
        <v>480</v>
      </c>
      <c r="O239" s="1" t="s">
        <v>481</v>
      </c>
      <c r="P239" s="273"/>
    </row>
    <row r="240" spans="1:18" s="274" customFormat="1" ht="14" customHeight="1" x14ac:dyDescent="0.2">
      <c r="B240" s="272"/>
      <c r="C240" s="272"/>
      <c r="D240" s="273"/>
      <c r="E240" s="273"/>
      <c r="F240" s="273"/>
      <c r="G240" s="3">
        <v>18</v>
      </c>
      <c r="H240" s="3">
        <v>20</v>
      </c>
      <c r="I240" s="2">
        <v>19</v>
      </c>
      <c r="J240" s="21" t="s">
        <v>40</v>
      </c>
      <c r="K240" s="278" t="s">
        <v>40</v>
      </c>
      <c r="L240" s="278" t="s">
        <v>40</v>
      </c>
      <c r="M240" s="278" t="s">
        <v>40</v>
      </c>
      <c r="N240" s="286" t="s">
        <v>482</v>
      </c>
      <c r="O240" s="1" t="s">
        <v>483</v>
      </c>
      <c r="P240" s="273"/>
    </row>
    <row r="241" spans="1:18" s="274" customFormat="1" ht="14" customHeight="1" x14ac:dyDescent="0.2">
      <c r="B241" s="272"/>
      <c r="C241" s="272"/>
      <c r="D241" s="273"/>
      <c r="E241" s="273"/>
      <c r="F241" s="273"/>
      <c r="G241" s="3">
        <v>20</v>
      </c>
      <c r="H241" s="3">
        <v>25</v>
      </c>
      <c r="I241" s="2">
        <v>22.5</v>
      </c>
      <c r="J241" s="21" t="s">
        <v>40</v>
      </c>
      <c r="K241" s="278" t="s">
        <v>40</v>
      </c>
      <c r="L241" s="278" t="s">
        <v>40</v>
      </c>
      <c r="M241" s="278" t="s">
        <v>40</v>
      </c>
      <c r="N241" s="286" t="s">
        <v>484</v>
      </c>
      <c r="O241" s="1" t="s">
        <v>485</v>
      </c>
      <c r="P241" s="273"/>
    </row>
    <row r="242" spans="1:18" s="274" customFormat="1" ht="14" customHeight="1" x14ac:dyDescent="0.2">
      <c r="B242" s="272"/>
      <c r="C242" s="272"/>
      <c r="D242" s="273"/>
      <c r="E242" s="273"/>
      <c r="F242" s="273"/>
      <c r="G242" s="3">
        <v>25</v>
      </c>
      <c r="H242" s="3">
        <v>27</v>
      </c>
      <c r="I242" s="2">
        <v>26</v>
      </c>
      <c r="J242" s="21" t="s">
        <v>40</v>
      </c>
      <c r="K242" s="278" t="s">
        <v>40</v>
      </c>
      <c r="L242" s="278" t="s">
        <v>40</v>
      </c>
      <c r="M242" s="278" t="s">
        <v>40</v>
      </c>
      <c r="N242" s="289" t="s">
        <v>486</v>
      </c>
      <c r="O242" s="250" t="s">
        <v>487</v>
      </c>
      <c r="P242" s="273"/>
    </row>
    <row r="243" spans="1:18" s="274" customFormat="1" ht="14" customHeight="1" x14ac:dyDescent="0.2">
      <c r="B243" s="272"/>
      <c r="C243" s="272"/>
      <c r="D243" s="273"/>
      <c r="E243" s="273"/>
      <c r="F243" s="273"/>
      <c r="G243" s="3">
        <v>28</v>
      </c>
      <c r="H243" s="3">
        <v>28</v>
      </c>
      <c r="I243" s="2">
        <v>28</v>
      </c>
      <c r="J243" s="21" t="s">
        <v>40</v>
      </c>
      <c r="K243" s="278" t="s">
        <v>40</v>
      </c>
      <c r="L243" s="278" t="s">
        <v>40</v>
      </c>
      <c r="M243" s="278" t="s">
        <v>40</v>
      </c>
      <c r="N243" s="288" t="s">
        <v>488</v>
      </c>
      <c r="O243" s="38" t="s">
        <v>489</v>
      </c>
      <c r="P243" s="273"/>
      <c r="Q243" s="254" t="s">
        <v>202</v>
      </c>
    </row>
    <row r="244" spans="1:18" ht="14" customHeight="1" x14ac:dyDescent="0.2">
      <c r="A244" s="370" t="s">
        <v>449</v>
      </c>
      <c r="B244" s="370" t="s">
        <v>448</v>
      </c>
      <c r="C244" s="383" t="s">
        <v>1507</v>
      </c>
      <c r="D244" s="386">
        <v>41485.715277777781</v>
      </c>
      <c r="E244" s="412">
        <v>-63.48</v>
      </c>
      <c r="F244" s="412">
        <v>-51.11</v>
      </c>
      <c r="G244" s="256">
        <v>0</v>
      </c>
      <c r="H244" s="256">
        <v>2</v>
      </c>
      <c r="I244" s="256">
        <v>1</v>
      </c>
      <c r="J244" s="255" t="s">
        <v>422</v>
      </c>
      <c r="K244" s="256">
        <f>0.0331*2</f>
        <v>6.6199999999999995E-2</v>
      </c>
      <c r="L244" s="278">
        <v>0</v>
      </c>
      <c r="M244" s="278">
        <v>20.8</v>
      </c>
      <c r="N244" s="286" t="s">
        <v>40</v>
      </c>
      <c r="O244" s="256" t="s">
        <v>40</v>
      </c>
      <c r="Q244" s="260" t="s">
        <v>1511</v>
      </c>
      <c r="R244" s="254" t="s">
        <v>1515</v>
      </c>
    </row>
    <row r="245" spans="1:18" ht="14" customHeight="1" x14ac:dyDescent="0.2">
      <c r="G245" s="256">
        <v>2</v>
      </c>
      <c r="H245" s="256">
        <v>4</v>
      </c>
      <c r="I245" s="256">
        <v>3</v>
      </c>
      <c r="J245" s="255" t="s">
        <v>346</v>
      </c>
      <c r="K245" s="256">
        <v>2.2500000000000003E-2</v>
      </c>
      <c r="L245" s="278">
        <v>0</v>
      </c>
      <c r="M245" s="278">
        <v>19.600000000000001</v>
      </c>
      <c r="N245" s="286" t="s">
        <v>40</v>
      </c>
      <c r="O245" s="256" t="s">
        <v>40</v>
      </c>
      <c r="R245" s="254"/>
    </row>
    <row r="246" spans="1:18" ht="14" customHeight="1" x14ac:dyDescent="0.2">
      <c r="G246" s="256">
        <v>4</v>
      </c>
      <c r="H246" s="256">
        <v>6</v>
      </c>
      <c r="I246" s="256">
        <v>5</v>
      </c>
      <c r="J246" s="255" t="s">
        <v>492</v>
      </c>
      <c r="K246" s="256">
        <v>1.9650000000000001E-2</v>
      </c>
      <c r="L246" s="278">
        <v>0</v>
      </c>
      <c r="M246" s="278">
        <v>19.600000000000001</v>
      </c>
      <c r="N246" s="286" t="s">
        <v>40</v>
      </c>
      <c r="O246" s="256" t="s">
        <v>40</v>
      </c>
      <c r="R246" s="254"/>
    </row>
    <row r="247" spans="1:18" ht="14" customHeight="1" x14ac:dyDescent="0.2">
      <c r="G247" s="256">
        <v>6</v>
      </c>
      <c r="H247" s="256">
        <v>8</v>
      </c>
      <c r="I247" s="256">
        <v>7</v>
      </c>
      <c r="J247" s="255" t="s">
        <v>493</v>
      </c>
      <c r="K247" s="256">
        <v>1.4670000000000001E-2</v>
      </c>
      <c r="L247" s="278">
        <v>0</v>
      </c>
      <c r="M247" s="278">
        <v>19.899999999999999</v>
      </c>
      <c r="N247" s="286" t="s">
        <v>40</v>
      </c>
      <c r="O247" s="256" t="s">
        <v>40</v>
      </c>
      <c r="R247" s="254"/>
    </row>
    <row r="248" spans="1:18" ht="14" customHeight="1" x14ac:dyDescent="0.2">
      <c r="G248" s="256">
        <v>8</v>
      </c>
      <c r="H248" s="256">
        <v>10</v>
      </c>
      <c r="I248" s="256">
        <v>9</v>
      </c>
      <c r="J248" s="255" t="s">
        <v>494</v>
      </c>
      <c r="K248" s="256">
        <v>1.685E-2</v>
      </c>
      <c r="L248" s="278">
        <v>0</v>
      </c>
      <c r="M248" s="278">
        <v>19.600000000000001</v>
      </c>
      <c r="N248" s="286" t="s">
        <v>40</v>
      </c>
      <c r="O248" s="256" t="s">
        <v>40</v>
      </c>
      <c r="Q248" s="254" t="s">
        <v>495</v>
      </c>
      <c r="R248" s="254"/>
    </row>
    <row r="249" spans="1:18" ht="14" customHeight="1" x14ac:dyDescent="0.2">
      <c r="G249" s="256">
        <v>10</v>
      </c>
      <c r="H249" s="256">
        <v>12</v>
      </c>
      <c r="I249" s="256">
        <v>11</v>
      </c>
      <c r="J249" s="255" t="s">
        <v>428</v>
      </c>
      <c r="K249" s="256">
        <v>9.7200000000000009E-2</v>
      </c>
      <c r="L249" s="278">
        <v>0</v>
      </c>
      <c r="M249" s="278">
        <v>19.600000000000001</v>
      </c>
      <c r="N249" s="286" t="s">
        <v>40</v>
      </c>
      <c r="O249" s="256" t="s">
        <v>40</v>
      </c>
      <c r="R249" s="254"/>
    </row>
    <row r="250" spans="1:18" ht="14" customHeight="1" x14ac:dyDescent="0.2">
      <c r="G250" s="256">
        <v>12</v>
      </c>
      <c r="H250" s="256">
        <v>14</v>
      </c>
      <c r="I250" s="256">
        <v>13</v>
      </c>
      <c r="J250" s="255" t="s">
        <v>340</v>
      </c>
      <c r="K250" s="256">
        <v>6.4100000000000008E-3</v>
      </c>
      <c r="L250" s="278">
        <v>0</v>
      </c>
      <c r="M250" s="278">
        <v>19.399999999999999</v>
      </c>
      <c r="N250" s="286" t="s">
        <v>40</v>
      </c>
      <c r="O250" s="256" t="s">
        <v>40</v>
      </c>
      <c r="R250" s="254"/>
    </row>
    <row r="251" spans="1:18" ht="14" customHeight="1" x14ac:dyDescent="0.2">
      <c r="B251" s="254"/>
      <c r="C251" s="254"/>
      <c r="D251" s="254"/>
      <c r="E251" s="254"/>
      <c r="F251" s="254"/>
      <c r="G251" s="256">
        <v>14</v>
      </c>
      <c r="H251" s="256">
        <v>16</v>
      </c>
      <c r="I251" s="256">
        <v>15</v>
      </c>
      <c r="J251" s="255" t="s">
        <v>392</v>
      </c>
      <c r="K251" s="256">
        <v>6.1000000000000004E-3</v>
      </c>
      <c r="L251" s="278">
        <v>0</v>
      </c>
      <c r="M251" s="278">
        <v>19.7</v>
      </c>
      <c r="N251" s="286" t="s">
        <v>40</v>
      </c>
      <c r="O251" s="256" t="s">
        <v>40</v>
      </c>
      <c r="R251" s="254"/>
    </row>
    <row r="252" spans="1:18" ht="14" customHeight="1" x14ac:dyDescent="0.2">
      <c r="B252" s="254"/>
      <c r="C252" s="254"/>
      <c r="D252" s="254"/>
      <c r="E252" s="254"/>
      <c r="F252" s="254"/>
      <c r="G252" s="256">
        <v>16</v>
      </c>
      <c r="H252" s="256">
        <v>18</v>
      </c>
      <c r="I252" s="256">
        <v>17</v>
      </c>
      <c r="J252" s="255" t="s">
        <v>334</v>
      </c>
      <c r="K252" s="256">
        <v>0.11210000000000001</v>
      </c>
      <c r="L252" s="278">
        <v>0.1</v>
      </c>
      <c r="M252" s="278">
        <v>19.5</v>
      </c>
      <c r="N252" s="286" t="s">
        <v>40</v>
      </c>
      <c r="O252" s="256" t="s">
        <v>40</v>
      </c>
      <c r="R252" s="254"/>
    </row>
    <row r="253" spans="1:18" ht="14" customHeight="1" x14ac:dyDescent="0.2">
      <c r="B253" s="254"/>
      <c r="C253" s="254"/>
      <c r="D253" s="254"/>
      <c r="E253" s="254"/>
      <c r="F253" s="254"/>
      <c r="G253" s="256">
        <v>18</v>
      </c>
      <c r="H253" s="256">
        <v>20</v>
      </c>
      <c r="I253" s="256">
        <v>19</v>
      </c>
      <c r="J253" s="255" t="s">
        <v>496</v>
      </c>
      <c r="K253" s="256">
        <v>0.14480000000000001</v>
      </c>
      <c r="L253" s="278">
        <v>0.1</v>
      </c>
      <c r="M253" s="278">
        <v>20.3</v>
      </c>
      <c r="N253" s="286" t="s">
        <v>40</v>
      </c>
      <c r="O253" s="256" t="s">
        <v>40</v>
      </c>
      <c r="R253" s="254"/>
    </row>
    <row r="254" spans="1:18" ht="14" customHeight="1" x14ac:dyDescent="0.2">
      <c r="B254" s="254"/>
      <c r="C254" s="254"/>
      <c r="D254" s="254"/>
      <c r="E254" s="254"/>
      <c r="F254" s="254"/>
      <c r="G254" s="256">
        <v>20</v>
      </c>
      <c r="H254" s="256">
        <v>25</v>
      </c>
      <c r="I254" s="256">
        <v>22.5</v>
      </c>
      <c r="J254" s="255" t="s">
        <v>380</v>
      </c>
      <c r="K254" s="256">
        <v>4.5499999999999999E-2</v>
      </c>
      <c r="L254" s="278">
        <v>0</v>
      </c>
      <c r="M254" s="278">
        <v>19.8</v>
      </c>
      <c r="N254" s="286" t="s">
        <v>40</v>
      </c>
      <c r="O254" s="256" t="s">
        <v>40</v>
      </c>
      <c r="R254" s="254"/>
    </row>
    <row r="255" spans="1:18" ht="14" customHeight="1" x14ac:dyDescent="0.2">
      <c r="B255" s="254"/>
      <c r="C255" s="254"/>
      <c r="D255" s="254"/>
      <c r="E255" s="254"/>
      <c r="F255" s="254"/>
      <c r="G255" s="256">
        <v>25</v>
      </c>
      <c r="H255" s="256">
        <v>27</v>
      </c>
      <c r="I255" s="256">
        <v>26</v>
      </c>
      <c r="J255" s="255" t="s">
        <v>410</v>
      </c>
      <c r="K255" s="256">
        <v>7.9200000000000007E-2</v>
      </c>
      <c r="L255" s="278">
        <v>0</v>
      </c>
      <c r="M255" s="278">
        <v>19.899999999999999</v>
      </c>
      <c r="N255" s="286" t="s">
        <v>40</v>
      </c>
      <c r="O255" s="256" t="s">
        <v>40</v>
      </c>
      <c r="P255" s="254"/>
      <c r="R255" s="254"/>
    </row>
    <row r="256" spans="1:18" ht="14" customHeight="1" x14ac:dyDescent="0.2">
      <c r="B256" s="254"/>
      <c r="C256" s="254"/>
      <c r="D256" s="254"/>
      <c r="E256" s="254"/>
      <c r="F256" s="254"/>
      <c r="G256" s="256">
        <v>27</v>
      </c>
      <c r="H256" s="256">
        <v>29</v>
      </c>
      <c r="I256" s="256">
        <v>28</v>
      </c>
      <c r="J256" s="255" t="s">
        <v>497</v>
      </c>
      <c r="K256" s="256">
        <v>1.634E-2</v>
      </c>
      <c r="L256" s="278">
        <v>0</v>
      </c>
      <c r="M256" s="278">
        <v>19.899999999999999</v>
      </c>
      <c r="N256" s="286" t="s">
        <v>40</v>
      </c>
      <c r="O256" s="256" t="s">
        <v>40</v>
      </c>
      <c r="P256" s="254"/>
      <c r="R256" s="254"/>
    </row>
    <row r="257" spans="1:18" ht="14" customHeight="1" x14ac:dyDescent="0.2">
      <c r="B257" s="254"/>
      <c r="C257" s="254"/>
      <c r="D257" s="254"/>
      <c r="E257" s="254"/>
      <c r="F257" s="254"/>
      <c r="G257" s="256">
        <v>29</v>
      </c>
      <c r="H257" s="256">
        <v>31</v>
      </c>
      <c r="I257" s="256">
        <v>30</v>
      </c>
      <c r="J257" s="255" t="s">
        <v>374</v>
      </c>
      <c r="K257" s="256">
        <v>3.1900000000000005E-2</v>
      </c>
      <c r="L257" s="278">
        <v>0</v>
      </c>
      <c r="M257" s="278">
        <v>19.8</v>
      </c>
      <c r="N257" s="286" t="s">
        <v>40</v>
      </c>
      <c r="O257" s="256" t="s">
        <v>40</v>
      </c>
      <c r="P257" s="254"/>
      <c r="R257" s="254"/>
    </row>
    <row r="258" spans="1:18" ht="14" customHeight="1" x14ac:dyDescent="0.2">
      <c r="B258" s="254"/>
      <c r="C258" s="254"/>
      <c r="D258" s="254"/>
      <c r="E258" s="254"/>
      <c r="F258" s="254"/>
      <c r="G258" s="256">
        <v>31</v>
      </c>
      <c r="H258" s="256">
        <v>33</v>
      </c>
      <c r="I258" s="256">
        <v>32</v>
      </c>
      <c r="J258" s="255" t="s">
        <v>370</v>
      </c>
      <c r="K258" s="273">
        <v>2.3E-2</v>
      </c>
      <c r="L258" s="279">
        <v>0</v>
      </c>
      <c r="M258" s="279">
        <v>20.100000000000001</v>
      </c>
      <c r="N258" s="286" t="s">
        <v>40</v>
      </c>
      <c r="O258" s="256" t="s">
        <v>40</v>
      </c>
      <c r="P258" s="254"/>
      <c r="R258" s="254"/>
    </row>
    <row r="259" spans="1:18" ht="14" customHeight="1" x14ac:dyDescent="0.2">
      <c r="B259" s="254"/>
      <c r="C259" s="254"/>
      <c r="D259" s="254"/>
      <c r="E259" s="254"/>
      <c r="F259" s="254"/>
      <c r="G259" s="256">
        <v>33</v>
      </c>
      <c r="H259" s="256">
        <v>35</v>
      </c>
      <c r="I259" s="256">
        <v>34</v>
      </c>
      <c r="J259" s="255" t="s">
        <v>386</v>
      </c>
      <c r="K259" s="256">
        <v>1.643E-2</v>
      </c>
      <c r="L259" s="278">
        <v>0</v>
      </c>
      <c r="M259" s="278">
        <v>19.8</v>
      </c>
      <c r="N259" s="286" t="s">
        <v>40</v>
      </c>
      <c r="O259" s="256" t="s">
        <v>40</v>
      </c>
      <c r="P259" s="254"/>
      <c r="R259" s="254"/>
    </row>
    <row r="260" spans="1:18" ht="14" customHeight="1" x14ac:dyDescent="0.2">
      <c r="B260" s="254"/>
      <c r="C260" s="254"/>
      <c r="D260" s="254"/>
      <c r="E260" s="254"/>
      <c r="F260" s="254"/>
      <c r="G260" s="256">
        <v>35</v>
      </c>
      <c r="H260" s="256">
        <v>37</v>
      </c>
      <c r="I260" s="256">
        <v>36</v>
      </c>
      <c r="J260" s="255" t="s">
        <v>498</v>
      </c>
      <c r="K260" s="256">
        <v>0.18110000000000001</v>
      </c>
      <c r="L260" s="278">
        <v>0.1</v>
      </c>
      <c r="M260" s="278">
        <v>19.899999999999999</v>
      </c>
      <c r="N260" s="286" t="s">
        <v>40</v>
      </c>
      <c r="O260" s="256" t="s">
        <v>40</v>
      </c>
      <c r="P260" s="254"/>
      <c r="R260" s="254"/>
    </row>
    <row r="261" spans="1:18" ht="14" customHeight="1" x14ac:dyDescent="0.2">
      <c r="B261" s="254"/>
      <c r="C261" s="254"/>
      <c r="D261" s="254"/>
      <c r="E261" s="254"/>
      <c r="F261" s="254"/>
      <c r="G261" s="256">
        <v>37</v>
      </c>
      <c r="H261" s="256">
        <v>39</v>
      </c>
      <c r="I261" s="256">
        <v>38</v>
      </c>
      <c r="J261" s="255" t="s">
        <v>337</v>
      </c>
      <c r="K261" s="256">
        <v>4.87E-2</v>
      </c>
      <c r="L261" s="278">
        <v>0</v>
      </c>
      <c r="M261" s="278">
        <v>19.8</v>
      </c>
      <c r="N261" s="286" t="s">
        <v>40</v>
      </c>
      <c r="O261" s="256" t="s">
        <v>40</v>
      </c>
      <c r="P261" s="254"/>
      <c r="R261" s="254"/>
    </row>
    <row r="262" spans="1:18" ht="14" customHeight="1" x14ac:dyDescent="0.2">
      <c r="B262" s="254"/>
      <c r="C262" s="254"/>
      <c r="D262" s="254"/>
      <c r="E262" s="254"/>
      <c r="F262" s="254"/>
      <c r="G262" s="256">
        <v>39</v>
      </c>
      <c r="H262" s="256">
        <v>41</v>
      </c>
      <c r="I262" s="256">
        <v>40</v>
      </c>
      <c r="J262" s="255" t="s">
        <v>349</v>
      </c>
      <c r="K262" s="256">
        <v>1.7410000000000002E-2</v>
      </c>
      <c r="L262" s="278">
        <v>0</v>
      </c>
      <c r="M262" s="278">
        <v>18.7</v>
      </c>
      <c r="N262" s="286" t="s">
        <v>40</v>
      </c>
      <c r="O262" s="256" t="s">
        <v>40</v>
      </c>
      <c r="P262" s="254"/>
      <c r="R262" s="254"/>
    </row>
    <row r="263" spans="1:18" ht="14" customHeight="1" x14ac:dyDescent="0.2">
      <c r="B263" s="254"/>
      <c r="C263" s="254"/>
      <c r="D263" s="254"/>
      <c r="E263" s="254"/>
      <c r="F263" s="254"/>
      <c r="G263" s="256">
        <v>41</v>
      </c>
      <c r="H263" s="256">
        <v>43</v>
      </c>
      <c r="I263" s="256">
        <v>42</v>
      </c>
      <c r="J263" s="255" t="s">
        <v>383</v>
      </c>
      <c r="K263" s="256">
        <v>4.4400000000000002E-2</v>
      </c>
      <c r="L263" s="278">
        <v>0</v>
      </c>
      <c r="M263" s="278">
        <v>19.8</v>
      </c>
      <c r="N263" s="286" t="s">
        <v>40</v>
      </c>
      <c r="O263" s="256" t="s">
        <v>40</v>
      </c>
      <c r="R263" s="254"/>
    </row>
    <row r="264" spans="1:18" ht="14" customHeight="1" x14ac:dyDescent="0.2">
      <c r="B264" s="254"/>
      <c r="C264" s="254"/>
      <c r="D264" s="254"/>
      <c r="E264" s="254"/>
      <c r="F264" s="254"/>
      <c r="G264" s="256">
        <v>43</v>
      </c>
      <c r="H264" s="256">
        <v>45</v>
      </c>
      <c r="I264" s="256">
        <v>44</v>
      </c>
      <c r="J264" s="255" t="s">
        <v>499</v>
      </c>
      <c r="K264" s="256">
        <v>0.248</v>
      </c>
      <c r="L264" s="278">
        <v>0.1</v>
      </c>
      <c r="M264" s="278">
        <v>19.899999999999999</v>
      </c>
      <c r="N264" s="286" t="s">
        <v>40</v>
      </c>
      <c r="O264" s="256" t="s">
        <v>40</v>
      </c>
      <c r="R264" s="254"/>
    </row>
    <row r="265" spans="1:18" ht="14" customHeight="1" x14ac:dyDescent="0.2">
      <c r="B265" s="254"/>
      <c r="C265" s="254"/>
      <c r="D265" s="254"/>
      <c r="E265" s="254"/>
      <c r="F265" s="254"/>
      <c r="G265" s="256">
        <v>45</v>
      </c>
      <c r="H265" s="256">
        <v>50</v>
      </c>
      <c r="I265" s="256">
        <v>47.5</v>
      </c>
      <c r="J265" s="255" t="s">
        <v>401</v>
      </c>
      <c r="K265" s="256">
        <v>25.8</v>
      </c>
      <c r="L265" s="277">
        <v>15.7</v>
      </c>
      <c r="M265" s="278">
        <v>19.600000000000001</v>
      </c>
      <c r="N265" s="286" t="s">
        <v>40</v>
      </c>
      <c r="O265" s="256" t="s">
        <v>40</v>
      </c>
      <c r="R265" s="254"/>
    </row>
    <row r="266" spans="1:18" ht="14" customHeight="1" x14ac:dyDescent="0.2">
      <c r="B266" s="254"/>
      <c r="C266" s="254"/>
      <c r="D266" s="254"/>
      <c r="E266" s="254"/>
      <c r="F266" s="254"/>
      <c r="G266" s="256">
        <v>51</v>
      </c>
      <c r="H266" s="256">
        <v>53</v>
      </c>
      <c r="I266" s="256">
        <v>52</v>
      </c>
      <c r="J266" s="255" t="s">
        <v>500</v>
      </c>
      <c r="K266" s="281">
        <v>1.4630000000000001</v>
      </c>
      <c r="L266" s="282">
        <v>0.7</v>
      </c>
      <c r="M266" s="282">
        <v>19.899999999999999</v>
      </c>
      <c r="N266" s="286" t="s">
        <v>40</v>
      </c>
      <c r="O266" s="256" t="s">
        <v>40</v>
      </c>
      <c r="P266" s="254"/>
      <c r="Q266" s="254" t="s">
        <v>501</v>
      </c>
      <c r="R266" s="254"/>
    </row>
    <row r="267" spans="1:18" ht="14" customHeight="1" x14ac:dyDescent="0.2">
      <c r="B267" s="254"/>
      <c r="C267" s="254"/>
      <c r="D267" s="254"/>
      <c r="E267" s="254"/>
      <c r="F267" s="254"/>
      <c r="G267" s="256">
        <v>53</v>
      </c>
      <c r="H267" s="256">
        <v>58</v>
      </c>
      <c r="I267" s="256">
        <v>55.5</v>
      </c>
      <c r="J267" s="255" t="s">
        <v>502</v>
      </c>
      <c r="K267" s="256">
        <v>43.9</v>
      </c>
      <c r="L267" s="277">
        <v>28.3</v>
      </c>
      <c r="M267" s="278">
        <v>20</v>
      </c>
      <c r="N267" s="286" t="s">
        <v>40</v>
      </c>
      <c r="O267" s="256" t="s">
        <v>40</v>
      </c>
      <c r="P267" s="254"/>
      <c r="R267" s="254"/>
    </row>
    <row r="268" spans="1:18" ht="14" customHeight="1" x14ac:dyDescent="0.2">
      <c r="B268" s="254"/>
      <c r="C268" s="254"/>
      <c r="D268" s="254"/>
      <c r="E268" s="254"/>
      <c r="F268" s="254"/>
      <c r="G268" s="256">
        <v>58</v>
      </c>
      <c r="H268" s="256">
        <v>58</v>
      </c>
      <c r="I268" s="256">
        <v>58</v>
      </c>
      <c r="J268" s="1" t="s">
        <v>158</v>
      </c>
      <c r="K268" s="256">
        <f>19.79*3</f>
        <v>59.37</v>
      </c>
      <c r="L268" s="277">
        <f>11.8*3</f>
        <v>35.400000000000006</v>
      </c>
      <c r="M268" s="278">
        <v>21.2</v>
      </c>
      <c r="O268" s="256"/>
      <c r="P268" s="254"/>
      <c r="Q268" t="s">
        <v>503</v>
      </c>
      <c r="R268" s="254"/>
    </row>
    <row r="269" spans="1:18" ht="14" customHeight="1" x14ac:dyDescent="0.2">
      <c r="A269" s="370" t="s">
        <v>449</v>
      </c>
      <c r="B269" s="370" t="s">
        <v>448</v>
      </c>
      <c r="C269" s="383" t="s">
        <v>1509</v>
      </c>
      <c r="D269" s="386">
        <v>41485.722222222219</v>
      </c>
      <c r="E269" s="412">
        <v>-63.48</v>
      </c>
      <c r="F269" s="412">
        <v>-51.11</v>
      </c>
      <c r="G269" s="256">
        <v>0</v>
      </c>
      <c r="H269" s="256">
        <v>2</v>
      </c>
      <c r="I269" s="256">
        <v>1</v>
      </c>
      <c r="J269" s="255" t="s">
        <v>40</v>
      </c>
      <c r="K269" s="256" t="s">
        <v>39</v>
      </c>
      <c r="L269" s="256" t="s">
        <v>39</v>
      </c>
      <c r="M269" s="256" t="s">
        <v>39</v>
      </c>
      <c r="N269" s="286" t="s">
        <v>504</v>
      </c>
      <c r="O269" s="256" t="s">
        <v>40</v>
      </c>
      <c r="Q269" s="260" t="s">
        <v>1512</v>
      </c>
    </row>
    <row r="270" spans="1:18" ht="14" customHeight="1" x14ac:dyDescent="0.2">
      <c r="B270" s="254"/>
      <c r="C270" s="254"/>
      <c r="D270" s="254"/>
      <c r="G270" s="256">
        <v>2</v>
      </c>
      <c r="H270" s="256">
        <v>4</v>
      </c>
      <c r="I270" s="256">
        <v>3</v>
      </c>
      <c r="J270" s="255" t="s">
        <v>40</v>
      </c>
      <c r="K270" s="256" t="s">
        <v>39</v>
      </c>
      <c r="L270" s="256" t="s">
        <v>39</v>
      </c>
      <c r="M270" s="256" t="s">
        <v>39</v>
      </c>
      <c r="N270" s="286" t="s">
        <v>505</v>
      </c>
      <c r="O270" s="256" t="s">
        <v>40</v>
      </c>
      <c r="R270" s="254"/>
    </row>
    <row r="271" spans="1:18" ht="14" customHeight="1" x14ac:dyDescent="0.2">
      <c r="B271" s="254"/>
      <c r="C271" s="254"/>
      <c r="D271" s="254"/>
      <c r="G271" s="256">
        <v>4</v>
      </c>
      <c r="H271" s="256">
        <v>6</v>
      </c>
      <c r="I271" s="256">
        <v>5</v>
      </c>
      <c r="J271" s="255" t="s">
        <v>40</v>
      </c>
      <c r="K271" s="256" t="s">
        <v>39</v>
      </c>
      <c r="L271" s="256" t="s">
        <v>39</v>
      </c>
      <c r="M271" s="256" t="s">
        <v>39</v>
      </c>
      <c r="N271" s="286" t="s">
        <v>506</v>
      </c>
      <c r="O271" s="256" t="s">
        <v>40</v>
      </c>
      <c r="R271" s="254"/>
    </row>
    <row r="272" spans="1:18" ht="14" customHeight="1" x14ac:dyDescent="0.2">
      <c r="B272" s="254"/>
      <c r="C272" s="254"/>
      <c r="D272" s="254"/>
      <c r="G272" s="256">
        <v>6</v>
      </c>
      <c r="H272" s="256">
        <v>8</v>
      </c>
      <c r="I272" s="256">
        <v>7</v>
      </c>
      <c r="J272" s="255" t="s">
        <v>40</v>
      </c>
      <c r="K272" s="256" t="s">
        <v>39</v>
      </c>
      <c r="L272" s="256" t="s">
        <v>39</v>
      </c>
      <c r="M272" s="256" t="s">
        <v>39</v>
      </c>
      <c r="N272" s="286" t="s">
        <v>507</v>
      </c>
      <c r="O272" s="256" t="s">
        <v>40</v>
      </c>
      <c r="R272" s="254"/>
    </row>
    <row r="273" spans="2:18" ht="14" customHeight="1" x14ac:dyDescent="0.2">
      <c r="B273" s="254"/>
      <c r="C273" s="254"/>
      <c r="D273" s="254"/>
      <c r="G273" s="256">
        <v>8</v>
      </c>
      <c r="H273" s="256">
        <v>10</v>
      </c>
      <c r="I273" s="256">
        <v>9</v>
      </c>
      <c r="J273" s="255" t="s">
        <v>40</v>
      </c>
      <c r="K273" s="256" t="s">
        <v>39</v>
      </c>
      <c r="L273" s="256" t="s">
        <v>39</v>
      </c>
      <c r="M273" s="256" t="s">
        <v>39</v>
      </c>
      <c r="N273" s="286" t="s">
        <v>397</v>
      </c>
      <c r="O273" s="256" t="s">
        <v>40</v>
      </c>
      <c r="R273" s="254"/>
    </row>
    <row r="274" spans="2:18" ht="14" customHeight="1" x14ac:dyDescent="0.2">
      <c r="B274" s="254"/>
      <c r="C274" s="254"/>
      <c r="D274" s="254"/>
      <c r="E274" s="254"/>
      <c r="F274" s="254"/>
      <c r="G274" s="256">
        <v>10</v>
      </c>
      <c r="H274" s="256">
        <v>12</v>
      </c>
      <c r="I274" s="256">
        <v>11</v>
      </c>
      <c r="J274" s="255" t="s">
        <v>40</v>
      </c>
      <c r="K274" s="256" t="s">
        <v>39</v>
      </c>
      <c r="L274" s="256" t="s">
        <v>39</v>
      </c>
      <c r="M274" s="256" t="s">
        <v>39</v>
      </c>
      <c r="N274" s="286" t="s">
        <v>508</v>
      </c>
      <c r="O274" s="256" t="s">
        <v>40</v>
      </c>
      <c r="R274" s="254"/>
    </row>
    <row r="275" spans="2:18" ht="14" customHeight="1" x14ac:dyDescent="0.2">
      <c r="B275" s="254"/>
      <c r="C275" s="254"/>
      <c r="D275" s="254"/>
      <c r="E275" s="254"/>
      <c r="F275" s="254"/>
      <c r="G275" s="256">
        <v>12</v>
      </c>
      <c r="H275" s="256">
        <v>14</v>
      </c>
      <c r="I275" s="256">
        <v>13</v>
      </c>
      <c r="J275" s="255" t="s">
        <v>40</v>
      </c>
      <c r="K275" s="256" t="s">
        <v>39</v>
      </c>
      <c r="L275" s="256" t="s">
        <v>39</v>
      </c>
      <c r="M275" s="256" t="s">
        <v>39</v>
      </c>
      <c r="N275" s="286" t="s">
        <v>509</v>
      </c>
      <c r="O275" s="256" t="s">
        <v>40</v>
      </c>
      <c r="R275" s="254"/>
    </row>
    <row r="276" spans="2:18" ht="14" customHeight="1" x14ac:dyDescent="0.2">
      <c r="B276" s="254"/>
      <c r="C276" s="254"/>
      <c r="D276" s="254"/>
      <c r="E276" s="254"/>
      <c r="F276" s="254"/>
      <c r="G276" s="256">
        <v>14</v>
      </c>
      <c r="H276" s="256">
        <v>16</v>
      </c>
      <c r="I276" s="256">
        <v>15</v>
      </c>
      <c r="J276" s="255" t="s">
        <v>40</v>
      </c>
      <c r="K276" s="256" t="s">
        <v>39</v>
      </c>
      <c r="L276" s="256" t="s">
        <v>39</v>
      </c>
      <c r="M276" s="256" t="s">
        <v>39</v>
      </c>
      <c r="N276" s="286" t="s">
        <v>510</v>
      </c>
      <c r="O276" s="256" t="s">
        <v>40</v>
      </c>
      <c r="R276" s="254"/>
    </row>
    <row r="277" spans="2:18" ht="14" customHeight="1" x14ac:dyDescent="0.2">
      <c r="B277" s="254"/>
      <c r="C277" s="254"/>
      <c r="D277" s="254"/>
      <c r="E277" s="254"/>
      <c r="F277" s="254"/>
      <c r="G277" s="256">
        <v>16</v>
      </c>
      <c r="H277" s="256">
        <v>21</v>
      </c>
      <c r="I277" s="256">
        <v>18.5</v>
      </c>
      <c r="J277" s="255" t="s">
        <v>40</v>
      </c>
      <c r="K277" s="256" t="s">
        <v>39</v>
      </c>
      <c r="L277" s="256" t="s">
        <v>39</v>
      </c>
      <c r="M277" s="256" t="s">
        <v>39</v>
      </c>
      <c r="N277" s="286" t="s">
        <v>511</v>
      </c>
      <c r="O277" s="256" t="s">
        <v>40</v>
      </c>
      <c r="R277" s="254"/>
    </row>
    <row r="278" spans="2:18" ht="14" customHeight="1" x14ac:dyDescent="0.2">
      <c r="B278" s="254"/>
      <c r="C278" s="254"/>
      <c r="D278" s="254"/>
      <c r="E278" s="254"/>
      <c r="F278" s="254"/>
      <c r="G278" s="256">
        <v>28</v>
      </c>
      <c r="H278" s="256">
        <v>30</v>
      </c>
      <c r="I278" s="256">
        <v>29</v>
      </c>
      <c r="J278" s="255" t="s">
        <v>40</v>
      </c>
      <c r="K278" s="256" t="s">
        <v>39</v>
      </c>
      <c r="L278" s="256" t="s">
        <v>39</v>
      </c>
      <c r="M278" s="256" t="s">
        <v>39</v>
      </c>
      <c r="N278" s="286" t="s">
        <v>512</v>
      </c>
      <c r="O278" s="256" t="s">
        <v>40</v>
      </c>
      <c r="R278" s="254"/>
    </row>
    <row r="279" spans="2:18" ht="14" customHeight="1" x14ac:dyDescent="0.2">
      <c r="B279" s="254"/>
      <c r="C279" s="254"/>
      <c r="D279" s="254"/>
      <c r="E279" s="254"/>
      <c r="F279" s="254"/>
      <c r="G279" s="256">
        <v>30</v>
      </c>
      <c r="H279" s="256">
        <v>32</v>
      </c>
      <c r="I279" s="256">
        <v>31</v>
      </c>
      <c r="J279" s="255" t="s">
        <v>40</v>
      </c>
      <c r="K279" s="256" t="s">
        <v>39</v>
      </c>
      <c r="L279" s="256" t="s">
        <v>39</v>
      </c>
      <c r="M279" s="256" t="s">
        <v>39</v>
      </c>
      <c r="N279" s="286" t="s">
        <v>514</v>
      </c>
      <c r="O279" s="256" t="s">
        <v>40</v>
      </c>
      <c r="R279" s="254"/>
    </row>
    <row r="280" spans="2:18" ht="14" customHeight="1" x14ac:dyDescent="0.2">
      <c r="B280" s="254"/>
      <c r="C280" s="254"/>
      <c r="D280" s="254"/>
      <c r="E280" s="254"/>
      <c r="F280" s="254"/>
      <c r="G280" s="256">
        <v>32</v>
      </c>
      <c r="H280" s="256">
        <v>34</v>
      </c>
      <c r="I280" s="256">
        <v>33</v>
      </c>
      <c r="J280" s="255" t="s">
        <v>40</v>
      </c>
      <c r="K280" s="256" t="s">
        <v>39</v>
      </c>
      <c r="L280" s="256" t="s">
        <v>39</v>
      </c>
      <c r="M280" s="256" t="s">
        <v>39</v>
      </c>
      <c r="N280" s="286" t="s">
        <v>515</v>
      </c>
      <c r="O280" s="256" t="s">
        <v>40</v>
      </c>
      <c r="R280" s="254"/>
    </row>
    <row r="281" spans="2:18" ht="14" customHeight="1" x14ac:dyDescent="0.2">
      <c r="B281" s="254"/>
      <c r="C281" s="254"/>
      <c r="D281" s="254"/>
      <c r="E281" s="254"/>
      <c r="F281" s="254"/>
      <c r="G281" s="256">
        <v>34</v>
      </c>
      <c r="H281" s="256">
        <v>36</v>
      </c>
      <c r="I281" s="256">
        <v>35</v>
      </c>
      <c r="J281" s="255" t="s">
        <v>40</v>
      </c>
      <c r="K281" s="256" t="s">
        <v>39</v>
      </c>
      <c r="L281" s="256" t="s">
        <v>39</v>
      </c>
      <c r="M281" s="256" t="s">
        <v>39</v>
      </c>
      <c r="N281" s="286" t="s">
        <v>516</v>
      </c>
      <c r="O281" s="256" t="s">
        <v>40</v>
      </c>
      <c r="R281" s="254"/>
    </row>
    <row r="282" spans="2:18" ht="14" customHeight="1" x14ac:dyDescent="0.2">
      <c r="B282" s="254"/>
      <c r="C282" s="254"/>
      <c r="D282" s="254"/>
      <c r="E282" s="254"/>
      <c r="F282" s="254"/>
      <c r="G282" s="256">
        <v>36</v>
      </c>
      <c r="H282" s="256">
        <v>38</v>
      </c>
      <c r="I282" s="256">
        <v>37</v>
      </c>
      <c r="J282" s="255" t="s">
        <v>40</v>
      </c>
      <c r="K282" s="256" t="s">
        <v>39</v>
      </c>
      <c r="L282" s="256" t="s">
        <v>39</v>
      </c>
      <c r="M282" s="256" t="s">
        <v>39</v>
      </c>
      <c r="N282" s="286" t="s">
        <v>517</v>
      </c>
      <c r="O282" s="256" t="s">
        <v>40</v>
      </c>
      <c r="R282" s="254"/>
    </row>
    <row r="283" spans="2:18" ht="14" customHeight="1" x14ac:dyDescent="0.2">
      <c r="B283" s="254"/>
      <c r="C283" s="254"/>
      <c r="D283" s="254"/>
      <c r="E283" s="254"/>
      <c r="F283" s="254"/>
      <c r="G283" s="256">
        <v>38</v>
      </c>
      <c r="H283" s="256">
        <v>40</v>
      </c>
      <c r="I283" s="256">
        <v>39</v>
      </c>
      <c r="J283" s="255" t="s">
        <v>40</v>
      </c>
      <c r="K283" s="256" t="s">
        <v>39</v>
      </c>
      <c r="L283" s="256" t="s">
        <v>39</v>
      </c>
      <c r="M283" s="256" t="s">
        <v>39</v>
      </c>
      <c r="N283" s="286" t="s">
        <v>518</v>
      </c>
      <c r="O283" s="256" t="s">
        <v>40</v>
      </c>
      <c r="P283" s="254"/>
      <c r="R283" s="254"/>
    </row>
    <row r="284" spans="2:18" ht="14" customHeight="1" x14ac:dyDescent="0.2">
      <c r="B284" s="254"/>
      <c r="C284" s="254"/>
      <c r="D284" s="254"/>
      <c r="E284" s="254"/>
      <c r="F284" s="254"/>
      <c r="G284" s="256">
        <v>40</v>
      </c>
      <c r="H284" s="256">
        <v>42</v>
      </c>
      <c r="I284" s="256">
        <v>41</v>
      </c>
      <c r="J284" s="255" t="s">
        <v>40</v>
      </c>
      <c r="K284" s="256" t="s">
        <v>39</v>
      </c>
      <c r="L284" s="256" t="s">
        <v>39</v>
      </c>
      <c r="M284" s="256" t="s">
        <v>39</v>
      </c>
      <c r="N284" s="286" t="s">
        <v>519</v>
      </c>
      <c r="O284" s="256" t="s">
        <v>40</v>
      </c>
      <c r="P284" s="254"/>
      <c r="R284" s="254"/>
    </row>
    <row r="285" spans="2:18" ht="14" customHeight="1" x14ac:dyDescent="0.2">
      <c r="B285" s="254"/>
      <c r="C285" s="254"/>
      <c r="D285" s="254"/>
      <c r="E285" s="254"/>
      <c r="F285" s="254"/>
      <c r="G285" s="256">
        <v>42</v>
      </c>
      <c r="H285" s="256">
        <v>44</v>
      </c>
      <c r="I285" s="256">
        <v>43</v>
      </c>
      <c r="J285" s="255" t="s">
        <v>40</v>
      </c>
      <c r="K285" s="256" t="s">
        <v>39</v>
      </c>
      <c r="L285" s="256" t="s">
        <v>39</v>
      </c>
      <c r="M285" s="256" t="s">
        <v>39</v>
      </c>
      <c r="N285" s="286" t="s">
        <v>520</v>
      </c>
      <c r="O285" s="256" t="s">
        <v>40</v>
      </c>
      <c r="P285" s="254"/>
      <c r="R285" s="254"/>
    </row>
    <row r="286" spans="2:18" ht="14" customHeight="1" x14ac:dyDescent="0.2">
      <c r="B286" s="254"/>
      <c r="C286" s="254"/>
      <c r="D286" s="254"/>
      <c r="E286" s="254"/>
      <c r="F286" s="254"/>
      <c r="G286" s="256">
        <v>44</v>
      </c>
      <c r="H286" s="256">
        <v>46</v>
      </c>
      <c r="I286" s="256">
        <v>45</v>
      </c>
      <c r="J286" s="255" t="s">
        <v>40</v>
      </c>
      <c r="K286" s="256" t="s">
        <v>39</v>
      </c>
      <c r="L286" s="256" t="s">
        <v>39</v>
      </c>
      <c r="M286" s="256" t="s">
        <v>39</v>
      </c>
      <c r="N286" s="288" t="s">
        <v>521</v>
      </c>
      <c r="O286" s="256" t="s">
        <v>40</v>
      </c>
      <c r="P286" s="254"/>
      <c r="R286" s="254"/>
    </row>
    <row r="287" spans="2:18" ht="14" customHeight="1" x14ac:dyDescent="0.2">
      <c r="B287" s="254"/>
      <c r="C287" s="254"/>
      <c r="D287" s="254"/>
      <c r="E287" s="254"/>
      <c r="F287" s="254"/>
      <c r="G287" s="256">
        <v>46</v>
      </c>
      <c r="H287" s="256">
        <v>48</v>
      </c>
      <c r="I287" s="256">
        <v>47</v>
      </c>
      <c r="J287" s="255" t="s">
        <v>40</v>
      </c>
      <c r="K287" s="256" t="s">
        <v>39</v>
      </c>
      <c r="L287" s="256" t="s">
        <v>39</v>
      </c>
      <c r="M287" s="256" t="s">
        <v>39</v>
      </c>
      <c r="N287" s="288" t="s">
        <v>470</v>
      </c>
      <c r="O287" s="256" t="s">
        <v>40</v>
      </c>
      <c r="P287" s="254"/>
      <c r="R287" s="254"/>
    </row>
    <row r="288" spans="2:18" ht="14" customHeight="1" x14ac:dyDescent="0.2">
      <c r="B288" s="254"/>
      <c r="C288" s="254"/>
      <c r="D288" s="254"/>
      <c r="E288" s="254"/>
      <c r="F288" s="254"/>
      <c r="G288" s="256">
        <v>48</v>
      </c>
      <c r="H288" s="256">
        <v>53</v>
      </c>
      <c r="I288" s="256">
        <v>50.5</v>
      </c>
      <c r="J288" s="255" t="s">
        <v>40</v>
      </c>
      <c r="K288" s="256" t="s">
        <v>39</v>
      </c>
      <c r="L288" s="256" t="s">
        <v>39</v>
      </c>
      <c r="M288" s="256" t="s">
        <v>39</v>
      </c>
      <c r="N288" s="288" t="s">
        <v>522</v>
      </c>
      <c r="O288" s="256" t="s">
        <v>40</v>
      </c>
      <c r="P288" s="254"/>
      <c r="R288" s="254"/>
    </row>
    <row r="289" spans="1:18" ht="14" customHeight="1" x14ac:dyDescent="0.2">
      <c r="B289" s="254"/>
      <c r="C289" s="254"/>
      <c r="D289" s="254"/>
      <c r="E289" s="254"/>
      <c r="F289" s="254"/>
      <c r="G289" s="256">
        <v>58</v>
      </c>
      <c r="H289" s="256">
        <v>58</v>
      </c>
      <c r="I289" s="256">
        <v>58</v>
      </c>
      <c r="J289" s="255" t="s">
        <v>40</v>
      </c>
      <c r="K289" s="256" t="s">
        <v>39</v>
      </c>
      <c r="L289" s="256" t="s">
        <v>39</v>
      </c>
      <c r="M289" s="256" t="s">
        <v>39</v>
      </c>
      <c r="N289" s="288" t="s">
        <v>523</v>
      </c>
      <c r="O289" s="256"/>
      <c r="P289" s="254"/>
      <c r="R289" s="254"/>
    </row>
    <row r="290" spans="1:18" ht="14" customHeight="1" x14ac:dyDescent="0.2">
      <c r="A290" s="370" t="s">
        <v>449</v>
      </c>
      <c r="B290" s="370" t="s">
        <v>448</v>
      </c>
      <c r="C290" s="383" t="s">
        <v>1513</v>
      </c>
      <c r="D290" s="386">
        <v>41485.729166666664</v>
      </c>
      <c r="E290" s="412">
        <v>-63.47</v>
      </c>
      <c r="F290" s="412">
        <v>-51.11</v>
      </c>
      <c r="G290" s="256">
        <v>0</v>
      </c>
      <c r="H290" s="256">
        <v>2</v>
      </c>
      <c r="I290" s="256">
        <v>1</v>
      </c>
      <c r="J290" s="255" t="s">
        <v>40</v>
      </c>
      <c r="K290" s="256" t="s">
        <v>39</v>
      </c>
      <c r="L290" s="256" t="s">
        <v>39</v>
      </c>
      <c r="M290" s="256" t="s">
        <v>39</v>
      </c>
      <c r="N290" s="286" t="s">
        <v>40</v>
      </c>
      <c r="O290" s="256" t="s">
        <v>525</v>
      </c>
      <c r="Q290" s="260" t="s">
        <v>1514</v>
      </c>
    </row>
    <row r="291" spans="1:18" ht="14" customHeight="1" x14ac:dyDescent="0.2">
      <c r="B291" s="254"/>
      <c r="C291" s="261"/>
      <c r="D291" s="259"/>
      <c r="G291" s="256">
        <v>0</v>
      </c>
      <c r="H291" s="256">
        <v>2</v>
      </c>
      <c r="I291" s="256">
        <v>1</v>
      </c>
      <c r="J291" s="255" t="s">
        <v>40</v>
      </c>
      <c r="K291" s="256" t="s">
        <v>39</v>
      </c>
      <c r="L291" s="256" t="s">
        <v>39</v>
      </c>
      <c r="M291" s="256" t="s">
        <v>39</v>
      </c>
      <c r="O291" s="256" t="s">
        <v>1517</v>
      </c>
      <c r="Q291" s="260"/>
      <c r="R291" s="254" t="s">
        <v>1516</v>
      </c>
    </row>
    <row r="292" spans="1:18" ht="14" customHeight="1" x14ac:dyDescent="0.2">
      <c r="B292" s="254"/>
      <c r="C292" s="254"/>
      <c r="D292" s="254"/>
      <c r="G292" s="256">
        <v>2</v>
      </c>
      <c r="H292" s="256">
        <v>4</v>
      </c>
      <c r="I292" s="256">
        <v>3</v>
      </c>
      <c r="J292" s="255" t="s">
        <v>40</v>
      </c>
      <c r="K292" s="256" t="s">
        <v>39</v>
      </c>
      <c r="L292" s="256" t="s">
        <v>39</v>
      </c>
      <c r="M292" s="256" t="s">
        <v>39</v>
      </c>
      <c r="N292" s="286" t="s">
        <v>40</v>
      </c>
      <c r="O292" s="256" t="s">
        <v>528</v>
      </c>
      <c r="R292" s="254"/>
    </row>
    <row r="293" spans="1:18" ht="14" customHeight="1" x14ac:dyDescent="0.2">
      <c r="B293" s="254"/>
      <c r="C293" s="254"/>
      <c r="D293" s="254"/>
      <c r="G293" s="256">
        <v>4</v>
      </c>
      <c r="H293" s="256">
        <v>6</v>
      </c>
      <c r="I293" s="256">
        <v>5</v>
      </c>
      <c r="J293" s="255" t="s">
        <v>40</v>
      </c>
      <c r="K293" s="256" t="s">
        <v>39</v>
      </c>
      <c r="L293" s="256" t="s">
        <v>39</v>
      </c>
      <c r="M293" s="256" t="s">
        <v>39</v>
      </c>
      <c r="N293" s="286" t="s">
        <v>40</v>
      </c>
      <c r="O293" s="256" t="s">
        <v>529</v>
      </c>
      <c r="R293" s="254"/>
    </row>
    <row r="294" spans="1:18" ht="14" customHeight="1" x14ac:dyDescent="0.2">
      <c r="B294" s="254"/>
      <c r="C294" s="254"/>
      <c r="D294" s="254"/>
      <c r="E294" s="254"/>
      <c r="F294" s="254"/>
      <c r="G294" s="256">
        <v>6</v>
      </c>
      <c r="H294" s="256">
        <v>8</v>
      </c>
      <c r="I294" s="256">
        <v>7</v>
      </c>
      <c r="J294" s="255" t="s">
        <v>40</v>
      </c>
      <c r="K294" s="256" t="s">
        <v>39</v>
      </c>
      <c r="L294" s="256" t="s">
        <v>39</v>
      </c>
      <c r="M294" s="256" t="s">
        <v>39</v>
      </c>
      <c r="N294" s="286" t="s">
        <v>40</v>
      </c>
      <c r="O294" s="256" t="s">
        <v>530</v>
      </c>
      <c r="R294" s="254"/>
    </row>
    <row r="295" spans="1:18" ht="14" customHeight="1" x14ac:dyDescent="0.2">
      <c r="B295" s="254"/>
      <c r="C295" s="254"/>
      <c r="D295" s="254"/>
      <c r="E295" s="254"/>
      <c r="F295" s="254"/>
      <c r="G295" s="256">
        <v>8</v>
      </c>
      <c r="H295" s="256">
        <v>10</v>
      </c>
      <c r="I295" s="256">
        <v>9</v>
      </c>
      <c r="J295" s="255" t="s">
        <v>40</v>
      </c>
      <c r="K295" s="256" t="s">
        <v>39</v>
      </c>
      <c r="L295" s="256" t="s">
        <v>39</v>
      </c>
      <c r="M295" s="256" t="s">
        <v>39</v>
      </c>
      <c r="N295" s="286" t="s">
        <v>40</v>
      </c>
      <c r="O295" s="256" t="s">
        <v>531</v>
      </c>
      <c r="R295" s="254"/>
    </row>
    <row r="296" spans="1:18" ht="14" customHeight="1" x14ac:dyDescent="0.2">
      <c r="B296" s="254"/>
      <c r="C296" s="254"/>
      <c r="D296" s="254"/>
      <c r="E296" s="254"/>
      <c r="F296" s="254"/>
      <c r="G296" s="256">
        <v>10</v>
      </c>
      <c r="H296" s="256">
        <v>12</v>
      </c>
      <c r="I296" s="256">
        <v>11</v>
      </c>
      <c r="J296" s="255" t="s">
        <v>40</v>
      </c>
      <c r="K296" s="256" t="s">
        <v>39</v>
      </c>
      <c r="L296" s="256" t="s">
        <v>39</v>
      </c>
      <c r="M296" s="256" t="s">
        <v>39</v>
      </c>
      <c r="N296" s="286" t="s">
        <v>40</v>
      </c>
      <c r="O296" s="256" t="s">
        <v>532</v>
      </c>
      <c r="R296" s="254"/>
    </row>
    <row r="297" spans="1:18" ht="14" customHeight="1" x14ac:dyDescent="0.2">
      <c r="B297" s="254"/>
      <c r="C297" s="254"/>
      <c r="D297" s="254"/>
      <c r="E297" s="254"/>
      <c r="F297" s="254"/>
      <c r="G297" s="256">
        <v>12</v>
      </c>
      <c r="H297" s="256">
        <v>14</v>
      </c>
      <c r="I297" s="256">
        <v>13</v>
      </c>
      <c r="J297" s="255" t="s">
        <v>40</v>
      </c>
      <c r="K297" s="256" t="s">
        <v>39</v>
      </c>
      <c r="L297" s="256" t="s">
        <v>39</v>
      </c>
      <c r="M297" s="256" t="s">
        <v>39</v>
      </c>
      <c r="N297" s="286" t="s">
        <v>40</v>
      </c>
      <c r="O297" s="256" t="s">
        <v>533</v>
      </c>
      <c r="R297" s="254"/>
    </row>
    <row r="298" spans="1:18" ht="14" customHeight="1" x14ac:dyDescent="0.2">
      <c r="B298" s="254"/>
      <c r="C298" s="254"/>
      <c r="D298" s="254"/>
      <c r="E298" s="254"/>
      <c r="F298" s="254"/>
      <c r="G298" s="256">
        <v>14</v>
      </c>
      <c r="H298" s="256">
        <v>16</v>
      </c>
      <c r="I298" s="256">
        <v>15</v>
      </c>
      <c r="J298" s="255" t="s">
        <v>40</v>
      </c>
      <c r="K298" s="256" t="s">
        <v>39</v>
      </c>
      <c r="L298" s="256" t="s">
        <v>39</v>
      </c>
      <c r="M298" s="256" t="s">
        <v>39</v>
      </c>
      <c r="N298" s="286" t="s">
        <v>40</v>
      </c>
      <c r="O298" s="256" t="s">
        <v>534</v>
      </c>
      <c r="R298" s="254"/>
    </row>
    <row r="299" spans="1:18" ht="14" customHeight="1" x14ac:dyDescent="0.2">
      <c r="B299" s="254"/>
      <c r="C299" s="254"/>
      <c r="D299" s="254"/>
      <c r="E299" s="254"/>
      <c r="F299" s="254"/>
      <c r="G299" s="256">
        <v>16</v>
      </c>
      <c r="H299" s="256">
        <v>18</v>
      </c>
      <c r="I299" s="256">
        <v>17</v>
      </c>
      <c r="J299" s="255" t="s">
        <v>40</v>
      </c>
      <c r="K299" s="256" t="s">
        <v>39</v>
      </c>
      <c r="L299" s="256" t="s">
        <v>39</v>
      </c>
      <c r="M299" s="256" t="s">
        <v>39</v>
      </c>
      <c r="N299" s="286" t="s">
        <v>40</v>
      </c>
      <c r="O299" s="256" t="s">
        <v>535</v>
      </c>
      <c r="R299" s="254"/>
    </row>
    <row r="300" spans="1:18" ht="14" customHeight="1" x14ac:dyDescent="0.2">
      <c r="B300" s="254"/>
      <c r="C300" s="254"/>
      <c r="D300" s="254"/>
      <c r="E300" s="254"/>
      <c r="F300" s="254"/>
      <c r="G300" s="256">
        <v>18</v>
      </c>
      <c r="H300" s="256">
        <v>20</v>
      </c>
      <c r="I300" s="256">
        <v>19</v>
      </c>
      <c r="J300" s="255" t="s">
        <v>40</v>
      </c>
      <c r="K300" s="256" t="s">
        <v>39</v>
      </c>
      <c r="L300" s="256" t="s">
        <v>39</v>
      </c>
      <c r="M300" s="256" t="s">
        <v>39</v>
      </c>
      <c r="N300" s="286" t="s">
        <v>40</v>
      </c>
      <c r="O300" s="256" t="s">
        <v>536</v>
      </c>
      <c r="R300" s="254"/>
    </row>
    <row r="301" spans="1:18" ht="14" customHeight="1" x14ac:dyDescent="0.2">
      <c r="B301" s="254"/>
      <c r="C301" s="254"/>
      <c r="D301" s="254"/>
      <c r="E301" s="254"/>
      <c r="F301" s="254"/>
      <c r="G301" s="256">
        <v>20</v>
      </c>
      <c r="H301" s="256">
        <v>25</v>
      </c>
      <c r="I301" s="256">
        <v>22.5</v>
      </c>
      <c r="J301" s="255" t="s">
        <v>40</v>
      </c>
      <c r="K301" s="256" t="s">
        <v>39</v>
      </c>
      <c r="L301" s="256" t="s">
        <v>39</v>
      </c>
      <c r="M301" s="256" t="s">
        <v>39</v>
      </c>
      <c r="N301" s="286" t="s">
        <v>40</v>
      </c>
      <c r="O301" s="256" t="s">
        <v>538</v>
      </c>
      <c r="R301" s="254"/>
    </row>
    <row r="302" spans="1:18" ht="14" customHeight="1" x14ac:dyDescent="0.2">
      <c r="B302" s="254"/>
      <c r="C302" s="254"/>
      <c r="D302" s="254"/>
      <c r="E302" s="254"/>
      <c r="F302" s="254"/>
      <c r="G302" s="256">
        <v>30</v>
      </c>
      <c r="H302" s="256">
        <v>32</v>
      </c>
      <c r="I302" s="256">
        <v>31</v>
      </c>
      <c r="J302" s="255" t="s">
        <v>40</v>
      </c>
      <c r="K302" s="256" t="s">
        <v>39</v>
      </c>
      <c r="L302" s="256" t="s">
        <v>39</v>
      </c>
      <c r="M302" s="256" t="s">
        <v>39</v>
      </c>
      <c r="N302" s="286" t="s">
        <v>40</v>
      </c>
      <c r="O302" s="256" t="s">
        <v>539</v>
      </c>
      <c r="R302" s="254"/>
    </row>
    <row r="303" spans="1:18" ht="14" customHeight="1" x14ac:dyDescent="0.2">
      <c r="B303" s="254"/>
      <c r="C303" s="254"/>
      <c r="D303" s="254"/>
      <c r="E303" s="254"/>
      <c r="F303" s="254"/>
      <c r="G303" s="256">
        <v>32</v>
      </c>
      <c r="H303" s="256">
        <v>34</v>
      </c>
      <c r="I303" s="256">
        <v>33</v>
      </c>
      <c r="J303" s="255" t="s">
        <v>40</v>
      </c>
      <c r="K303" s="256" t="s">
        <v>39</v>
      </c>
      <c r="L303" s="256" t="s">
        <v>39</v>
      </c>
      <c r="M303" s="256" t="s">
        <v>39</v>
      </c>
      <c r="N303" s="286" t="s">
        <v>40</v>
      </c>
      <c r="O303" s="256" t="s">
        <v>540</v>
      </c>
      <c r="R303" s="254"/>
    </row>
    <row r="304" spans="1:18" ht="14" customHeight="1" x14ac:dyDescent="0.2">
      <c r="B304" s="254"/>
      <c r="C304" s="254"/>
      <c r="D304" s="254"/>
      <c r="E304" s="254"/>
      <c r="F304" s="254"/>
      <c r="G304" s="256">
        <v>34</v>
      </c>
      <c r="H304" s="256">
        <v>36</v>
      </c>
      <c r="I304" s="256">
        <v>35</v>
      </c>
      <c r="J304" s="255" t="s">
        <v>40</v>
      </c>
      <c r="K304" s="256" t="s">
        <v>39</v>
      </c>
      <c r="L304" s="256" t="s">
        <v>39</v>
      </c>
      <c r="M304" s="256" t="s">
        <v>39</v>
      </c>
      <c r="N304" s="286" t="s">
        <v>40</v>
      </c>
      <c r="O304" s="256" t="s">
        <v>541</v>
      </c>
      <c r="R304" s="254"/>
    </row>
    <row r="305" spans="1:18" ht="14" customHeight="1" x14ac:dyDescent="0.2">
      <c r="B305" s="254"/>
      <c r="C305" s="254"/>
      <c r="D305" s="254"/>
      <c r="E305" s="254"/>
      <c r="F305" s="254"/>
      <c r="G305" s="256">
        <v>36</v>
      </c>
      <c r="H305" s="256">
        <v>38</v>
      </c>
      <c r="I305" s="256">
        <v>37</v>
      </c>
      <c r="J305" s="255" t="s">
        <v>40</v>
      </c>
      <c r="K305" s="256" t="s">
        <v>39</v>
      </c>
      <c r="L305" s="256" t="s">
        <v>39</v>
      </c>
      <c r="M305" s="256" t="s">
        <v>39</v>
      </c>
      <c r="N305" s="286" t="s">
        <v>40</v>
      </c>
      <c r="O305" s="256" t="s">
        <v>542</v>
      </c>
      <c r="R305" s="254"/>
    </row>
    <row r="306" spans="1:18" ht="14" customHeight="1" x14ac:dyDescent="0.2">
      <c r="B306" s="254"/>
      <c r="C306" s="254"/>
      <c r="D306" s="254"/>
      <c r="E306" s="254"/>
      <c r="F306" s="254"/>
      <c r="G306" s="256">
        <v>38</v>
      </c>
      <c r="H306" s="256">
        <v>40</v>
      </c>
      <c r="I306" s="256">
        <v>39</v>
      </c>
      <c r="J306" s="255" t="s">
        <v>40</v>
      </c>
      <c r="K306" s="256" t="s">
        <v>39</v>
      </c>
      <c r="L306" s="256" t="s">
        <v>39</v>
      </c>
      <c r="M306" s="256" t="s">
        <v>39</v>
      </c>
      <c r="N306" s="286" t="s">
        <v>40</v>
      </c>
      <c r="O306" s="256" t="s">
        <v>543</v>
      </c>
      <c r="R306" s="254"/>
    </row>
    <row r="307" spans="1:18" ht="14" customHeight="1" x14ac:dyDescent="0.2">
      <c r="B307" s="254"/>
      <c r="C307" s="254"/>
      <c r="D307" s="254"/>
      <c r="E307" s="254"/>
      <c r="F307" s="254"/>
      <c r="G307" s="256">
        <v>40</v>
      </c>
      <c r="H307" s="256">
        <v>42</v>
      </c>
      <c r="I307" s="256">
        <v>41</v>
      </c>
      <c r="J307" s="255" t="s">
        <v>40</v>
      </c>
      <c r="K307" s="256" t="s">
        <v>39</v>
      </c>
      <c r="L307" s="256" t="s">
        <v>39</v>
      </c>
      <c r="M307" s="256" t="s">
        <v>39</v>
      </c>
      <c r="N307" s="286" t="s">
        <v>40</v>
      </c>
      <c r="O307" s="256" t="s">
        <v>544</v>
      </c>
      <c r="R307" s="254"/>
    </row>
    <row r="308" spans="1:18" ht="14" customHeight="1" x14ac:dyDescent="0.2">
      <c r="B308" s="254"/>
      <c r="C308" s="254"/>
      <c r="D308" s="254"/>
      <c r="E308" s="254"/>
      <c r="F308" s="254"/>
      <c r="G308" s="256">
        <v>42</v>
      </c>
      <c r="H308" s="256">
        <v>44</v>
      </c>
      <c r="I308" s="256">
        <v>43</v>
      </c>
      <c r="J308" s="255" t="s">
        <v>40</v>
      </c>
      <c r="K308" s="256" t="s">
        <v>39</v>
      </c>
      <c r="L308" s="256" t="s">
        <v>39</v>
      </c>
      <c r="M308" s="256" t="s">
        <v>39</v>
      </c>
      <c r="N308" s="286" t="s">
        <v>40</v>
      </c>
      <c r="O308" s="256" t="s">
        <v>545</v>
      </c>
      <c r="R308" s="254"/>
    </row>
    <row r="309" spans="1:18" ht="14" customHeight="1" x14ac:dyDescent="0.2">
      <c r="B309" s="254"/>
      <c r="C309" s="254"/>
      <c r="D309" s="254"/>
      <c r="E309" s="254"/>
      <c r="F309" s="254"/>
      <c r="G309" s="256">
        <v>44</v>
      </c>
      <c r="H309" s="256">
        <v>46</v>
      </c>
      <c r="I309" s="256">
        <v>45</v>
      </c>
      <c r="J309" s="255" t="s">
        <v>40</v>
      </c>
      <c r="K309" s="256" t="s">
        <v>39</v>
      </c>
      <c r="L309" s="256" t="s">
        <v>39</v>
      </c>
      <c r="M309" s="256" t="s">
        <v>39</v>
      </c>
      <c r="N309" s="286" t="s">
        <v>40</v>
      </c>
      <c r="O309" s="275" t="s">
        <v>546</v>
      </c>
      <c r="R309" s="254"/>
    </row>
    <row r="310" spans="1:18" ht="14" customHeight="1" x14ac:dyDescent="0.2">
      <c r="B310" s="254"/>
      <c r="C310" s="254"/>
      <c r="D310" s="254"/>
      <c r="E310" s="254"/>
      <c r="F310" s="254"/>
      <c r="G310" s="256">
        <v>46</v>
      </c>
      <c r="H310" s="256">
        <v>48</v>
      </c>
      <c r="I310" s="256">
        <v>47</v>
      </c>
      <c r="J310" s="255" t="s">
        <v>40</v>
      </c>
      <c r="K310" s="256" t="s">
        <v>39</v>
      </c>
      <c r="L310" s="256" t="s">
        <v>39</v>
      </c>
      <c r="M310" s="256" t="s">
        <v>39</v>
      </c>
      <c r="N310" s="286" t="s">
        <v>40</v>
      </c>
      <c r="O310" s="275" t="s">
        <v>547</v>
      </c>
      <c r="R310" s="254"/>
    </row>
    <row r="311" spans="1:18" ht="14" customHeight="1" x14ac:dyDescent="0.2">
      <c r="B311" s="254"/>
      <c r="C311" s="254"/>
      <c r="D311" s="254"/>
      <c r="E311" s="254"/>
      <c r="F311" s="254"/>
      <c r="G311" s="256">
        <v>48</v>
      </c>
      <c r="H311" s="256">
        <v>50</v>
      </c>
      <c r="I311" s="256">
        <v>49</v>
      </c>
      <c r="J311" s="255" t="s">
        <v>40</v>
      </c>
      <c r="K311" s="256" t="s">
        <v>39</v>
      </c>
      <c r="L311" s="256" t="s">
        <v>39</v>
      </c>
      <c r="M311" s="256" t="s">
        <v>39</v>
      </c>
      <c r="N311" s="286" t="s">
        <v>40</v>
      </c>
      <c r="O311" s="275" t="s">
        <v>548</v>
      </c>
    </row>
    <row r="312" spans="1:18" ht="14" customHeight="1" x14ac:dyDescent="0.2">
      <c r="B312" s="254"/>
      <c r="C312" s="254"/>
      <c r="D312" s="254"/>
      <c r="E312" s="254"/>
      <c r="F312" s="254"/>
      <c r="G312" s="256">
        <v>50</v>
      </c>
      <c r="H312" s="256">
        <v>55</v>
      </c>
      <c r="I312" s="256">
        <v>52.5</v>
      </c>
      <c r="J312" s="255" t="s">
        <v>40</v>
      </c>
      <c r="K312" s="256" t="s">
        <v>39</v>
      </c>
      <c r="L312" s="256" t="s">
        <v>39</v>
      </c>
      <c r="M312" s="256" t="s">
        <v>39</v>
      </c>
      <c r="N312" s="286" t="s">
        <v>40</v>
      </c>
      <c r="O312" s="275" t="s">
        <v>549</v>
      </c>
      <c r="Q312" s="254" t="s">
        <v>513</v>
      </c>
    </row>
    <row r="313" spans="1:18" ht="14" customHeight="1" x14ac:dyDescent="0.2">
      <c r="G313" s="256">
        <v>55</v>
      </c>
      <c r="H313" s="256">
        <v>58</v>
      </c>
      <c r="I313" s="256">
        <v>56.5</v>
      </c>
      <c r="J313" s="255" t="s">
        <v>40</v>
      </c>
      <c r="K313" s="256" t="s">
        <v>39</v>
      </c>
      <c r="L313" s="256" t="s">
        <v>39</v>
      </c>
      <c r="M313" s="256" t="s">
        <v>39</v>
      </c>
      <c r="N313" s="286" t="s">
        <v>40</v>
      </c>
      <c r="O313" s="275" t="s">
        <v>550</v>
      </c>
    </row>
    <row r="314" spans="1:18" ht="14" customHeight="1" x14ac:dyDescent="0.2">
      <c r="G314" s="256">
        <v>58</v>
      </c>
      <c r="H314" s="256">
        <v>58</v>
      </c>
      <c r="I314" s="256">
        <v>58</v>
      </c>
      <c r="J314" s="255" t="s">
        <v>40</v>
      </c>
      <c r="K314" s="256" t="s">
        <v>39</v>
      </c>
      <c r="L314" s="256" t="s">
        <v>39</v>
      </c>
      <c r="M314" s="256" t="s">
        <v>39</v>
      </c>
      <c r="O314" s="275" t="s">
        <v>551</v>
      </c>
      <c r="Q314" s="254" t="s">
        <v>202</v>
      </c>
    </row>
    <row r="315" spans="1:18" ht="14" customHeight="1" x14ac:dyDescent="0.2">
      <c r="A315" s="370" t="s">
        <v>449</v>
      </c>
      <c r="B315" s="370" t="s">
        <v>448</v>
      </c>
      <c r="C315" s="383" t="s">
        <v>1468</v>
      </c>
      <c r="D315" s="386">
        <v>41486.458333333336</v>
      </c>
      <c r="E315" s="412">
        <v>-63.39</v>
      </c>
      <c r="F315" s="412">
        <v>-51.1</v>
      </c>
      <c r="G315" s="256" t="s">
        <v>40</v>
      </c>
      <c r="H315" s="256" t="s">
        <v>40</v>
      </c>
      <c r="I315" s="256" t="s">
        <v>40</v>
      </c>
      <c r="J315" s="255" t="s">
        <v>40</v>
      </c>
      <c r="K315" s="256" t="s">
        <v>39</v>
      </c>
      <c r="L315" s="256" t="s">
        <v>39</v>
      </c>
      <c r="M315" s="256" t="s">
        <v>39</v>
      </c>
      <c r="N315" s="286" t="s">
        <v>554</v>
      </c>
      <c r="O315" s="256" t="s">
        <v>555</v>
      </c>
      <c r="Q315" s="254" t="s">
        <v>553</v>
      </c>
      <c r="R315" s="254"/>
    </row>
    <row r="316" spans="1:18" ht="14" customHeight="1" x14ac:dyDescent="0.2">
      <c r="B316" s="261"/>
      <c r="C316" s="261"/>
      <c r="D316" s="259"/>
      <c r="G316" s="256" t="s">
        <v>40</v>
      </c>
      <c r="H316" s="256" t="s">
        <v>40</v>
      </c>
      <c r="I316" s="256" t="s">
        <v>40</v>
      </c>
      <c r="J316" s="255" t="s">
        <v>40</v>
      </c>
      <c r="K316" s="256" t="s">
        <v>39</v>
      </c>
      <c r="L316" s="256" t="s">
        <v>39</v>
      </c>
      <c r="M316" s="256" t="s">
        <v>39</v>
      </c>
      <c r="N316" s="286" t="s">
        <v>556</v>
      </c>
      <c r="O316" s="256" t="s">
        <v>557</v>
      </c>
      <c r="R316" s="254"/>
    </row>
    <row r="317" spans="1:18" ht="14" customHeight="1" x14ac:dyDescent="0.2">
      <c r="B317" s="261"/>
      <c r="C317" s="261"/>
      <c r="D317" s="259"/>
      <c r="G317" s="256" t="s">
        <v>40</v>
      </c>
      <c r="H317" s="256" t="s">
        <v>40</v>
      </c>
      <c r="I317" s="256" t="s">
        <v>40</v>
      </c>
      <c r="J317" s="255" t="s">
        <v>40</v>
      </c>
      <c r="K317" s="256" t="s">
        <v>39</v>
      </c>
      <c r="L317" s="256" t="s">
        <v>39</v>
      </c>
      <c r="M317" s="256" t="s">
        <v>39</v>
      </c>
      <c r="N317" s="286" t="s">
        <v>558</v>
      </c>
      <c r="O317" s="256" t="s">
        <v>559</v>
      </c>
      <c r="R317" s="254"/>
    </row>
    <row r="318" spans="1:18" ht="14" customHeight="1" x14ac:dyDescent="0.2">
      <c r="A318" s="370" t="s">
        <v>449</v>
      </c>
      <c r="B318" s="370" t="s">
        <v>448</v>
      </c>
      <c r="C318" s="383" t="s">
        <v>1469</v>
      </c>
      <c r="D318" s="386">
        <v>41487</v>
      </c>
      <c r="E318" s="412">
        <v>-63.4</v>
      </c>
      <c r="F318" s="412">
        <v>-51.14</v>
      </c>
      <c r="G318" s="256">
        <v>0</v>
      </c>
      <c r="H318" s="256">
        <v>2</v>
      </c>
      <c r="I318" s="256">
        <v>1</v>
      </c>
      <c r="J318" s="255" t="s">
        <v>77</v>
      </c>
      <c r="K318" s="273">
        <v>3.15E-2</v>
      </c>
      <c r="L318" s="279">
        <v>0</v>
      </c>
      <c r="M318" s="279">
        <v>20.3</v>
      </c>
      <c r="N318" s="286" t="s">
        <v>561</v>
      </c>
      <c r="O318" s="256" t="s">
        <v>563</v>
      </c>
      <c r="Q318" s="260" t="s">
        <v>1489</v>
      </c>
      <c r="R318" s="254" t="s">
        <v>1470</v>
      </c>
    </row>
    <row r="319" spans="1:18" ht="14" customHeight="1" x14ac:dyDescent="0.2">
      <c r="G319" s="256">
        <v>0</v>
      </c>
      <c r="H319" s="256">
        <v>2.5</v>
      </c>
      <c r="I319" s="256">
        <v>1.25</v>
      </c>
      <c r="J319" s="255" t="s">
        <v>263</v>
      </c>
      <c r="K319" s="273">
        <v>0.161</v>
      </c>
      <c r="L319" s="279">
        <v>0.1</v>
      </c>
      <c r="M319" s="279">
        <v>20.6</v>
      </c>
      <c r="N319" s="286" t="s">
        <v>564</v>
      </c>
      <c r="O319" s="256" t="s">
        <v>566</v>
      </c>
      <c r="Q319" s="254" t="s">
        <v>565</v>
      </c>
      <c r="R319" s="254"/>
    </row>
    <row r="320" spans="1:18" ht="14" customHeight="1" x14ac:dyDescent="0.2">
      <c r="G320" s="256">
        <v>2</v>
      </c>
      <c r="H320" s="256">
        <v>4</v>
      </c>
      <c r="I320" s="256">
        <v>3</v>
      </c>
      <c r="J320" s="255" t="s">
        <v>102</v>
      </c>
      <c r="K320" s="273">
        <v>1.3340000000000001E-2</v>
      </c>
      <c r="L320" s="279">
        <v>0</v>
      </c>
      <c r="M320" s="279">
        <v>20.6</v>
      </c>
      <c r="N320" s="286" t="s">
        <v>567</v>
      </c>
      <c r="O320" s="256" t="s">
        <v>569</v>
      </c>
      <c r="Q320" s="254" t="s">
        <v>568</v>
      </c>
      <c r="R320" s="254"/>
    </row>
    <row r="321" spans="1:18" ht="14" customHeight="1" x14ac:dyDescent="0.2">
      <c r="G321" s="256">
        <v>4</v>
      </c>
      <c r="H321" s="256">
        <v>6</v>
      </c>
      <c r="I321" s="256">
        <v>5</v>
      </c>
      <c r="J321" s="255" t="s">
        <v>58</v>
      </c>
      <c r="K321" s="273">
        <v>1.3090000000000001E-2</v>
      </c>
      <c r="L321" s="279">
        <v>0</v>
      </c>
      <c r="M321" s="279">
        <v>20.3</v>
      </c>
      <c r="N321" s="286" t="s">
        <v>570</v>
      </c>
      <c r="O321" s="256" t="s">
        <v>571</v>
      </c>
      <c r="R321" s="254"/>
    </row>
    <row r="322" spans="1:18" ht="14" customHeight="1" x14ac:dyDescent="0.2">
      <c r="G322" s="256">
        <v>6</v>
      </c>
      <c r="H322" s="256">
        <v>8</v>
      </c>
      <c r="I322" s="256">
        <v>7</v>
      </c>
      <c r="J322" s="255" t="s">
        <v>572</v>
      </c>
      <c r="K322" s="273">
        <v>1.5220000000000001E-2</v>
      </c>
      <c r="L322" s="279">
        <v>0</v>
      </c>
      <c r="M322" s="279">
        <v>20.5</v>
      </c>
      <c r="N322" s="286" t="s">
        <v>573</v>
      </c>
      <c r="O322" s="256" t="s">
        <v>574</v>
      </c>
      <c r="R322" s="254"/>
    </row>
    <row r="323" spans="1:18" ht="14" customHeight="1" x14ac:dyDescent="0.2">
      <c r="G323" s="256">
        <v>8</v>
      </c>
      <c r="H323" s="256">
        <v>10</v>
      </c>
      <c r="I323" s="256">
        <v>9</v>
      </c>
      <c r="J323" s="255" t="s">
        <v>575</v>
      </c>
      <c r="K323" s="273">
        <v>1.1710000000000002E-2</v>
      </c>
      <c r="L323" s="279">
        <v>0</v>
      </c>
      <c r="M323" s="279">
        <v>20.2</v>
      </c>
      <c r="N323" s="286" t="s">
        <v>576</v>
      </c>
      <c r="O323" s="256" t="s">
        <v>577</v>
      </c>
      <c r="R323" s="254"/>
    </row>
    <row r="324" spans="1:18" ht="14" customHeight="1" x14ac:dyDescent="0.2">
      <c r="G324" s="256">
        <v>10</v>
      </c>
      <c r="H324" s="256">
        <v>12</v>
      </c>
      <c r="I324" s="256">
        <v>11</v>
      </c>
      <c r="J324" s="255" t="s">
        <v>122</v>
      </c>
      <c r="K324" s="273">
        <v>2.9600000000000001E-2</v>
      </c>
      <c r="L324" s="279">
        <v>0</v>
      </c>
      <c r="M324" s="279">
        <v>20.3</v>
      </c>
      <c r="N324" s="286" t="s">
        <v>578</v>
      </c>
      <c r="O324" s="256" t="s">
        <v>579</v>
      </c>
      <c r="R324" s="254"/>
    </row>
    <row r="325" spans="1:18" ht="14" customHeight="1" x14ac:dyDescent="0.2">
      <c r="G325" s="256">
        <v>12</v>
      </c>
      <c r="H325" s="256">
        <v>14</v>
      </c>
      <c r="I325" s="256">
        <v>13</v>
      </c>
      <c r="J325" s="255" t="s">
        <v>329</v>
      </c>
      <c r="K325" s="273">
        <v>1.9360000000000002E-2</v>
      </c>
      <c r="L325" s="279">
        <v>0</v>
      </c>
      <c r="M325" s="279">
        <v>20.2</v>
      </c>
      <c r="N325" s="286" t="s">
        <v>580</v>
      </c>
      <c r="O325" s="256" t="s">
        <v>581</v>
      </c>
      <c r="R325" s="254"/>
    </row>
    <row r="326" spans="1:18" ht="14" customHeight="1" x14ac:dyDescent="0.2">
      <c r="G326" s="256">
        <v>14</v>
      </c>
      <c r="H326" s="256">
        <v>16</v>
      </c>
      <c r="I326" s="256">
        <v>15</v>
      </c>
      <c r="J326" s="255" t="s">
        <v>47</v>
      </c>
      <c r="K326" s="273">
        <v>4.8300000000000003E-2</v>
      </c>
      <c r="L326" s="279">
        <v>0</v>
      </c>
      <c r="M326" s="279">
        <v>20</v>
      </c>
      <c r="N326" s="286" t="s">
        <v>582</v>
      </c>
      <c r="O326" s="256" t="s">
        <v>583</v>
      </c>
      <c r="R326" s="254"/>
    </row>
    <row r="327" spans="1:18" ht="14" customHeight="1" x14ac:dyDescent="0.2">
      <c r="G327" s="256">
        <v>16</v>
      </c>
      <c r="H327" s="256">
        <v>18</v>
      </c>
      <c r="I327" s="256">
        <v>17</v>
      </c>
      <c r="J327" s="255" t="s">
        <v>118</v>
      </c>
      <c r="K327" s="273">
        <v>1.0360000000000001E-2</v>
      </c>
      <c r="L327" s="279">
        <v>0</v>
      </c>
      <c r="M327" s="279">
        <v>19.5</v>
      </c>
      <c r="N327" s="286" t="s">
        <v>584</v>
      </c>
      <c r="O327" s="256" t="s">
        <v>585</v>
      </c>
      <c r="R327" s="254"/>
    </row>
    <row r="328" spans="1:18" ht="14" customHeight="1" x14ac:dyDescent="0.2">
      <c r="G328" s="256">
        <v>18</v>
      </c>
      <c r="H328" s="256">
        <v>20</v>
      </c>
      <c r="I328" s="256">
        <v>19</v>
      </c>
      <c r="J328" s="255" t="s">
        <v>62</v>
      </c>
      <c r="K328" s="273">
        <v>4.3400000000000001E-2</v>
      </c>
      <c r="L328" s="279">
        <v>0</v>
      </c>
      <c r="M328" s="279">
        <v>20.2</v>
      </c>
      <c r="N328" s="286" t="s">
        <v>586</v>
      </c>
      <c r="O328" s="256" t="s">
        <v>587</v>
      </c>
      <c r="R328" s="254"/>
    </row>
    <row r="329" spans="1:18" ht="14" customHeight="1" x14ac:dyDescent="0.2">
      <c r="G329" s="256">
        <v>20</v>
      </c>
      <c r="H329" s="256">
        <v>25</v>
      </c>
      <c r="I329" s="256">
        <v>22.5</v>
      </c>
      <c r="J329" s="255" t="s">
        <v>59</v>
      </c>
      <c r="K329" s="273">
        <v>4.3600000000000003</v>
      </c>
      <c r="L329" s="280">
        <v>2.2999999999999998</v>
      </c>
      <c r="M329" s="279">
        <v>20.5</v>
      </c>
      <c r="N329" s="287" t="s">
        <v>588</v>
      </c>
      <c r="O329" s="256" t="s">
        <v>589</v>
      </c>
      <c r="R329" s="254"/>
    </row>
    <row r="330" spans="1:18" ht="14" customHeight="1" x14ac:dyDescent="0.2">
      <c r="G330" s="256">
        <v>26</v>
      </c>
      <c r="H330" s="256">
        <v>29</v>
      </c>
      <c r="I330" s="256">
        <v>27.5</v>
      </c>
      <c r="J330" s="255" t="s">
        <v>108</v>
      </c>
      <c r="K330" s="273">
        <v>3.29</v>
      </c>
      <c r="L330" s="280">
        <v>1.7000000000000002</v>
      </c>
      <c r="M330" s="279">
        <v>20.7</v>
      </c>
      <c r="N330" s="287" t="s">
        <v>590</v>
      </c>
      <c r="O330" s="256" t="s">
        <v>592</v>
      </c>
      <c r="Q330" s="254" t="s">
        <v>591</v>
      </c>
      <c r="R330" s="254"/>
    </row>
    <row r="331" spans="1:18" ht="14" customHeight="1" x14ac:dyDescent="0.2">
      <c r="G331" s="256">
        <v>29</v>
      </c>
      <c r="H331" s="256">
        <v>29</v>
      </c>
      <c r="I331" s="256">
        <v>29</v>
      </c>
      <c r="J331" s="255" t="s">
        <v>96</v>
      </c>
      <c r="K331" s="273">
        <v>33.799999999999997</v>
      </c>
      <c r="L331" s="277">
        <v>21.2</v>
      </c>
      <c r="M331" s="279">
        <v>20.7</v>
      </c>
      <c r="N331" s="288" t="s">
        <v>593</v>
      </c>
      <c r="O331" s="256" t="s">
        <v>595</v>
      </c>
      <c r="Q331" s="254" t="s">
        <v>594</v>
      </c>
      <c r="R331" s="254"/>
    </row>
    <row r="332" spans="1:18" ht="14" customHeight="1" x14ac:dyDescent="0.2">
      <c r="A332" s="370" t="s">
        <v>449</v>
      </c>
      <c r="B332" s="370" t="s">
        <v>448</v>
      </c>
      <c r="C332" s="383" t="s">
        <v>1555</v>
      </c>
      <c r="D332" s="386">
        <v>41485.643055555556</v>
      </c>
      <c r="G332" s="256" t="s">
        <v>40</v>
      </c>
      <c r="H332" s="256" t="s">
        <v>40</v>
      </c>
      <c r="I332" s="256" t="s">
        <v>40</v>
      </c>
      <c r="J332" s="255" t="s">
        <v>40</v>
      </c>
      <c r="K332" s="273"/>
      <c r="L332" s="279"/>
      <c r="M332" s="279"/>
      <c r="N332" s="290"/>
      <c r="O332" s="256"/>
      <c r="Q332" s="254" t="s">
        <v>1471</v>
      </c>
      <c r="R332" s="254"/>
    </row>
    <row r="333" spans="1:18" ht="14" customHeight="1" x14ac:dyDescent="0.2">
      <c r="A333" s="370" t="s">
        <v>449</v>
      </c>
      <c r="B333" s="370" t="s">
        <v>448</v>
      </c>
      <c r="C333" s="383" t="s">
        <v>1556</v>
      </c>
      <c r="D333" s="386">
        <v>41485.722175925926</v>
      </c>
      <c r="G333" s="256">
        <v>0</v>
      </c>
      <c r="H333" s="256">
        <v>1</v>
      </c>
      <c r="I333" s="256">
        <v>0.5</v>
      </c>
      <c r="J333" s="255" t="s">
        <v>130</v>
      </c>
      <c r="K333" s="273">
        <v>7.1099999999999997E-2</v>
      </c>
      <c r="L333" s="279">
        <v>0</v>
      </c>
      <c r="M333" s="279">
        <v>20.399999999999999</v>
      </c>
      <c r="N333" s="286" t="s">
        <v>597</v>
      </c>
      <c r="O333" s="256" t="s">
        <v>599</v>
      </c>
      <c r="Q333" s="254" t="s">
        <v>1472</v>
      </c>
      <c r="R333" s="254"/>
    </row>
    <row r="334" spans="1:18" ht="14" customHeight="1" x14ac:dyDescent="0.2">
      <c r="G334" s="256">
        <v>15.5</v>
      </c>
      <c r="H334" s="256">
        <v>16</v>
      </c>
      <c r="I334" s="256">
        <v>15.75</v>
      </c>
      <c r="J334" s="255" t="s">
        <v>43</v>
      </c>
      <c r="K334" s="273">
        <v>46.8</v>
      </c>
      <c r="L334" s="277">
        <v>30.4</v>
      </c>
      <c r="M334" s="279">
        <v>19.7</v>
      </c>
      <c r="N334" s="288" t="s">
        <v>600</v>
      </c>
      <c r="O334" s="256" t="s">
        <v>602</v>
      </c>
      <c r="Q334" s="679" t="s">
        <v>1657</v>
      </c>
      <c r="R334" s="254"/>
    </row>
    <row r="335" spans="1:18" ht="14" customHeight="1" x14ac:dyDescent="0.2">
      <c r="A335" s="370" t="s">
        <v>449</v>
      </c>
      <c r="B335" s="370" t="s">
        <v>448</v>
      </c>
      <c r="C335" s="370" t="s">
        <v>1518</v>
      </c>
      <c r="D335" s="386">
        <v>41486.855711805554</v>
      </c>
      <c r="G335" s="256">
        <v>0</v>
      </c>
      <c r="H335" s="256">
        <v>1</v>
      </c>
      <c r="I335" s="256">
        <v>0.5</v>
      </c>
      <c r="J335" s="255" t="s">
        <v>124</v>
      </c>
      <c r="K335" s="273">
        <v>0.11890000000000001</v>
      </c>
      <c r="L335" s="279">
        <v>0.1</v>
      </c>
      <c r="M335" s="279">
        <v>19.7</v>
      </c>
      <c r="N335" s="286" t="s">
        <v>604</v>
      </c>
      <c r="O335" s="256" t="s">
        <v>605</v>
      </c>
      <c r="Q335" s="254" t="s">
        <v>598</v>
      </c>
      <c r="R335" s="254"/>
    </row>
    <row r="336" spans="1:18" ht="14" customHeight="1" x14ac:dyDescent="0.2">
      <c r="G336" s="256">
        <v>28</v>
      </c>
      <c r="H336" s="256">
        <v>33</v>
      </c>
      <c r="I336" s="256">
        <v>30.5</v>
      </c>
      <c r="J336" s="255" t="s">
        <v>113</v>
      </c>
      <c r="K336" s="273">
        <v>0.24199999999999999</v>
      </c>
      <c r="L336" s="279">
        <v>0.1</v>
      </c>
      <c r="M336" s="279">
        <v>20.3</v>
      </c>
      <c r="N336" s="286" t="s">
        <v>606</v>
      </c>
      <c r="O336" s="256" t="s">
        <v>607</v>
      </c>
      <c r="Q336" s="254" t="s">
        <v>601</v>
      </c>
      <c r="R336" s="254"/>
    </row>
    <row r="337" spans="1:18" ht="14" customHeight="1" x14ac:dyDescent="0.2">
      <c r="G337" s="56" t="s">
        <v>609</v>
      </c>
      <c r="H337" s="56" t="s">
        <v>609</v>
      </c>
      <c r="I337" s="56" t="s">
        <v>609</v>
      </c>
      <c r="J337" s="57" t="s">
        <v>116</v>
      </c>
      <c r="K337" s="281">
        <v>67.099999999999994</v>
      </c>
      <c r="L337" s="282" t="s">
        <v>39</v>
      </c>
      <c r="M337" s="282">
        <v>20.100000000000001</v>
      </c>
      <c r="N337" s="286" t="s">
        <v>40</v>
      </c>
      <c r="O337" s="256" t="s">
        <v>40</v>
      </c>
      <c r="R337" s="254"/>
    </row>
    <row r="338" spans="1:18" ht="14" customHeight="1" x14ac:dyDescent="0.2">
      <c r="G338" s="56" t="s">
        <v>609</v>
      </c>
      <c r="H338" s="56" t="s">
        <v>609</v>
      </c>
      <c r="I338" s="56" t="s">
        <v>609</v>
      </c>
      <c r="J338" s="57" t="s">
        <v>610</v>
      </c>
      <c r="K338" s="281">
        <f>2*37.8</f>
        <v>75.599999999999994</v>
      </c>
      <c r="L338" s="277">
        <f>24*2</f>
        <v>48</v>
      </c>
      <c r="M338" s="282">
        <v>22.2</v>
      </c>
      <c r="N338" s="286" t="s">
        <v>40</v>
      </c>
      <c r="O338" s="256" t="s">
        <v>40</v>
      </c>
      <c r="Q338" s="57" t="s">
        <v>611</v>
      </c>
      <c r="R338" s="254"/>
    </row>
    <row r="339" spans="1:18" s="378" customFormat="1" ht="14" customHeight="1" x14ac:dyDescent="0.2">
      <c r="A339" s="369" t="s">
        <v>613</v>
      </c>
      <c r="B339" s="369" t="s">
        <v>612</v>
      </c>
      <c r="C339" s="369" t="s">
        <v>35</v>
      </c>
      <c r="D339" s="371">
        <v>41490.625</v>
      </c>
      <c r="E339" s="414">
        <v>-62.94</v>
      </c>
      <c r="F339" s="414">
        <v>-53.33</v>
      </c>
      <c r="G339" s="373">
        <v>0</v>
      </c>
      <c r="H339" s="373">
        <v>2</v>
      </c>
      <c r="I339" s="373">
        <v>1</v>
      </c>
      <c r="J339" s="380" t="s">
        <v>90</v>
      </c>
      <c r="K339" s="373">
        <v>1.0410000000000001E-2</v>
      </c>
      <c r="L339" s="376">
        <v>0</v>
      </c>
      <c r="M339" s="376">
        <v>22.3</v>
      </c>
      <c r="N339" s="377" t="s">
        <v>615</v>
      </c>
      <c r="O339" s="373" t="s">
        <v>617</v>
      </c>
      <c r="P339" s="373"/>
      <c r="Q339" s="382" t="s">
        <v>1490</v>
      </c>
      <c r="R339" s="378" t="s">
        <v>616</v>
      </c>
    </row>
    <row r="340" spans="1:18" ht="14" customHeight="1" x14ac:dyDescent="0.2">
      <c r="G340" s="256">
        <v>2</v>
      </c>
      <c r="H340" s="256">
        <v>4</v>
      </c>
      <c r="I340" s="256">
        <v>3</v>
      </c>
      <c r="J340" s="255" t="s">
        <v>80</v>
      </c>
      <c r="K340" s="256">
        <v>2.7100000000000003E-2</v>
      </c>
      <c r="L340" s="278">
        <v>0</v>
      </c>
      <c r="M340" s="278">
        <v>22.1</v>
      </c>
      <c r="N340" s="286" t="s">
        <v>618</v>
      </c>
      <c r="O340" s="256" t="s">
        <v>619</v>
      </c>
      <c r="R340" s="254"/>
    </row>
    <row r="341" spans="1:18" ht="14" customHeight="1" x14ac:dyDescent="0.2">
      <c r="G341" s="256">
        <v>4</v>
      </c>
      <c r="H341" s="256">
        <v>6</v>
      </c>
      <c r="I341" s="256">
        <v>5</v>
      </c>
      <c r="J341" s="255" t="s">
        <v>620</v>
      </c>
      <c r="K341" s="256">
        <v>4.6100000000000002E-2</v>
      </c>
      <c r="L341" s="278">
        <v>0</v>
      </c>
      <c r="M341" s="278">
        <v>22.5</v>
      </c>
      <c r="N341" s="286" t="s">
        <v>621</v>
      </c>
      <c r="O341" s="256" t="s">
        <v>622</v>
      </c>
      <c r="R341" s="254"/>
    </row>
    <row r="342" spans="1:18" ht="14" customHeight="1" x14ac:dyDescent="0.2">
      <c r="G342" s="256">
        <v>6</v>
      </c>
      <c r="H342" s="256">
        <v>8</v>
      </c>
      <c r="I342" s="256">
        <v>7</v>
      </c>
      <c r="J342" s="255" t="s">
        <v>623</v>
      </c>
      <c r="K342" s="256">
        <v>5.0500000000000003E-2</v>
      </c>
      <c r="L342" s="278">
        <v>0</v>
      </c>
      <c r="M342" s="278">
        <v>22.3</v>
      </c>
      <c r="N342" s="286" t="s">
        <v>624</v>
      </c>
      <c r="O342" s="256" t="s">
        <v>625</v>
      </c>
      <c r="R342" s="254"/>
    </row>
    <row r="343" spans="1:18" ht="14" customHeight="1" x14ac:dyDescent="0.2">
      <c r="G343" s="256">
        <v>8</v>
      </c>
      <c r="H343" s="256">
        <v>10</v>
      </c>
      <c r="I343" s="256">
        <v>9</v>
      </c>
      <c r="J343" s="255" t="s">
        <v>73</v>
      </c>
      <c r="K343" s="256">
        <v>4.8400000000000006E-2</v>
      </c>
      <c r="L343" s="278">
        <v>0</v>
      </c>
      <c r="M343" s="278">
        <v>21.9</v>
      </c>
      <c r="N343" s="286" t="s">
        <v>626</v>
      </c>
      <c r="O343" s="256" t="s">
        <v>627</v>
      </c>
      <c r="R343" s="254"/>
    </row>
    <row r="344" spans="1:18" ht="14" customHeight="1" x14ac:dyDescent="0.2">
      <c r="G344" s="256">
        <v>10</v>
      </c>
      <c r="H344" s="256">
        <v>12</v>
      </c>
      <c r="I344" s="256">
        <v>11</v>
      </c>
      <c r="J344" s="255" t="s">
        <v>45</v>
      </c>
      <c r="K344" s="256">
        <v>5.3600000000000002E-2</v>
      </c>
      <c r="L344" s="278">
        <v>0</v>
      </c>
      <c r="M344" s="278">
        <v>22.4</v>
      </c>
      <c r="N344" s="286" t="s">
        <v>628</v>
      </c>
      <c r="O344" s="256" t="s">
        <v>629</v>
      </c>
      <c r="R344" s="254"/>
    </row>
    <row r="345" spans="1:18" ht="14" customHeight="1" x14ac:dyDescent="0.2">
      <c r="G345" s="256">
        <v>12</v>
      </c>
      <c r="H345" s="256">
        <v>14</v>
      </c>
      <c r="I345" s="256">
        <v>13</v>
      </c>
      <c r="J345" s="255" t="s">
        <v>630</v>
      </c>
      <c r="K345" s="256">
        <v>9.1400000000000009E-2</v>
      </c>
      <c r="L345" s="278">
        <v>0</v>
      </c>
      <c r="M345" s="278">
        <v>22.3</v>
      </c>
      <c r="N345" s="286" t="s">
        <v>631</v>
      </c>
      <c r="O345" s="256" t="s">
        <v>632</v>
      </c>
      <c r="R345" s="254"/>
    </row>
    <row r="346" spans="1:18" ht="14" customHeight="1" x14ac:dyDescent="0.2">
      <c r="G346" s="256">
        <v>14</v>
      </c>
      <c r="H346" s="256">
        <v>16</v>
      </c>
      <c r="I346" s="256">
        <v>15</v>
      </c>
      <c r="J346" s="255" t="s">
        <v>633</v>
      </c>
      <c r="K346" s="256">
        <v>4.5100000000000001E-2</v>
      </c>
      <c r="L346" s="278">
        <v>0</v>
      </c>
      <c r="M346" s="278">
        <v>22</v>
      </c>
      <c r="N346" s="286" t="s">
        <v>634</v>
      </c>
      <c r="O346" s="256" t="s">
        <v>635</v>
      </c>
      <c r="R346" s="254"/>
    </row>
    <row r="347" spans="1:18" ht="14" customHeight="1" x14ac:dyDescent="0.2">
      <c r="B347" s="254"/>
      <c r="C347" s="254"/>
      <c r="D347" s="254"/>
      <c r="E347" s="254"/>
      <c r="F347" s="254"/>
      <c r="G347" s="256">
        <v>16</v>
      </c>
      <c r="H347" s="256">
        <v>18</v>
      </c>
      <c r="I347" s="256">
        <v>17</v>
      </c>
      <c r="J347" s="255" t="s">
        <v>43</v>
      </c>
      <c r="K347" s="256">
        <v>4.5700000000000005E-2</v>
      </c>
      <c r="L347" s="278">
        <v>0</v>
      </c>
      <c r="M347" s="278">
        <v>22.1</v>
      </c>
      <c r="N347" s="286" t="s">
        <v>636</v>
      </c>
      <c r="O347" s="256" t="s">
        <v>637</v>
      </c>
      <c r="R347" s="254"/>
    </row>
    <row r="348" spans="1:18" ht="14" customHeight="1" x14ac:dyDescent="0.2">
      <c r="B348" s="254"/>
      <c r="C348" s="254"/>
      <c r="D348" s="254"/>
      <c r="E348" s="254"/>
      <c r="F348" s="254"/>
      <c r="G348" s="256">
        <v>18</v>
      </c>
      <c r="H348" s="256">
        <v>20</v>
      </c>
      <c r="I348" s="256">
        <v>19</v>
      </c>
      <c r="J348" s="255" t="s">
        <v>116</v>
      </c>
      <c r="K348" s="256">
        <v>4.0300000000000002E-2</v>
      </c>
      <c r="L348" s="278">
        <v>0</v>
      </c>
      <c r="M348" s="278">
        <v>22.3</v>
      </c>
      <c r="N348" s="286" t="s">
        <v>638</v>
      </c>
      <c r="O348" s="256" t="s">
        <v>639</v>
      </c>
      <c r="R348" s="254"/>
    </row>
    <row r="349" spans="1:18" ht="14" customHeight="1" x14ac:dyDescent="0.2">
      <c r="B349" s="254"/>
      <c r="C349" s="254"/>
      <c r="D349" s="254"/>
      <c r="E349" s="254"/>
      <c r="F349" s="254"/>
      <c r="G349" s="256">
        <v>20</v>
      </c>
      <c r="H349" s="256">
        <v>25</v>
      </c>
      <c r="I349" s="256">
        <v>22.5</v>
      </c>
      <c r="J349" s="255" t="s">
        <v>640</v>
      </c>
      <c r="K349" s="256">
        <v>3.3399999999999999E-2</v>
      </c>
      <c r="L349" s="278">
        <v>0</v>
      </c>
      <c r="M349" s="278">
        <v>22.2</v>
      </c>
      <c r="N349" s="286" t="s">
        <v>641</v>
      </c>
      <c r="O349" s="256" t="s">
        <v>642</v>
      </c>
      <c r="R349" s="254"/>
    </row>
    <row r="350" spans="1:18" ht="14" customHeight="1" x14ac:dyDescent="0.2">
      <c r="B350" s="254"/>
      <c r="C350" s="254"/>
      <c r="D350" s="254"/>
      <c r="E350" s="254"/>
      <c r="F350" s="254"/>
      <c r="G350" s="256">
        <v>23</v>
      </c>
      <c r="H350" s="256">
        <v>25</v>
      </c>
      <c r="I350" s="256">
        <v>24</v>
      </c>
      <c r="J350" s="255" t="s">
        <v>40</v>
      </c>
      <c r="K350" s="256" t="s">
        <v>39</v>
      </c>
      <c r="L350" s="256" t="s">
        <v>39</v>
      </c>
      <c r="M350" s="256" t="s">
        <v>39</v>
      </c>
      <c r="N350" s="286" t="s">
        <v>40</v>
      </c>
      <c r="O350" s="256" t="s">
        <v>644</v>
      </c>
      <c r="Q350" s="254" t="s">
        <v>643</v>
      </c>
      <c r="R350" s="254"/>
    </row>
    <row r="351" spans="1:18" ht="14" customHeight="1" x14ac:dyDescent="0.2">
      <c r="B351" s="254"/>
      <c r="C351" s="254"/>
      <c r="D351" s="254"/>
      <c r="E351" s="254"/>
      <c r="F351" s="254"/>
      <c r="G351" s="256">
        <v>25</v>
      </c>
      <c r="H351" s="256">
        <v>27</v>
      </c>
      <c r="I351" s="256">
        <v>26</v>
      </c>
      <c r="J351" s="255" t="s">
        <v>59</v>
      </c>
      <c r="K351" s="256">
        <v>2.9100000000000001E-2</v>
      </c>
      <c r="L351" s="278">
        <v>0</v>
      </c>
      <c r="M351" s="278">
        <v>22.4</v>
      </c>
      <c r="N351" s="286" t="s">
        <v>645</v>
      </c>
      <c r="O351" s="256" t="s">
        <v>646</v>
      </c>
      <c r="R351" s="254"/>
    </row>
    <row r="352" spans="1:18" ht="14" customHeight="1" x14ac:dyDescent="0.2">
      <c r="B352" s="254"/>
      <c r="C352" s="254"/>
      <c r="D352" s="254"/>
      <c r="E352" s="254"/>
      <c r="F352" s="254"/>
      <c r="G352" s="256">
        <v>27</v>
      </c>
      <c r="H352" s="256">
        <v>29</v>
      </c>
      <c r="I352" s="256">
        <v>28</v>
      </c>
      <c r="J352" s="255" t="s">
        <v>96</v>
      </c>
      <c r="K352" s="256">
        <v>7.5600000000000007E-3</v>
      </c>
      <c r="L352" s="278">
        <v>0</v>
      </c>
      <c r="M352" s="278">
        <v>22.4</v>
      </c>
      <c r="N352" s="286" t="s">
        <v>647</v>
      </c>
      <c r="O352" s="256" t="s">
        <v>648</v>
      </c>
      <c r="R352" s="254"/>
    </row>
    <row r="353" spans="2:18" ht="14" customHeight="1" x14ac:dyDescent="0.2">
      <c r="B353" s="254"/>
      <c r="C353" s="254"/>
      <c r="D353" s="254"/>
      <c r="E353" s="254"/>
      <c r="F353" s="254"/>
      <c r="G353" s="256">
        <v>29</v>
      </c>
      <c r="H353" s="256">
        <v>31</v>
      </c>
      <c r="I353" s="256">
        <v>30</v>
      </c>
      <c r="J353" s="255" t="s">
        <v>329</v>
      </c>
      <c r="K353" s="256">
        <v>3.0100000000000001E-3</v>
      </c>
      <c r="L353" s="278">
        <v>0</v>
      </c>
      <c r="M353" s="278">
        <v>22.2</v>
      </c>
      <c r="N353" s="286" t="s">
        <v>649</v>
      </c>
      <c r="O353" s="256" t="s">
        <v>650</v>
      </c>
      <c r="R353" s="254"/>
    </row>
    <row r="354" spans="2:18" ht="14" customHeight="1" x14ac:dyDescent="0.2">
      <c r="B354" s="254"/>
      <c r="C354" s="254"/>
      <c r="D354" s="254"/>
      <c r="E354" s="254"/>
      <c r="F354" s="254"/>
      <c r="G354" s="256">
        <v>31</v>
      </c>
      <c r="H354" s="256">
        <v>33</v>
      </c>
      <c r="I354" s="256">
        <v>32</v>
      </c>
      <c r="J354" s="255" t="s">
        <v>62</v>
      </c>
      <c r="K354" s="256">
        <v>5.6800000000000003E-2</v>
      </c>
      <c r="L354" s="278">
        <v>0</v>
      </c>
      <c r="M354" s="278">
        <v>22.3</v>
      </c>
      <c r="N354" s="286" t="s">
        <v>651</v>
      </c>
      <c r="O354" s="256" t="s">
        <v>652</v>
      </c>
      <c r="R354" s="254"/>
    </row>
    <row r="355" spans="2:18" ht="14" customHeight="1" x14ac:dyDescent="0.2">
      <c r="B355" s="254"/>
      <c r="C355" s="254"/>
      <c r="D355" s="254"/>
      <c r="E355" s="254"/>
      <c r="F355" s="254"/>
      <c r="G355" s="256">
        <v>33</v>
      </c>
      <c r="H355" s="256">
        <v>35</v>
      </c>
      <c r="I355" s="256">
        <v>34</v>
      </c>
      <c r="J355" s="255" t="s">
        <v>575</v>
      </c>
      <c r="K355" s="256">
        <v>3.98E-3</v>
      </c>
      <c r="L355" s="278">
        <v>0</v>
      </c>
      <c r="M355" s="278">
        <v>22.1</v>
      </c>
      <c r="N355" s="286" t="s">
        <v>653</v>
      </c>
      <c r="O355" s="256" t="s">
        <v>654</v>
      </c>
      <c r="R355" s="254"/>
    </row>
    <row r="356" spans="2:18" ht="14" customHeight="1" x14ac:dyDescent="0.2">
      <c r="B356" s="254"/>
      <c r="C356" s="254"/>
      <c r="D356" s="254"/>
      <c r="E356" s="254"/>
      <c r="F356" s="254"/>
      <c r="G356" s="256">
        <v>35</v>
      </c>
      <c r="H356" s="256">
        <v>40</v>
      </c>
      <c r="I356" s="256">
        <v>37.5</v>
      </c>
      <c r="J356" s="255" t="s">
        <v>77</v>
      </c>
      <c r="K356" s="256">
        <v>6.2900000000000005E-3</v>
      </c>
      <c r="L356" s="278">
        <v>0</v>
      </c>
      <c r="M356" s="278">
        <v>22.1</v>
      </c>
      <c r="N356" s="286" t="s">
        <v>655</v>
      </c>
      <c r="O356" s="256" t="s">
        <v>656</v>
      </c>
      <c r="R356" s="254"/>
    </row>
    <row r="357" spans="2:18" ht="14" customHeight="1" thickBot="1" x14ac:dyDescent="0.25">
      <c r="B357" s="254"/>
      <c r="C357" s="254"/>
      <c r="D357" s="254"/>
      <c r="E357" s="254"/>
      <c r="F357" s="254"/>
      <c r="G357" s="256">
        <v>40</v>
      </c>
      <c r="H357" s="256">
        <v>42</v>
      </c>
      <c r="I357" s="256">
        <v>41</v>
      </c>
      <c r="J357" s="255" t="s">
        <v>47</v>
      </c>
      <c r="K357" s="256">
        <v>7.4100000000000008E-3</v>
      </c>
      <c r="L357" s="278">
        <v>0</v>
      </c>
      <c r="M357" s="278">
        <v>22.1</v>
      </c>
      <c r="N357" s="286" t="s">
        <v>657</v>
      </c>
      <c r="O357" s="256" t="s">
        <v>659</v>
      </c>
      <c r="Q357" s="254" t="s">
        <v>658</v>
      </c>
      <c r="R357" s="254"/>
    </row>
    <row r="358" spans="2:18" s="264" customFormat="1" ht="14" customHeight="1" thickTop="1" x14ac:dyDescent="0.2">
      <c r="B358" s="262" t="s">
        <v>667</v>
      </c>
      <c r="C358" s="262"/>
      <c r="D358" s="263"/>
      <c r="E358" s="263"/>
      <c r="F358" s="263"/>
      <c r="G358" s="263"/>
      <c r="H358" s="263"/>
      <c r="I358" s="263"/>
      <c r="J358" s="262"/>
      <c r="K358" s="263"/>
      <c r="L358" s="263"/>
      <c r="N358" s="285"/>
      <c r="P358" s="263"/>
      <c r="R358" s="262"/>
    </row>
    <row r="359" spans="2:18" ht="14" customHeight="1" x14ac:dyDescent="0.2">
      <c r="G359" s="256" t="s">
        <v>669</v>
      </c>
      <c r="H359" s="256" t="s">
        <v>670</v>
      </c>
      <c r="J359" s="255" t="s">
        <v>671</v>
      </c>
      <c r="K359" s="283"/>
      <c r="L359" s="273"/>
      <c r="N359" s="286" t="s">
        <v>672</v>
      </c>
      <c r="Q359" s="255" t="s">
        <v>668</v>
      </c>
      <c r="R359" s="254"/>
    </row>
    <row r="360" spans="2:18" s="394" customFormat="1" ht="14" customHeight="1" x14ac:dyDescent="0.2">
      <c r="B360" s="390"/>
      <c r="C360" s="390" t="s">
        <v>673</v>
      </c>
      <c r="D360" s="391">
        <v>41465.794444444444</v>
      </c>
      <c r="E360" s="391"/>
      <c r="F360" s="391"/>
      <c r="G360" s="395">
        <v>-67.2</v>
      </c>
      <c r="H360" s="395">
        <v>-20</v>
      </c>
      <c r="I360" s="395"/>
      <c r="J360" s="390">
        <v>-1.3</v>
      </c>
      <c r="K360" s="395"/>
      <c r="L360" s="402"/>
      <c r="N360" s="395">
        <v>7.99</v>
      </c>
      <c r="P360" s="395"/>
      <c r="Q360" s="394" t="s">
        <v>674</v>
      </c>
    </row>
    <row r="361" spans="2:18" s="394" customFormat="1" ht="14" customHeight="1" x14ac:dyDescent="0.2">
      <c r="B361" s="390"/>
      <c r="C361" s="390" t="s">
        <v>675</v>
      </c>
      <c r="D361" s="391">
        <v>41479.898611111108</v>
      </c>
      <c r="E361" s="391"/>
      <c r="F361" s="391"/>
      <c r="G361" s="395">
        <v>-63.33</v>
      </c>
      <c r="H361" s="395">
        <v>-53.06</v>
      </c>
      <c r="I361" s="395"/>
      <c r="J361" s="390">
        <v>-1.7000000000000002</v>
      </c>
      <c r="K361" s="395"/>
      <c r="L361" s="402"/>
      <c r="N361" s="395">
        <v>7.97</v>
      </c>
      <c r="P361" s="395"/>
      <c r="Q361" s="394" t="s">
        <v>674</v>
      </c>
    </row>
    <row r="362" spans="2:18" ht="14" customHeight="1" x14ac:dyDescent="0.2">
      <c r="K362" s="273"/>
      <c r="L362" s="273"/>
    </row>
    <row r="363" spans="2:18" ht="14" customHeight="1" x14ac:dyDescent="0.2">
      <c r="K363" s="273"/>
      <c r="L363" s="273"/>
    </row>
    <row r="364" spans="2:18" ht="14" customHeight="1" x14ac:dyDescent="0.2">
      <c r="K364" s="273"/>
      <c r="L364" s="273"/>
    </row>
    <row r="365" spans="2:18" ht="14" customHeight="1" x14ac:dyDescent="0.2">
      <c r="K365" s="273"/>
      <c r="L365" s="273"/>
    </row>
    <row r="366" spans="2:18" ht="14" customHeight="1" x14ac:dyDescent="0.2">
      <c r="K366" s="273"/>
      <c r="L366" s="273"/>
    </row>
    <row r="367" spans="2:18" ht="14" customHeight="1" x14ac:dyDescent="0.2">
      <c r="K367" s="273"/>
      <c r="L367" s="273"/>
    </row>
    <row r="368" spans="2:18" ht="14" customHeight="1" x14ac:dyDescent="0.2">
      <c r="K368" s="273"/>
      <c r="L368" s="273"/>
    </row>
    <row r="374" spans="11:12" ht="14" customHeight="1" x14ac:dyDescent="0.2">
      <c r="K374" s="254"/>
      <c r="L374" s="254"/>
    </row>
    <row r="375" spans="11:12" ht="14" customHeight="1" x14ac:dyDescent="0.2">
      <c r="K375" s="254"/>
      <c r="L375" s="254"/>
    </row>
    <row r="376" spans="11:12" ht="14" customHeight="1" x14ac:dyDescent="0.2">
      <c r="K376" s="254"/>
      <c r="L376" s="254"/>
    </row>
    <row r="377" spans="11:12" ht="14" customHeight="1" x14ac:dyDescent="0.2">
      <c r="K377" s="254"/>
      <c r="L377" s="254"/>
    </row>
    <row r="378" spans="11:12" ht="14" customHeight="1" x14ac:dyDescent="0.2">
      <c r="K378" s="254"/>
      <c r="L378" s="254"/>
    </row>
    <row r="379" spans="11:12" ht="14" customHeight="1" x14ac:dyDescent="0.2">
      <c r="K379" s="254"/>
      <c r="L379" s="254"/>
    </row>
    <row r="380" spans="11:12" ht="14" customHeight="1" x14ac:dyDescent="0.2">
      <c r="K380" s="254"/>
      <c r="L380" s="254"/>
    </row>
    <row r="381" spans="11:12" ht="14" customHeight="1" x14ac:dyDescent="0.2">
      <c r="K381" s="254"/>
      <c r="L381" s="254"/>
    </row>
    <row r="382" spans="11:12" ht="14" customHeight="1" x14ac:dyDescent="0.2">
      <c r="K382" s="254"/>
      <c r="L382" s="254"/>
    </row>
    <row r="383" spans="11:12" ht="14" customHeight="1" x14ac:dyDescent="0.2">
      <c r="K383" s="254"/>
      <c r="L383" s="254"/>
    </row>
  </sheetData>
  <pageMargins left="0.75" right="0.75" top="1" bottom="1" header="0.5" footer="0.5"/>
  <pageSetup paperSize="9"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30"/>
  <sheetViews>
    <sheetView zoomScale="125" zoomScaleNormal="125" workbookViewId="0">
      <pane ySplit="2" topLeftCell="A3" activePane="bottomLeft" state="frozen"/>
      <selection pane="bottomLeft" activeCell="G3" sqref="G3"/>
    </sheetView>
  </sheetViews>
  <sheetFormatPr baseColWidth="10" defaultRowHeight="13" x14ac:dyDescent="0.15"/>
  <cols>
    <col min="1" max="1" width="7.5" customWidth="1"/>
    <col min="2" max="2" width="7.83203125" style="2" customWidth="1"/>
    <col min="3" max="3" width="11.5" customWidth="1"/>
    <col min="4" max="4" width="10.83203125" style="2"/>
    <col min="5" max="5" width="10.83203125" style="124"/>
    <col min="6" max="6" width="9" style="118" customWidth="1"/>
  </cols>
  <sheetData>
    <row r="1" spans="1:10" s="132" customFormat="1" ht="15" x14ac:dyDescent="0.2">
      <c r="A1" s="187" t="s">
        <v>972</v>
      </c>
      <c r="B1" s="188" t="s">
        <v>972</v>
      </c>
      <c r="C1" s="125"/>
      <c r="D1" s="128"/>
      <c r="E1" s="130" t="s">
        <v>973</v>
      </c>
      <c r="F1" s="189" t="s">
        <v>973</v>
      </c>
    </row>
    <row r="2" spans="1:10" s="132" customFormat="1" ht="15" x14ac:dyDescent="0.2">
      <c r="A2" s="132" t="s">
        <v>868</v>
      </c>
      <c r="B2" s="128" t="s">
        <v>974</v>
      </c>
      <c r="C2" s="134" t="s">
        <v>975</v>
      </c>
      <c r="D2" s="128"/>
      <c r="E2" s="130" t="s">
        <v>868</v>
      </c>
      <c r="F2" s="128" t="s">
        <v>974</v>
      </c>
      <c r="G2" s="134" t="s">
        <v>976</v>
      </c>
      <c r="H2" s="134" t="s">
        <v>977</v>
      </c>
      <c r="I2" s="134" t="s">
        <v>978</v>
      </c>
      <c r="J2" s="134" t="s">
        <v>979</v>
      </c>
    </row>
    <row r="3" spans="1:10" x14ac:dyDescent="0.15">
      <c r="A3" s="62" t="s">
        <v>270</v>
      </c>
      <c r="B3" s="5">
        <v>1000</v>
      </c>
      <c r="C3" s="35">
        <v>72112.5</v>
      </c>
      <c r="E3" s="76" t="s">
        <v>270</v>
      </c>
      <c r="F3" s="78">
        <v>10000</v>
      </c>
      <c r="G3" s="35">
        <v>21100</v>
      </c>
      <c r="H3" s="35">
        <v>239800</v>
      </c>
      <c r="I3" s="35">
        <v>2419708</v>
      </c>
      <c r="J3" s="35">
        <v>22220</v>
      </c>
    </row>
    <row r="4" spans="1:10" x14ac:dyDescent="0.15">
      <c r="A4" s="62" t="s">
        <v>168</v>
      </c>
      <c r="B4" s="5">
        <v>100</v>
      </c>
      <c r="C4" s="35">
        <v>5622.66</v>
      </c>
      <c r="E4" s="76" t="s">
        <v>980</v>
      </c>
      <c r="F4" s="78">
        <v>100</v>
      </c>
      <c r="G4" s="35">
        <v>229.99999999999997</v>
      </c>
      <c r="H4" s="35">
        <v>2053</v>
      </c>
      <c r="I4" s="35">
        <v>26285.969999999998</v>
      </c>
      <c r="J4" s="35">
        <v>274.93</v>
      </c>
    </row>
    <row r="5" spans="1:10" x14ac:dyDescent="0.15">
      <c r="A5" s="62" t="s">
        <v>44</v>
      </c>
      <c r="B5" s="5">
        <v>100</v>
      </c>
      <c r="C5" s="35">
        <v>31448.129999999997</v>
      </c>
      <c r="E5" s="76" t="s">
        <v>981</v>
      </c>
      <c r="F5" s="78">
        <v>100</v>
      </c>
      <c r="G5" s="35">
        <v>234</v>
      </c>
      <c r="H5" s="35">
        <v>4730</v>
      </c>
      <c r="I5" s="35">
        <v>60391.59</v>
      </c>
      <c r="J5" s="35">
        <v>65.100000000000009</v>
      </c>
    </row>
    <row r="6" spans="1:10" x14ac:dyDescent="0.15">
      <c r="A6" s="62" t="s">
        <v>46</v>
      </c>
      <c r="B6" s="5">
        <v>100</v>
      </c>
      <c r="C6" s="35">
        <v>13528.16</v>
      </c>
      <c r="E6" s="76" t="s">
        <v>982</v>
      </c>
      <c r="F6" s="78">
        <v>250</v>
      </c>
      <c r="G6" s="35">
        <v>465</v>
      </c>
      <c r="H6" s="35">
        <v>10297.5</v>
      </c>
      <c r="I6" s="35">
        <v>140615.1</v>
      </c>
      <c r="J6" s="35">
        <v>118.125</v>
      </c>
    </row>
    <row r="7" spans="1:10" ht="15" x14ac:dyDescent="0.2">
      <c r="A7" s="62" t="s">
        <v>48</v>
      </c>
      <c r="B7" s="5">
        <v>10000</v>
      </c>
      <c r="C7" s="35">
        <v>1046135</v>
      </c>
      <c r="E7" s="76" t="s">
        <v>48</v>
      </c>
      <c r="F7" s="116">
        <v>10000</v>
      </c>
      <c r="G7" s="35">
        <v>19800</v>
      </c>
      <c r="H7" s="35">
        <v>220500</v>
      </c>
      <c r="I7" s="35">
        <v>1997326</v>
      </c>
      <c r="J7" s="35">
        <v>21775.000000000004</v>
      </c>
    </row>
    <row r="8" spans="1:10" x14ac:dyDescent="0.15">
      <c r="A8" s="62" t="s">
        <v>983</v>
      </c>
      <c r="B8" s="5">
        <v>100</v>
      </c>
      <c r="C8" s="35">
        <v>38095.72</v>
      </c>
      <c r="E8" s="76" t="s">
        <v>983</v>
      </c>
      <c r="F8" s="78">
        <v>100</v>
      </c>
      <c r="G8" s="35">
        <v>225.99999999999997</v>
      </c>
      <c r="H8" s="35">
        <v>6934.9999999999991</v>
      </c>
      <c r="I8" s="35">
        <v>72431.62</v>
      </c>
      <c r="J8" s="35">
        <v>78.649999999999991</v>
      </c>
    </row>
    <row r="9" spans="1:10" x14ac:dyDescent="0.15">
      <c r="A9" s="62" t="s">
        <v>89</v>
      </c>
      <c r="B9" s="5">
        <v>100</v>
      </c>
      <c r="C9" s="35">
        <v>40750.729999999996</v>
      </c>
      <c r="E9" s="76" t="s">
        <v>984</v>
      </c>
      <c r="F9" s="78">
        <v>100</v>
      </c>
      <c r="G9" s="35">
        <v>248</v>
      </c>
      <c r="H9" s="35">
        <v>7052</v>
      </c>
      <c r="I9" s="35">
        <v>78380.84</v>
      </c>
      <c r="J9" s="35">
        <v>78.61</v>
      </c>
    </row>
    <row r="10" spans="1:10" x14ac:dyDescent="0.15">
      <c r="A10" s="62" t="s">
        <v>53</v>
      </c>
      <c r="B10" s="5">
        <v>10000</v>
      </c>
      <c r="C10" s="35">
        <v>6480924</v>
      </c>
      <c r="E10" s="76" t="s">
        <v>53</v>
      </c>
      <c r="F10" s="78">
        <v>10000</v>
      </c>
      <c r="G10" s="35">
        <v>51100</v>
      </c>
      <c r="H10" s="35">
        <v>1717000</v>
      </c>
      <c r="I10" s="35">
        <v>11982932</v>
      </c>
      <c r="J10" s="35">
        <v>18053</v>
      </c>
    </row>
    <row r="11" spans="1:10" ht="15" x14ac:dyDescent="0.2">
      <c r="A11" s="62" t="s">
        <v>38</v>
      </c>
      <c r="B11" s="5">
        <v>100</v>
      </c>
      <c r="C11" s="35">
        <v>16566.72</v>
      </c>
      <c r="E11" s="76" t="s">
        <v>985</v>
      </c>
      <c r="F11" s="116">
        <v>100</v>
      </c>
      <c r="G11" s="35">
        <v>107</v>
      </c>
      <c r="H11" s="35">
        <v>2740</v>
      </c>
      <c r="I11" s="35">
        <v>32946.29</v>
      </c>
      <c r="J11" s="35">
        <v>43.059999999999995</v>
      </c>
    </row>
    <row r="12" spans="1:10" x14ac:dyDescent="0.15">
      <c r="A12" s="62" t="s">
        <v>114</v>
      </c>
      <c r="B12" s="5">
        <v>4</v>
      </c>
      <c r="C12" s="35">
        <v>4035.0360000000001</v>
      </c>
      <c r="E12" s="76" t="s">
        <v>114</v>
      </c>
      <c r="F12" s="78">
        <v>4</v>
      </c>
      <c r="G12" s="35">
        <v>28.64</v>
      </c>
      <c r="H12" s="35">
        <v>919.48</v>
      </c>
      <c r="I12" s="35">
        <v>7787.5424000000003</v>
      </c>
      <c r="J12" s="35">
        <v>50.64</v>
      </c>
    </row>
    <row r="13" spans="1:10" x14ac:dyDescent="0.15">
      <c r="A13" s="62" t="s">
        <v>117</v>
      </c>
      <c r="B13" s="5">
        <v>50</v>
      </c>
      <c r="C13" s="35">
        <v>10222.015000000001</v>
      </c>
      <c r="E13" s="76" t="s">
        <v>986</v>
      </c>
      <c r="F13" s="78">
        <v>50</v>
      </c>
      <c r="G13" s="35">
        <v>90.5</v>
      </c>
      <c r="H13" s="35">
        <v>1382</v>
      </c>
      <c r="I13" s="35">
        <v>22869.84</v>
      </c>
      <c r="J13" s="35">
        <v>147.22</v>
      </c>
    </row>
    <row r="14" spans="1:10" ht="15" x14ac:dyDescent="0.2">
      <c r="A14" s="62" t="s">
        <v>135</v>
      </c>
      <c r="B14" s="5">
        <v>10000</v>
      </c>
      <c r="C14" s="35">
        <v>1321501</v>
      </c>
      <c r="E14" s="76" t="s">
        <v>135</v>
      </c>
      <c r="F14" s="116">
        <v>10000</v>
      </c>
      <c r="G14" s="35">
        <v>22400.000000000004</v>
      </c>
      <c r="H14" s="35">
        <v>541900</v>
      </c>
      <c r="I14" s="35">
        <v>2334238</v>
      </c>
      <c r="J14" s="35">
        <v>9612</v>
      </c>
    </row>
    <row r="15" spans="1:10" ht="15" x14ac:dyDescent="0.2">
      <c r="A15" s="62" t="s">
        <v>147</v>
      </c>
      <c r="B15" s="5">
        <v>10000</v>
      </c>
      <c r="C15" s="35">
        <v>311586</v>
      </c>
      <c r="E15" s="76" t="s">
        <v>147</v>
      </c>
      <c r="F15" s="116">
        <v>10000</v>
      </c>
      <c r="G15" s="35">
        <v>15600</v>
      </c>
      <c r="H15" s="35">
        <v>74400</v>
      </c>
      <c r="I15" s="35">
        <v>632832</v>
      </c>
      <c r="J15" s="35">
        <v>7425.0000000000009</v>
      </c>
    </row>
    <row r="16" spans="1:10" ht="15" x14ac:dyDescent="0.2">
      <c r="A16" s="62" t="s">
        <v>149</v>
      </c>
      <c r="B16" s="5">
        <v>10000</v>
      </c>
      <c r="C16" s="35">
        <v>351952.5</v>
      </c>
      <c r="E16" s="76" t="s">
        <v>149</v>
      </c>
      <c r="F16" s="116">
        <v>10000</v>
      </c>
      <c r="G16" s="35">
        <v>16700</v>
      </c>
      <c r="H16" s="35">
        <v>136400</v>
      </c>
      <c r="I16" s="35">
        <v>818610.99999999988</v>
      </c>
      <c r="J16" s="35">
        <v>6080</v>
      </c>
    </row>
    <row r="17" spans="1:10" ht="15" x14ac:dyDescent="0.2">
      <c r="A17" s="62" t="s">
        <v>268</v>
      </c>
      <c r="B17" s="5">
        <v>250</v>
      </c>
      <c r="C17" s="35">
        <v>219060.67500000002</v>
      </c>
      <c r="E17" s="76" t="s">
        <v>987</v>
      </c>
      <c r="F17" s="117">
        <v>250</v>
      </c>
      <c r="G17" s="35">
        <v>1275</v>
      </c>
      <c r="H17" s="35">
        <v>23687.5</v>
      </c>
      <c r="I17" s="35">
        <v>433290.3</v>
      </c>
      <c r="J17" s="35">
        <v>106.375</v>
      </c>
    </row>
    <row r="18" spans="1:10" ht="15" x14ac:dyDescent="0.2">
      <c r="A18" s="62" t="s">
        <v>148</v>
      </c>
      <c r="B18" s="5">
        <v>10000</v>
      </c>
      <c r="C18" s="35">
        <v>1410820</v>
      </c>
      <c r="E18" s="76" t="s">
        <v>148</v>
      </c>
      <c r="F18" s="116">
        <v>10000</v>
      </c>
      <c r="G18" s="35">
        <v>21900</v>
      </c>
      <c r="H18" s="35">
        <v>119200</v>
      </c>
      <c r="I18" s="35">
        <v>2856077</v>
      </c>
      <c r="J18" s="35">
        <v>24642</v>
      </c>
    </row>
    <row r="19" spans="1:10" ht="15" x14ac:dyDescent="0.2">
      <c r="A19" s="62" t="s">
        <v>266</v>
      </c>
      <c r="B19" s="5">
        <v>100</v>
      </c>
      <c r="C19" s="35">
        <v>19843.600000000002</v>
      </c>
      <c r="E19" s="76" t="s">
        <v>988</v>
      </c>
      <c r="F19" s="116">
        <v>100</v>
      </c>
      <c r="G19" s="35">
        <v>123</v>
      </c>
      <c r="H19" s="35">
        <v>4364</v>
      </c>
      <c r="I19" s="35">
        <v>37315.57</v>
      </c>
      <c r="J19" s="35">
        <v>0.88</v>
      </c>
    </row>
    <row r="20" spans="1:10" ht="15" x14ac:dyDescent="0.2">
      <c r="A20" s="62" t="s">
        <v>150</v>
      </c>
      <c r="B20" s="5">
        <v>100</v>
      </c>
      <c r="C20" s="35" t="s">
        <v>39</v>
      </c>
      <c r="E20" s="62" t="s">
        <v>150</v>
      </c>
      <c r="F20" s="116" t="s">
        <v>39</v>
      </c>
      <c r="G20" s="116" t="s">
        <v>39</v>
      </c>
      <c r="H20" s="116" t="s">
        <v>39</v>
      </c>
      <c r="I20" s="116" t="s">
        <v>39</v>
      </c>
      <c r="J20" s="116" t="s">
        <v>39</v>
      </c>
    </row>
    <row r="21" spans="1:10" ht="15" x14ac:dyDescent="0.2">
      <c r="A21" s="62" t="s">
        <v>145</v>
      </c>
      <c r="B21" s="5">
        <v>100</v>
      </c>
      <c r="C21" s="35">
        <v>267457.15000000002</v>
      </c>
      <c r="E21" s="76" t="s">
        <v>989</v>
      </c>
      <c r="F21" s="116">
        <v>100</v>
      </c>
      <c r="G21" s="35">
        <v>1676.0000000000002</v>
      </c>
      <c r="H21" s="35">
        <v>43890</v>
      </c>
      <c r="I21" s="35">
        <v>515831.4</v>
      </c>
      <c r="J21" s="35">
        <v>116.57</v>
      </c>
    </row>
    <row r="22" spans="1:10" ht="15" x14ac:dyDescent="0.2">
      <c r="A22" s="62" t="s">
        <v>146</v>
      </c>
      <c r="B22" s="5">
        <v>100</v>
      </c>
      <c r="C22" s="35">
        <v>535448.53</v>
      </c>
      <c r="E22" s="62" t="s">
        <v>146</v>
      </c>
      <c r="F22" s="116" t="s">
        <v>39</v>
      </c>
      <c r="G22" s="116" t="s">
        <v>39</v>
      </c>
      <c r="H22" s="116" t="s">
        <v>39</v>
      </c>
      <c r="I22" s="116" t="s">
        <v>39</v>
      </c>
      <c r="J22" s="116" t="s">
        <v>39</v>
      </c>
    </row>
    <row r="23" spans="1:10" ht="15" x14ac:dyDescent="0.2">
      <c r="A23" s="62" t="s">
        <v>143</v>
      </c>
      <c r="B23" s="5">
        <v>100</v>
      </c>
      <c r="C23" s="35">
        <v>7223.59</v>
      </c>
      <c r="E23" s="76" t="s">
        <v>990</v>
      </c>
      <c r="F23" s="116">
        <v>100</v>
      </c>
      <c r="G23" s="35">
        <v>1171</v>
      </c>
      <c r="H23" s="35">
        <v>35951</v>
      </c>
      <c r="I23" s="35">
        <v>319345.67000000004</v>
      </c>
      <c r="J23" s="35">
        <v>216.59</v>
      </c>
    </row>
    <row r="24" spans="1:10" ht="15" x14ac:dyDescent="0.2">
      <c r="A24" s="62" t="s">
        <v>261</v>
      </c>
      <c r="B24" s="5">
        <v>50</v>
      </c>
      <c r="C24" s="35">
        <v>19669.395</v>
      </c>
      <c r="E24" s="76" t="s">
        <v>991</v>
      </c>
      <c r="F24" s="117">
        <v>50</v>
      </c>
      <c r="G24" s="35">
        <v>119</v>
      </c>
      <c r="H24" s="35">
        <v>3760</v>
      </c>
      <c r="I24" s="35">
        <v>37438.855000000003</v>
      </c>
      <c r="J24" s="35">
        <v>29.29</v>
      </c>
    </row>
    <row r="25" spans="1:10" ht="15" x14ac:dyDescent="0.2">
      <c r="A25" s="62" t="s">
        <v>259</v>
      </c>
      <c r="B25" s="5">
        <v>100</v>
      </c>
      <c r="C25" s="35">
        <v>40494.729999999996</v>
      </c>
      <c r="E25" s="76" t="s">
        <v>992</v>
      </c>
      <c r="F25" s="117">
        <v>25</v>
      </c>
      <c r="G25" s="35">
        <v>61.250000000000007</v>
      </c>
      <c r="H25" s="35">
        <v>1903.7500000000002</v>
      </c>
      <c r="I25" s="35">
        <v>19085.067500000001</v>
      </c>
      <c r="J25" s="35">
        <v>50.537500000000001</v>
      </c>
    </row>
    <row r="26" spans="1:10" ht="15" x14ac:dyDescent="0.2">
      <c r="A26" s="62" t="s">
        <v>129</v>
      </c>
      <c r="B26" s="5">
        <v>100</v>
      </c>
      <c r="C26" s="35">
        <v>17989.57</v>
      </c>
      <c r="E26" s="76" t="s">
        <v>993</v>
      </c>
      <c r="F26" s="116">
        <v>100</v>
      </c>
      <c r="G26" s="35">
        <v>180</v>
      </c>
      <c r="H26" s="35">
        <v>2510</v>
      </c>
      <c r="I26" s="35">
        <v>41976.19</v>
      </c>
      <c r="J26" s="35">
        <v>65.22</v>
      </c>
    </row>
    <row r="27" spans="1:10" ht="15" x14ac:dyDescent="0.2">
      <c r="A27" s="62" t="s">
        <v>109</v>
      </c>
      <c r="B27" s="5">
        <v>10000</v>
      </c>
      <c r="C27" s="35">
        <v>906330</v>
      </c>
      <c r="E27" s="76" t="s">
        <v>109</v>
      </c>
      <c r="F27" s="116">
        <v>10000</v>
      </c>
      <c r="G27" s="35">
        <v>19300</v>
      </c>
      <c r="H27" s="35">
        <v>378900</v>
      </c>
      <c r="I27" s="35">
        <v>1525752</v>
      </c>
      <c r="J27" s="35">
        <v>14262</v>
      </c>
    </row>
    <row r="28" spans="1:10" ht="15" x14ac:dyDescent="0.2">
      <c r="A28" s="62" t="s">
        <v>76</v>
      </c>
      <c r="B28" s="5">
        <v>10</v>
      </c>
      <c r="C28" s="35">
        <v>3766.4920000000002</v>
      </c>
      <c r="E28" s="76" t="s">
        <v>994</v>
      </c>
      <c r="F28" s="117">
        <v>10</v>
      </c>
      <c r="G28" s="35">
        <v>22.1</v>
      </c>
      <c r="H28" s="35">
        <v>840.19999999999993</v>
      </c>
      <c r="I28" s="35">
        <v>7041.08</v>
      </c>
      <c r="J28" s="35">
        <v>47.327000000000005</v>
      </c>
    </row>
    <row r="29" spans="1:10" ht="15" x14ac:dyDescent="0.2">
      <c r="A29" s="62" t="s">
        <v>85</v>
      </c>
      <c r="B29" s="5">
        <v>100</v>
      </c>
      <c r="C29" s="35">
        <v>40319.869999999995</v>
      </c>
      <c r="E29" s="76" t="s">
        <v>995</v>
      </c>
      <c r="F29" s="117">
        <v>100</v>
      </c>
      <c r="G29" s="35">
        <v>227.99999999999997</v>
      </c>
      <c r="H29" s="35">
        <v>6637</v>
      </c>
      <c r="I29" s="35">
        <v>77276.399999999994</v>
      </c>
      <c r="J29" s="35">
        <v>75.8</v>
      </c>
    </row>
    <row r="30" spans="1:10" ht="15" x14ac:dyDescent="0.2">
      <c r="A30" s="62" t="s">
        <v>74</v>
      </c>
      <c r="B30" s="5">
        <v>50</v>
      </c>
      <c r="C30" s="35">
        <v>10008.605</v>
      </c>
      <c r="E30" s="76" t="s">
        <v>996</v>
      </c>
      <c r="F30" s="117">
        <v>50</v>
      </c>
      <c r="G30" s="35">
        <v>52.5</v>
      </c>
      <c r="H30" s="35">
        <v>1779.5000000000002</v>
      </c>
      <c r="I30" s="35">
        <v>16458.96</v>
      </c>
      <c r="J30" s="35">
        <v>78.855000000000004</v>
      </c>
    </row>
    <row r="31" spans="1:10" ht="15" x14ac:dyDescent="0.2">
      <c r="A31" s="62" t="s">
        <v>87</v>
      </c>
      <c r="B31" s="5">
        <v>100</v>
      </c>
      <c r="C31" s="35">
        <v>44057.67</v>
      </c>
      <c r="E31" s="76" t="s">
        <v>997</v>
      </c>
      <c r="F31" s="117">
        <v>100</v>
      </c>
      <c r="G31" s="35">
        <v>247.00000000000003</v>
      </c>
      <c r="H31" s="35">
        <v>6783</v>
      </c>
      <c r="I31" s="35">
        <v>84563.92</v>
      </c>
      <c r="J31" s="35">
        <v>76.48</v>
      </c>
    </row>
    <row r="32" spans="1:10" ht="15" x14ac:dyDescent="0.2">
      <c r="A32" s="62" t="s">
        <v>81</v>
      </c>
      <c r="B32" s="5">
        <v>100</v>
      </c>
      <c r="C32" s="35">
        <v>25969.87</v>
      </c>
      <c r="E32" s="76" t="s">
        <v>998</v>
      </c>
      <c r="F32" s="117">
        <v>100</v>
      </c>
      <c r="G32" s="35">
        <v>151</v>
      </c>
      <c r="H32" s="35">
        <v>3840</v>
      </c>
      <c r="I32" s="35">
        <v>49422.64</v>
      </c>
      <c r="J32" s="35">
        <v>99.070000000000007</v>
      </c>
    </row>
    <row r="33" spans="1:10" ht="15" x14ac:dyDescent="0.2">
      <c r="A33" s="62" t="s">
        <v>70</v>
      </c>
      <c r="B33" s="5">
        <v>100</v>
      </c>
      <c r="C33" s="35">
        <v>222484</v>
      </c>
      <c r="E33" s="76" t="s">
        <v>999</v>
      </c>
      <c r="F33" s="117">
        <v>100</v>
      </c>
      <c r="G33" s="35">
        <v>1282</v>
      </c>
      <c r="H33" s="35">
        <v>55604</v>
      </c>
      <c r="I33" s="35">
        <v>409076.05</v>
      </c>
      <c r="J33" s="35">
        <v>489.52</v>
      </c>
    </row>
    <row r="34" spans="1:10" ht="15" x14ac:dyDescent="0.2">
      <c r="A34" s="62" t="s">
        <v>78</v>
      </c>
      <c r="B34" s="5">
        <v>100</v>
      </c>
      <c r="C34" s="35">
        <v>45017.39</v>
      </c>
      <c r="E34" s="76" t="s">
        <v>1000</v>
      </c>
      <c r="F34" s="117">
        <v>100</v>
      </c>
      <c r="G34" s="35">
        <v>292</v>
      </c>
      <c r="H34" s="35">
        <v>8550</v>
      </c>
      <c r="I34" s="35">
        <v>86613.14</v>
      </c>
      <c r="J34" s="35">
        <v>168.91</v>
      </c>
    </row>
    <row r="35" spans="1:10" ht="15" x14ac:dyDescent="0.2">
      <c r="A35" s="62" t="s">
        <v>83</v>
      </c>
      <c r="B35" s="5">
        <v>100</v>
      </c>
      <c r="C35" s="35">
        <v>43015.1</v>
      </c>
      <c r="E35" s="76" t="s">
        <v>1001</v>
      </c>
      <c r="F35" s="117">
        <v>100</v>
      </c>
      <c r="G35" s="35">
        <v>257</v>
      </c>
      <c r="H35" s="35">
        <v>7555</v>
      </c>
      <c r="I35" s="35">
        <v>82054.2</v>
      </c>
      <c r="J35" s="35">
        <v>129.06</v>
      </c>
    </row>
    <row r="36" spans="1:10" ht="15" x14ac:dyDescent="0.2">
      <c r="A36" s="62" t="s">
        <v>123</v>
      </c>
      <c r="B36" s="5">
        <v>100</v>
      </c>
      <c r="C36" s="35">
        <v>20284.030000000002</v>
      </c>
      <c r="E36" s="76" t="s">
        <v>1002</v>
      </c>
      <c r="F36" s="117">
        <v>100</v>
      </c>
      <c r="G36" s="35">
        <v>182</v>
      </c>
      <c r="H36" s="35">
        <v>2729</v>
      </c>
      <c r="I36" s="35">
        <v>46524.950000000004</v>
      </c>
      <c r="J36" s="35">
        <v>129.24</v>
      </c>
    </row>
    <row r="37" spans="1:10" ht="15" x14ac:dyDescent="0.2">
      <c r="A37" s="62" t="s">
        <v>107</v>
      </c>
      <c r="B37" s="5">
        <v>100</v>
      </c>
      <c r="C37" s="35">
        <v>11513.56</v>
      </c>
      <c r="E37" s="76" t="s">
        <v>1003</v>
      </c>
      <c r="F37" s="117">
        <v>100</v>
      </c>
      <c r="G37" s="35">
        <v>53</v>
      </c>
      <c r="H37" s="35">
        <v>5800</v>
      </c>
      <c r="I37" s="35">
        <v>18020.55</v>
      </c>
      <c r="J37" s="35">
        <v>122.27</v>
      </c>
    </row>
    <row r="38" spans="1:10" ht="15" x14ac:dyDescent="0.2">
      <c r="A38" s="62" t="s">
        <v>105</v>
      </c>
      <c r="B38" s="5">
        <v>100</v>
      </c>
      <c r="C38" s="35">
        <v>4001.82</v>
      </c>
      <c r="E38" s="76" t="s">
        <v>1004</v>
      </c>
      <c r="F38" s="117">
        <v>100</v>
      </c>
      <c r="G38" s="35">
        <v>21</v>
      </c>
      <c r="H38" s="35">
        <v>1672</v>
      </c>
      <c r="I38" s="35">
        <v>6755.4699999999993</v>
      </c>
      <c r="J38" s="35">
        <v>195.27</v>
      </c>
    </row>
    <row r="39" spans="1:10" ht="15" x14ac:dyDescent="0.2">
      <c r="A39" s="62" t="s">
        <v>101</v>
      </c>
      <c r="B39" s="5">
        <v>100</v>
      </c>
      <c r="C39" s="35">
        <v>2166.3799999999997</v>
      </c>
      <c r="E39" s="76" t="s">
        <v>1005</v>
      </c>
      <c r="F39" s="117">
        <v>100</v>
      </c>
      <c r="G39" s="35">
        <v>8</v>
      </c>
      <c r="H39" s="35">
        <v>408</v>
      </c>
      <c r="I39" s="35">
        <v>4439.29</v>
      </c>
      <c r="J39" s="35">
        <v>57.8</v>
      </c>
    </row>
    <row r="40" spans="1:10" ht="15" x14ac:dyDescent="0.2">
      <c r="A40" s="62" t="s">
        <v>91</v>
      </c>
      <c r="B40" s="5">
        <v>10000</v>
      </c>
      <c r="C40" s="35">
        <v>24552</v>
      </c>
      <c r="E40" s="62" t="s">
        <v>91</v>
      </c>
      <c r="F40" s="117" t="s">
        <v>39</v>
      </c>
      <c r="G40" s="117" t="s">
        <v>39</v>
      </c>
      <c r="H40" s="117" t="s">
        <v>39</v>
      </c>
      <c r="I40" s="117" t="s">
        <v>39</v>
      </c>
      <c r="J40" s="117" t="s">
        <v>39</v>
      </c>
    </row>
    <row r="41" spans="1:10" ht="15" x14ac:dyDescent="0.2">
      <c r="A41" s="62" t="s">
        <v>103</v>
      </c>
      <c r="B41" s="5">
        <v>100</v>
      </c>
      <c r="C41" s="35">
        <v>9407.75</v>
      </c>
      <c r="E41" s="76" t="s">
        <v>1006</v>
      </c>
      <c r="F41" s="117">
        <v>100</v>
      </c>
      <c r="G41" s="35">
        <v>17</v>
      </c>
      <c r="H41" s="35">
        <v>680</v>
      </c>
      <c r="I41" s="35">
        <v>7402.8899999999994</v>
      </c>
      <c r="J41" s="35">
        <v>41.02</v>
      </c>
    </row>
    <row r="42" spans="1:10" ht="15" x14ac:dyDescent="0.2">
      <c r="A42" s="62" t="s">
        <v>97</v>
      </c>
      <c r="B42" s="5">
        <v>100</v>
      </c>
      <c r="C42" s="35">
        <v>6288.18</v>
      </c>
      <c r="E42" s="76" t="s">
        <v>1007</v>
      </c>
      <c r="F42" s="117">
        <v>100</v>
      </c>
      <c r="G42" s="35">
        <v>37</v>
      </c>
      <c r="H42" s="35">
        <v>884</v>
      </c>
      <c r="I42" s="35">
        <v>11332.949999999999</v>
      </c>
      <c r="J42" s="35">
        <v>71.88</v>
      </c>
    </row>
    <row r="43" spans="1:10" ht="15" x14ac:dyDescent="0.2">
      <c r="A43" s="62" t="s">
        <v>133</v>
      </c>
      <c r="B43" s="5">
        <v>100</v>
      </c>
      <c r="C43" s="35">
        <v>20914.36</v>
      </c>
      <c r="E43" s="76" t="s">
        <v>1008</v>
      </c>
      <c r="F43" s="117">
        <v>100</v>
      </c>
      <c r="G43" s="35">
        <v>196</v>
      </c>
      <c r="H43" s="35">
        <v>2872</v>
      </c>
      <c r="I43" s="35">
        <v>48632.93</v>
      </c>
      <c r="J43" s="35">
        <v>61.29</v>
      </c>
    </row>
    <row r="44" spans="1:10" ht="15" x14ac:dyDescent="0.2">
      <c r="A44" s="62" t="s">
        <v>99</v>
      </c>
      <c r="B44" s="5">
        <v>100</v>
      </c>
      <c r="C44" s="35">
        <v>4798.7</v>
      </c>
      <c r="E44" s="76" t="s">
        <v>1009</v>
      </c>
      <c r="F44" s="117">
        <v>100</v>
      </c>
      <c r="G44" s="35" t="s">
        <v>39</v>
      </c>
      <c r="H44" s="35">
        <v>923</v>
      </c>
      <c r="I44" s="35">
        <v>9198.83</v>
      </c>
      <c r="J44" s="35">
        <v>128.04</v>
      </c>
    </row>
    <row r="45" spans="1:10" ht="15" x14ac:dyDescent="0.2">
      <c r="A45" s="62" t="s">
        <v>127</v>
      </c>
      <c r="B45" s="5">
        <v>100</v>
      </c>
      <c r="C45" s="35">
        <v>19289.810000000001</v>
      </c>
      <c r="E45" s="76" t="s">
        <v>1010</v>
      </c>
      <c r="F45" s="117">
        <v>100</v>
      </c>
      <c r="G45" s="35">
        <v>171</v>
      </c>
      <c r="H45" s="35">
        <v>2505</v>
      </c>
      <c r="I45" s="35">
        <v>43852.54</v>
      </c>
      <c r="J45" s="35">
        <v>166.75</v>
      </c>
    </row>
    <row r="46" spans="1:10" ht="15" x14ac:dyDescent="0.2">
      <c r="A46" s="62" t="s">
        <v>131</v>
      </c>
      <c r="B46" s="5">
        <v>100</v>
      </c>
      <c r="C46" s="35">
        <v>18296.16</v>
      </c>
      <c r="E46" s="76" t="s">
        <v>1011</v>
      </c>
      <c r="F46" s="117">
        <v>100</v>
      </c>
      <c r="G46" s="35">
        <v>175</v>
      </c>
      <c r="H46" s="35">
        <v>2337</v>
      </c>
      <c r="I46" s="35">
        <v>42372.53</v>
      </c>
      <c r="J46" s="35">
        <v>252.1</v>
      </c>
    </row>
    <row r="47" spans="1:10" ht="15" x14ac:dyDescent="0.2">
      <c r="A47" s="62" t="s">
        <v>121</v>
      </c>
      <c r="B47" s="5">
        <v>100</v>
      </c>
      <c r="C47" s="35">
        <v>20530.13</v>
      </c>
      <c r="E47" s="76" t="s">
        <v>1012</v>
      </c>
      <c r="F47" s="117">
        <v>100</v>
      </c>
      <c r="G47" s="35">
        <v>177</v>
      </c>
      <c r="H47" s="35">
        <v>2638</v>
      </c>
      <c r="I47" s="35">
        <v>47342.770000000004</v>
      </c>
      <c r="J47" s="35">
        <v>80.47</v>
      </c>
    </row>
    <row r="48" spans="1:10" ht="15" x14ac:dyDescent="0.2">
      <c r="A48" s="62" t="s">
        <v>125</v>
      </c>
      <c r="B48" s="5">
        <v>100</v>
      </c>
      <c r="C48" s="35">
        <v>19523.759999999998</v>
      </c>
      <c r="E48" s="76" t="s">
        <v>1013</v>
      </c>
      <c r="F48" s="117">
        <v>100</v>
      </c>
      <c r="G48" s="35">
        <v>175</v>
      </c>
      <c r="H48" s="35">
        <v>2473</v>
      </c>
      <c r="I48" s="35">
        <v>44753.2</v>
      </c>
      <c r="J48" s="35">
        <v>566.6</v>
      </c>
    </row>
    <row r="49" spans="1:10" ht="15" x14ac:dyDescent="0.2">
      <c r="A49" s="62" t="s">
        <v>72</v>
      </c>
      <c r="B49" s="5">
        <v>100</v>
      </c>
      <c r="C49" s="35">
        <v>26274.799999999999</v>
      </c>
      <c r="E49" s="76" t="s">
        <v>1014</v>
      </c>
      <c r="F49" s="117">
        <v>100</v>
      </c>
      <c r="G49" s="35">
        <v>156</v>
      </c>
      <c r="H49" s="35">
        <v>6001</v>
      </c>
      <c r="I49" s="35">
        <v>47938.850000000006</v>
      </c>
      <c r="J49" s="35">
        <v>266.12</v>
      </c>
    </row>
    <row r="50" spans="1:10" ht="15" x14ac:dyDescent="0.2">
      <c r="A50" s="62" t="s">
        <v>95</v>
      </c>
      <c r="B50" s="5">
        <v>100</v>
      </c>
      <c r="C50" s="35">
        <v>3532.9900000000002</v>
      </c>
      <c r="E50" s="76" t="s">
        <v>1015</v>
      </c>
      <c r="F50" s="117">
        <v>100</v>
      </c>
      <c r="G50" s="35">
        <v>17</v>
      </c>
      <c r="H50" s="35">
        <v>1537</v>
      </c>
      <c r="I50" s="35">
        <v>5941.4000000000005</v>
      </c>
      <c r="J50" s="35">
        <v>256.83</v>
      </c>
    </row>
    <row r="51" spans="1:10" ht="15" x14ac:dyDescent="0.2">
      <c r="A51" s="62" t="s">
        <v>162</v>
      </c>
      <c r="B51" s="5">
        <v>100</v>
      </c>
      <c r="C51" s="35">
        <v>15310.710000000001</v>
      </c>
      <c r="E51" s="76" t="s">
        <v>1016</v>
      </c>
      <c r="F51" s="117">
        <v>100</v>
      </c>
      <c r="G51" s="35">
        <v>60</v>
      </c>
      <c r="H51" s="35">
        <v>1947</v>
      </c>
      <c r="I51" s="35">
        <v>27161.78</v>
      </c>
      <c r="J51" s="35">
        <v>211.50000000000003</v>
      </c>
    </row>
    <row r="52" spans="1:10" ht="15" x14ac:dyDescent="0.2">
      <c r="A52" s="62" t="s">
        <v>159</v>
      </c>
      <c r="B52" s="5">
        <v>100</v>
      </c>
      <c r="C52" s="35">
        <v>405832.31</v>
      </c>
      <c r="E52" s="76" t="s">
        <v>1017</v>
      </c>
      <c r="F52" s="117">
        <v>100</v>
      </c>
      <c r="G52" s="35">
        <v>2364</v>
      </c>
      <c r="H52" s="35">
        <v>96590</v>
      </c>
      <c r="I52" s="35">
        <v>751145.34000000008</v>
      </c>
      <c r="J52" s="35">
        <v>245.43</v>
      </c>
    </row>
    <row r="53" spans="1:10" ht="15" x14ac:dyDescent="0.2">
      <c r="A53" s="62" t="s">
        <v>181</v>
      </c>
      <c r="B53" s="5">
        <v>100</v>
      </c>
      <c r="C53" s="35">
        <v>1057.1400000000001</v>
      </c>
      <c r="E53" s="62" t="s">
        <v>181</v>
      </c>
      <c r="F53" s="117" t="s">
        <v>39</v>
      </c>
      <c r="G53" s="117" t="s">
        <v>39</v>
      </c>
      <c r="H53" s="117" t="s">
        <v>39</v>
      </c>
      <c r="I53" s="117" t="s">
        <v>39</v>
      </c>
      <c r="J53" s="117" t="s">
        <v>39</v>
      </c>
    </row>
    <row r="54" spans="1:10" ht="15" x14ac:dyDescent="0.2">
      <c r="A54" s="62" t="s">
        <v>247</v>
      </c>
      <c r="B54" s="5">
        <v>100</v>
      </c>
      <c r="C54" s="35">
        <v>65404.160000000003</v>
      </c>
      <c r="E54" s="76" t="s">
        <v>1018</v>
      </c>
      <c r="F54" s="117">
        <v>100</v>
      </c>
      <c r="G54" s="35">
        <v>382</v>
      </c>
      <c r="H54" s="35">
        <v>15288.999999999998</v>
      </c>
      <c r="I54" s="35">
        <v>119238.15999999999</v>
      </c>
      <c r="J54" s="35">
        <v>536.39</v>
      </c>
    </row>
    <row r="55" spans="1:10" ht="15" x14ac:dyDescent="0.2">
      <c r="A55" s="62" t="s">
        <v>237</v>
      </c>
      <c r="B55" s="5">
        <v>100</v>
      </c>
      <c r="C55" s="35">
        <v>20299.75</v>
      </c>
      <c r="E55" s="76" t="s">
        <v>1019</v>
      </c>
      <c r="F55" s="117">
        <v>100</v>
      </c>
      <c r="G55" s="35">
        <v>112.99999999999999</v>
      </c>
      <c r="H55" s="35">
        <v>4619</v>
      </c>
      <c r="I55" s="35">
        <v>37526.14</v>
      </c>
      <c r="J55" s="35">
        <v>324.07</v>
      </c>
    </row>
    <row r="56" spans="1:10" ht="15" x14ac:dyDescent="0.2">
      <c r="A56" s="62" t="s">
        <v>235</v>
      </c>
      <c r="B56" s="5">
        <v>100</v>
      </c>
      <c r="C56" s="35">
        <v>38532.31</v>
      </c>
      <c r="E56" s="76" t="s">
        <v>1020</v>
      </c>
      <c r="F56" s="117">
        <v>100</v>
      </c>
      <c r="G56" s="35">
        <v>209</v>
      </c>
      <c r="H56" s="35">
        <v>9254</v>
      </c>
      <c r="I56" s="35">
        <v>70288.91</v>
      </c>
      <c r="J56" s="35">
        <v>876.16</v>
      </c>
    </row>
    <row r="57" spans="1:10" ht="15" x14ac:dyDescent="0.2">
      <c r="A57" s="62" t="s">
        <v>233</v>
      </c>
      <c r="B57" s="5">
        <v>100</v>
      </c>
      <c r="C57" s="35">
        <v>84856.95</v>
      </c>
      <c r="E57" s="76" t="s">
        <v>1021</v>
      </c>
      <c r="F57" s="117">
        <v>100</v>
      </c>
      <c r="G57" s="35">
        <v>482</v>
      </c>
      <c r="H57" s="35">
        <v>21289</v>
      </c>
      <c r="I57" s="35">
        <v>154177.34</v>
      </c>
      <c r="J57" s="35">
        <v>418.48</v>
      </c>
    </row>
    <row r="58" spans="1:10" ht="15" x14ac:dyDescent="0.2">
      <c r="A58" s="62" t="s">
        <v>205</v>
      </c>
      <c r="B58" s="5">
        <v>100</v>
      </c>
      <c r="C58" s="35">
        <v>10609.52</v>
      </c>
      <c r="E58" s="76" t="s">
        <v>1022</v>
      </c>
      <c r="F58" s="117">
        <v>100</v>
      </c>
      <c r="G58" s="35">
        <v>10</v>
      </c>
      <c r="H58" s="35">
        <v>536</v>
      </c>
      <c r="I58" s="35">
        <v>17678.38</v>
      </c>
      <c r="J58" s="35">
        <v>349.35999999999996</v>
      </c>
    </row>
    <row r="59" spans="1:10" ht="15" x14ac:dyDescent="0.2">
      <c r="A59" s="62" t="s">
        <v>173</v>
      </c>
      <c r="B59" s="5">
        <v>100</v>
      </c>
      <c r="C59" s="35">
        <v>25077.9</v>
      </c>
      <c r="E59" s="76" t="s">
        <v>1023</v>
      </c>
      <c r="F59" s="117">
        <v>100</v>
      </c>
      <c r="G59" s="35">
        <v>130</v>
      </c>
      <c r="H59" s="35">
        <v>11743</v>
      </c>
      <c r="I59" s="35">
        <v>46161.810000000005</v>
      </c>
      <c r="J59" s="35">
        <v>2353.92</v>
      </c>
    </row>
    <row r="60" spans="1:10" ht="15" x14ac:dyDescent="0.2">
      <c r="A60" s="62" t="s">
        <v>179</v>
      </c>
      <c r="B60" s="5">
        <v>100</v>
      </c>
      <c r="C60" s="35">
        <v>33055.65</v>
      </c>
      <c r="E60" s="76" t="s">
        <v>869</v>
      </c>
      <c r="F60" s="117">
        <v>100</v>
      </c>
      <c r="G60" s="35">
        <v>187</v>
      </c>
      <c r="H60" s="35">
        <v>6748.9999999999991</v>
      </c>
      <c r="I60" s="35">
        <v>61948.990000000005</v>
      </c>
      <c r="J60" s="35">
        <v>279.3</v>
      </c>
    </row>
    <row r="61" spans="1:10" ht="15" x14ac:dyDescent="0.2">
      <c r="A61" s="62" t="s">
        <v>169</v>
      </c>
      <c r="B61" s="5">
        <v>100</v>
      </c>
      <c r="C61" s="35">
        <v>20081.010000000002</v>
      </c>
      <c r="E61" s="76" t="s">
        <v>870</v>
      </c>
      <c r="F61" s="117">
        <v>100</v>
      </c>
      <c r="G61" s="35">
        <v>112.99999999999999</v>
      </c>
      <c r="H61" s="35">
        <v>4339</v>
      </c>
      <c r="I61" s="35">
        <v>37106.58</v>
      </c>
      <c r="J61" s="35">
        <v>317.95</v>
      </c>
    </row>
    <row r="62" spans="1:10" ht="15" x14ac:dyDescent="0.2">
      <c r="A62" s="62" t="s">
        <v>175</v>
      </c>
      <c r="B62" s="5">
        <v>100</v>
      </c>
      <c r="C62" s="35">
        <v>15288.18</v>
      </c>
      <c r="E62" s="76" t="s">
        <v>871</v>
      </c>
      <c r="F62" s="117">
        <v>100</v>
      </c>
      <c r="G62" s="35">
        <v>85</v>
      </c>
      <c r="H62" s="35">
        <v>2406</v>
      </c>
      <c r="I62" s="35">
        <v>30126.74</v>
      </c>
      <c r="J62" s="35">
        <v>274.75</v>
      </c>
    </row>
    <row r="63" spans="1:10" ht="15" x14ac:dyDescent="0.2">
      <c r="A63" s="62" t="s">
        <v>164</v>
      </c>
      <c r="B63" s="5">
        <v>100</v>
      </c>
      <c r="C63" s="35">
        <v>16458.68</v>
      </c>
      <c r="E63" s="76" t="s">
        <v>872</v>
      </c>
      <c r="F63" s="117">
        <v>100</v>
      </c>
      <c r="G63" s="35">
        <v>85</v>
      </c>
      <c r="H63" s="35">
        <v>3590</v>
      </c>
      <c r="I63" s="35">
        <v>30938.43</v>
      </c>
      <c r="J63" s="35">
        <v>172.89000000000001</v>
      </c>
    </row>
    <row r="64" spans="1:10" ht="15" x14ac:dyDescent="0.2">
      <c r="A64" s="62" t="s">
        <v>171</v>
      </c>
      <c r="B64" s="5">
        <v>100</v>
      </c>
      <c r="C64" s="35">
        <v>12447.35</v>
      </c>
      <c r="E64" s="76" t="s">
        <v>873</v>
      </c>
      <c r="F64" s="117">
        <v>100</v>
      </c>
      <c r="G64" s="35">
        <v>85</v>
      </c>
      <c r="H64" s="35">
        <v>2014.9999999999998</v>
      </c>
      <c r="I64" s="35">
        <v>24263.22</v>
      </c>
      <c r="J64" s="35">
        <v>192.68</v>
      </c>
    </row>
    <row r="65" spans="1:10" ht="15" x14ac:dyDescent="0.2">
      <c r="A65" s="62" t="s">
        <v>177</v>
      </c>
      <c r="B65" s="5">
        <v>100</v>
      </c>
      <c r="C65" s="35">
        <v>14445.189999999999</v>
      </c>
      <c r="E65" s="76" t="s">
        <v>874</v>
      </c>
      <c r="F65" s="117">
        <v>100</v>
      </c>
      <c r="G65" s="35">
        <v>86</v>
      </c>
      <c r="H65" s="35">
        <v>2192</v>
      </c>
      <c r="I65" s="35">
        <v>28376.420000000002</v>
      </c>
      <c r="J65" s="35">
        <v>180</v>
      </c>
    </row>
    <row r="66" spans="1:10" ht="15" x14ac:dyDescent="0.2">
      <c r="A66" s="62" t="s">
        <v>201</v>
      </c>
      <c r="B66" s="5">
        <v>100</v>
      </c>
      <c r="C66" s="35" t="s">
        <v>39</v>
      </c>
      <c r="E66" s="62" t="s">
        <v>201</v>
      </c>
      <c r="F66" s="117" t="s">
        <v>39</v>
      </c>
      <c r="G66" s="117" t="s">
        <v>39</v>
      </c>
      <c r="H66" s="117" t="s">
        <v>39</v>
      </c>
      <c r="I66" s="117" t="s">
        <v>39</v>
      </c>
      <c r="J66" s="117" t="s">
        <v>39</v>
      </c>
    </row>
    <row r="67" spans="1:10" ht="15" x14ac:dyDescent="0.2">
      <c r="A67" s="62" t="s">
        <v>189</v>
      </c>
      <c r="B67" s="5">
        <v>100</v>
      </c>
      <c r="C67" s="35">
        <v>24346.77</v>
      </c>
      <c r="E67" s="76" t="s">
        <v>875</v>
      </c>
      <c r="F67" s="117">
        <v>100</v>
      </c>
      <c r="G67" s="35">
        <v>145</v>
      </c>
      <c r="H67" s="35">
        <v>4957</v>
      </c>
      <c r="I67" s="35">
        <v>45841.06</v>
      </c>
      <c r="J67" s="35">
        <v>259.54000000000002</v>
      </c>
    </row>
    <row r="68" spans="1:10" ht="15" x14ac:dyDescent="0.2">
      <c r="A68" s="62" t="s">
        <v>187</v>
      </c>
      <c r="B68" s="5">
        <v>100</v>
      </c>
      <c r="C68" s="35">
        <v>243485.56</v>
      </c>
      <c r="E68" s="76" t="s">
        <v>876</v>
      </c>
      <c r="F68" s="117">
        <v>100</v>
      </c>
      <c r="G68" s="35">
        <v>1436</v>
      </c>
      <c r="H68" s="35">
        <v>53311</v>
      </c>
      <c r="I68" s="35">
        <v>453794.56</v>
      </c>
      <c r="J68" s="35">
        <v>224.45</v>
      </c>
    </row>
    <row r="69" spans="1:10" ht="15" x14ac:dyDescent="0.2">
      <c r="A69" s="62" t="s">
        <v>191</v>
      </c>
      <c r="B69" s="5">
        <v>100</v>
      </c>
      <c r="C69" s="35">
        <v>22870.29</v>
      </c>
      <c r="E69" s="76" t="s">
        <v>877</v>
      </c>
      <c r="F69" s="117">
        <v>100</v>
      </c>
      <c r="G69" s="35">
        <v>127</v>
      </c>
      <c r="H69" s="35">
        <v>4474</v>
      </c>
      <c r="I69" s="35">
        <v>43582.89</v>
      </c>
      <c r="J69" s="35">
        <v>195.11</v>
      </c>
    </row>
    <row r="70" spans="1:10" ht="15" x14ac:dyDescent="0.2">
      <c r="A70" s="62" t="s">
        <v>193</v>
      </c>
      <c r="B70" s="5">
        <v>100</v>
      </c>
      <c r="C70" s="35">
        <v>20261.29</v>
      </c>
      <c r="E70" s="76" t="s">
        <v>878</v>
      </c>
      <c r="F70" s="117">
        <v>100</v>
      </c>
      <c r="G70" s="35">
        <v>121</v>
      </c>
      <c r="H70" s="35">
        <v>3708</v>
      </c>
      <c r="I70" s="35">
        <v>38722.51</v>
      </c>
      <c r="J70" s="35">
        <v>205.60999999999999</v>
      </c>
    </row>
    <row r="71" spans="1:10" ht="15" x14ac:dyDescent="0.2">
      <c r="A71" s="62" t="s">
        <v>197</v>
      </c>
      <c r="B71" s="5">
        <v>100</v>
      </c>
      <c r="C71" s="35">
        <v>71470.759999999995</v>
      </c>
      <c r="E71" s="76" t="s">
        <v>879</v>
      </c>
      <c r="F71" s="117">
        <v>100</v>
      </c>
      <c r="G71" s="35">
        <v>417</v>
      </c>
      <c r="H71" s="35">
        <v>9615</v>
      </c>
      <c r="I71" s="35">
        <v>139182.79</v>
      </c>
      <c r="J71" s="35">
        <v>184.02</v>
      </c>
    </row>
    <row r="72" spans="1:10" ht="15" x14ac:dyDescent="0.2">
      <c r="A72" s="62" t="s">
        <v>211</v>
      </c>
      <c r="B72" s="5">
        <v>100</v>
      </c>
      <c r="C72" s="35">
        <v>50246.59</v>
      </c>
      <c r="E72" s="76" t="s">
        <v>880</v>
      </c>
      <c r="F72" s="117">
        <v>100</v>
      </c>
      <c r="G72" s="35">
        <v>270</v>
      </c>
      <c r="H72" s="35">
        <v>12004</v>
      </c>
      <c r="I72" s="35">
        <v>92717.59</v>
      </c>
      <c r="J72" s="35">
        <v>209.51</v>
      </c>
    </row>
    <row r="73" spans="1:10" ht="15" x14ac:dyDescent="0.2">
      <c r="A73" s="62" t="s">
        <v>215</v>
      </c>
      <c r="B73" s="5">
        <v>100</v>
      </c>
      <c r="C73" s="35">
        <v>48400.479999999996</v>
      </c>
      <c r="E73" s="76" t="s">
        <v>881</v>
      </c>
      <c r="F73" s="117">
        <v>100</v>
      </c>
      <c r="G73" s="35">
        <v>128</v>
      </c>
      <c r="H73" s="35">
        <v>5613</v>
      </c>
      <c r="I73" s="35">
        <v>43197.67</v>
      </c>
      <c r="J73" s="35">
        <v>191.59</v>
      </c>
    </row>
    <row r="74" spans="1:10" ht="15" x14ac:dyDescent="0.2">
      <c r="A74" s="62" t="s">
        <v>213</v>
      </c>
      <c r="B74" s="5">
        <v>100</v>
      </c>
      <c r="C74" s="35">
        <v>29014.600000000002</v>
      </c>
      <c r="E74" s="76" t="s">
        <v>882</v>
      </c>
      <c r="F74" s="117">
        <v>100</v>
      </c>
      <c r="G74" s="35">
        <v>167</v>
      </c>
      <c r="H74" s="35">
        <v>6548</v>
      </c>
      <c r="I74" s="35">
        <v>53909.479999999996</v>
      </c>
      <c r="J74" s="35">
        <v>200.44</v>
      </c>
    </row>
    <row r="75" spans="1:10" ht="15" x14ac:dyDescent="0.2">
      <c r="A75" s="62" t="s">
        <v>217</v>
      </c>
      <c r="B75" s="5">
        <v>100</v>
      </c>
      <c r="C75" s="35">
        <v>48413.96</v>
      </c>
      <c r="E75" s="76" t="s">
        <v>883</v>
      </c>
      <c r="F75" s="117">
        <v>100</v>
      </c>
      <c r="G75" s="35">
        <v>272</v>
      </c>
      <c r="H75" s="35">
        <v>11231</v>
      </c>
      <c r="I75" s="35">
        <v>89198.97</v>
      </c>
      <c r="J75" s="35">
        <v>191.1</v>
      </c>
    </row>
    <row r="76" spans="1:10" ht="15" x14ac:dyDescent="0.2">
      <c r="A76" s="62" t="s">
        <v>224</v>
      </c>
      <c r="B76" s="5">
        <v>100</v>
      </c>
      <c r="C76" s="35">
        <v>4588.79</v>
      </c>
      <c r="E76" s="62" t="s">
        <v>224</v>
      </c>
      <c r="F76" s="117" t="s">
        <v>39</v>
      </c>
      <c r="G76" s="117" t="s">
        <v>39</v>
      </c>
      <c r="H76" s="117" t="s">
        <v>39</v>
      </c>
      <c r="I76" s="117" t="s">
        <v>39</v>
      </c>
      <c r="J76" s="117" t="s">
        <v>39</v>
      </c>
    </row>
    <row r="77" spans="1:10" ht="15" x14ac:dyDescent="0.2">
      <c r="A77" s="76" t="s">
        <v>884</v>
      </c>
      <c r="B77" s="5" t="s">
        <v>39</v>
      </c>
      <c r="C77" s="5" t="s">
        <v>39</v>
      </c>
      <c r="E77" s="76" t="s">
        <v>884</v>
      </c>
      <c r="F77" s="117">
        <v>100</v>
      </c>
      <c r="G77" s="35">
        <v>142</v>
      </c>
      <c r="H77" s="35">
        <v>6903</v>
      </c>
      <c r="I77" s="35">
        <v>51453.909999999996</v>
      </c>
      <c r="J77" s="35">
        <v>249.66</v>
      </c>
    </row>
    <row r="78" spans="1:10" ht="15" x14ac:dyDescent="0.2">
      <c r="A78" s="62" t="s">
        <v>220</v>
      </c>
      <c r="B78" s="5">
        <v>100</v>
      </c>
      <c r="C78" s="35">
        <v>136271.9</v>
      </c>
      <c r="E78" s="76" t="s">
        <v>885</v>
      </c>
      <c r="F78" s="117">
        <v>100</v>
      </c>
      <c r="G78" s="35">
        <v>806</v>
      </c>
      <c r="H78" s="35">
        <v>31383.999999999996</v>
      </c>
      <c r="I78" s="35">
        <v>252521.71</v>
      </c>
      <c r="J78" s="35">
        <v>204.65</v>
      </c>
    </row>
    <row r="79" spans="1:10" ht="15" x14ac:dyDescent="0.2">
      <c r="A79" s="62" t="s">
        <v>222</v>
      </c>
      <c r="B79" s="5">
        <v>10000</v>
      </c>
      <c r="C79" s="35">
        <v>2842172</v>
      </c>
      <c r="E79" s="76" t="s">
        <v>222</v>
      </c>
      <c r="F79" s="117">
        <v>10000</v>
      </c>
      <c r="G79" s="35">
        <v>31900</v>
      </c>
      <c r="H79" s="35">
        <v>367800</v>
      </c>
      <c r="I79" s="35">
        <v>5623526.0000000009</v>
      </c>
      <c r="J79" s="35">
        <v>13496.999999999998</v>
      </c>
    </row>
    <row r="80" spans="1:10" ht="15" x14ac:dyDescent="0.2">
      <c r="A80" s="62" t="s">
        <v>249</v>
      </c>
      <c r="B80" s="5">
        <v>100</v>
      </c>
      <c r="C80" s="35">
        <v>81514.649999999994</v>
      </c>
      <c r="E80" s="76" t="s">
        <v>886</v>
      </c>
      <c r="F80" s="117">
        <v>100</v>
      </c>
      <c r="G80" s="35">
        <v>484.99999999999994</v>
      </c>
      <c r="H80" s="35">
        <v>21050</v>
      </c>
      <c r="I80" s="35">
        <v>152885.97</v>
      </c>
      <c r="J80" s="35">
        <v>101.6</v>
      </c>
    </row>
    <row r="81" spans="1:10" ht="15" x14ac:dyDescent="0.2">
      <c r="A81" s="62" t="s">
        <v>245</v>
      </c>
      <c r="B81" s="5">
        <v>100</v>
      </c>
      <c r="C81" s="35">
        <v>72736.490000000005</v>
      </c>
      <c r="E81" s="76" t="s">
        <v>887</v>
      </c>
      <c r="F81" s="117">
        <v>100</v>
      </c>
      <c r="G81" s="35">
        <v>426</v>
      </c>
      <c r="H81" s="35">
        <v>17023</v>
      </c>
      <c r="I81" s="35">
        <v>134589.82</v>
      </c>
      <c r="J81" s="35">
        <v>243.22</v>
      </c>
    </row>
    <row r="82" spans="1:10" ht="15" x14ac:dyDescent="0.2">
      <c r="A82" s="62" t="s">
        <v>254</v>
      </c>
      <c r="B82" s="5">
        <v>100</v>
      </c>
      <c r="C82" s="35">
        <v>13873.130000000001</v>
      </c>
      <c r="E82" s="62" t="s">
        <v>254</v>
      </c>
      <c r="F82" s="117" t="s">
        <v>39</v>
      </c>
      <c r="G82" s="117" t="s">
        <v>39</v>
      </c>
      <c r="H82" s="117" t="s">
        <v>39</v>
      </c>
      <c r="I82" s="117" t="s">
        <v>39</v>
      </c>
      <c r="J82" s="117" t="s">
        <v>39</v>
      </c>
    </row>
    <row r="83" spans="1:10" ht="15" x14ac:dyDescent="0.2">
      <c r="A83" s="62" t="s">
        <v>241</v>
      </c>
      <c r="B83" s="5">
        <v>100</v>
      </c>
      <c r="C83" s="35">
        <v>34074.35</v>
      </c>
      <c r="E83" s="76" t="s">
        <v>888</v>
      </c>
      <c r="F83" s="117">
        <v>100</v>
      </c>
      <c r="G83" s="35">
        <v>192</v>
      </c>
      <c r="H83" s="35">
        <v>8499</v>
      </c>
      <c r="I83" s="35">
        <v>62604.76</v>
      </c>
      <c r="J83" s="35">
        <v>200.76999999999998</v>
      </c>
    </row>
    <row r="84" spans="1:10" ht="15" x14ac:dyDescent="0.2">
      <c r="A84" s="62" t="s">
        <v>243</v>
      </c>
      <c r="B84" s="5">
        <v>100</v>
      </c>
      <c r="C84" s="35">
        <v>25176.12</v>
      </c>
      <c r="E84" s="76" t="s">
        <v>889</v>
      </c>
      <c r="F84" s="117">
        <v>100</v>
      </c>
      <c r="G84" s="35">
        <v>146</v>
      </c>
      <c r="H84" s="35">
        <v>5974</v>
      </c>
      <c r="I84" s="35">
        <v>46467.22</v>
      </c>
      <c r="J84" s="35">
        <v>192.25</v>
      </c>
    </row>
    <row r="85" spans="1:10" ht="15" x14ac:dyDescent="0.2">
      <c r="A85" s="62" t="s">
        <v>239</v>
      </c>
      <c r="B85" s="5">
        <v>100</v>
      </c>
      <c r="C85" s="35">
        <v>22071.100000000002</v>
      </c>
      <c r="E85" s="76" t="s">
        <v>890</v>
      </c>
      <c r="F85" s="117">
        <v>100</v>
      </c>
      <c r="G85" s="35">
        <v>121</v>
      </c>
      <c r="H85" s="35">
        <v>6237</v>
      </c>
      <c r="I85" s="35">
        <v>40006.03</v>
      </c>
      <c r="J85" s="35">
        <v>356.02</v>
      </c>
    </row>
    <row r="86" spans="1:10" ht="15" x14ac:dyDescent="0.2">
      <c r="A86" s="62" t="s">
        <v>292</v>
      </c>
      <c r="B86" s="5">
        <v>1</v>
      </c>
      <c r="C86" s="35">
        <v>672.53909999999996</v>
      </c>
      <c r="E86" s="76" t="s">
        <v>292</v>
      </c>
      <c r="F86" s="117">
        <v>1</v>
      </c>
      <c r="G86" s="35">
        <v>5.19</v>
      </c>
      <c r="H86" s="35">
        <v>201.29</v>
      </c>
      <c r="I86" s="35">
        <v>1282.3810000000001</v>
      </c>
      <c r="J86" s="35">
        <v>44.607700000000001</v>
      </c>
    </row>
    <row r="87" spans="1:10" ht="15" x14ac:dyDescent="0.2">
      <c r="A87" s="62" t="s">
        <v>287</v>
      </c>
      <c r="B87" s="5">
        <v>10000</v>
      </c>
      <c r="C87" s="35">
        <v>1598082</v>
      </c>
      <c r="E87" s="76" t="s">
        <v>287</v>
      </c>
      <c r="F87" s="117">
        <v>10000</v>
      </c>
      <c r="G87" s="35">
        <v>21600</v>
      </c>
      <c r="H87" s="35">
        <v>497800</v>
      </c>
      <c r="I87" s="35">
        <v>2932409</v>
      </c>
      <c r="J87" s="35">
        <v>15158</v>
      </c>
    </row>
    <row r="88" spans="1:10" ht="15" x14ac:dyDescent="0.2">
      <c r="A88" s="62" t="s">
        <v>294</v>
      </c>
      <c r="B88" s="5">
        <v>100</v>
      </c>
      <c r="C88" s="35">
        <v>4677.21</v>
      </c>
      <c r="E88" s="76" t="s">
        <v>891</v>
      </c>
      <c r="F88" s="117">
        <v>100</v>
      </c>
      <c r="G88" s="35">
        <v>22</v>
      </c>
      <c r="H88" s="35">
        <v>1148</v>
      </c>
      <c r="I88" s="35">
        <v>8685.380000000001</v>
      </c>
      <c r="J88" s="35">
        <v>106.49</v>
      </c>
    </row>
    <row r="89" spans="1:10" ht="15" x14ac:dyDescent="0.2">
      <c r="A89" s="62" t="s">
        <v>283</v>
      </c>
      <c r="B89" s="5">
        <v>1</v>
      </c>
      <c r="C89" s="35">
        <v>682.36580000000004</v>
      </c>
      <c r="E89" s="76" t="s">
        <v>283</v>
      </c>
      <c r="F89" s="117">
        <v>1</v>
      </c>
      <c r="G89" s="35">
        <v>3.96</v>
      </c>
      <c r="H89" s="35">
        <v>168.26</v>
      </c>
      <c r="I89" s="35">
        <v>1262.3947000000001</v>
      </c>
      <c r="J89" s="35">
        <v>39.537599999999998</v>
      </c>
    </row>
    <row r="90" spans="1:10" ht="15" x14ac:dyDescent="0.2">
      <c r="A90" s="62" t="s">
        <v>285</v>
      </c>
      <c r="B90" s="5">
        <v>100</v>
      </c>
      <c r="C90" s="35">
        <v>17361.05</v>
      </c>
      <c r="E90" s="76" t="s">
        <v>892</v>
      </c>
      <c r="F90" s="116">
        <v>100</v>
      </c>
      <c r="G90" s="35">
        <v>108</v>
      </c>
      <c r="H90" s="35">
        <v>3222.9999999999995</v>
      </c>
      <c r="I90" s="35">
        <v>32785.9</v>
      </c>
      <c r="J90" s="35">
        <v>60.85</v>
      </c>
    </row>
    <row r="91" spans="1:10" ht="15" x14ac:dyDescent="0.2">
      <c r="A91" s="62" t="s">
        <v>300</v>
      </c>
      <c r="B91" s="5">
        <v>100</v>
      </c>
      <c r="C91" s="35">
        <v>4625.63</v>
      </c>
      <c r="E91" s="76" t="s">
        <v>893</v>
      </c>
      <c r="F91" s="116">
        <v>100</v>
      </c>
      <c r="G91" s="35">
        <v>32</v>
      </c>
      <c r="H91" s="35">
        <v>534</v>
      </c>
      <c r="I91" s="35">
        <v>9877.41</v>
      </c>
      <c r="J91" s="35">
        <v>111.62</v>
      </c>
    </row>
    <row r="92" spans="1:10" ht="15" x14ac:dyDescent="0.2">
      <c r="A92" s="62" t="s">
        <v>304</v>
      </c>
      <c r="B92" s="5">
        <v>100</v>
      </c>
      <c r="C92" s="35">
        <v>4704.1499999999996</v>
      </c>
      <c r="E92" s="76" t="s">
        <v>894</v>
      </c>
      <c r="F92" s="116">
        <v>100</v>
      </c>
      <c r="G92" s="35">
        <v>30</v>
      </c>
      <c r="H92" s="35">
        <v>503</v>
      </c>
      <c r="I92" s="35">
        <v>9854.15</v>
      </c>
      <c r="J92" s="35">
        <v>89.08</v>
      </c>
    </row>
    <row r="93" spans="1:10" ht="15" x14ac:dyDescent="0.2">
      <c r="A93" s="62" t="s">
        <v>308</v>
      </c>
      <c r="B93" s="5">
        <v>100</v>
      </c>
      <c r="C93" s="35">
        <v>7913.0700000000006</v>
      </c>
      <c r="E93" s="76" t="s">
        <v>895</v>
      </c>
      <c r="F93" s="116">
        <v>100</v>
      </c>
      <c r="G93" s="35">
        <v>50</v>
      </c>
      <c r="H93" s="35">
        <v>868</v>
      </c>
      <c r="I93" s="35">
        <v>16085.849999999999</v>
      </c>
      <c r="J93" s="35">
        <v>107.25</v>
      </c>
    </row>
    <row r="94" spans="1:10" ht="15" x14ac:dyDescent="0.2">
      <c r="A94" s="62" t="s">
        <v>306</v>
      </c>
      <c r="B94" s="5">
        <v>100</v>
      </c>
      <c r="C94" s="35">
        <v>8266.9399999999987</v>
      </c>
      <c r="E94" s="76" t="s">
        <v>896</v>
      </c>
      <c r="F94" s="116">
        <v>100</v>
      </c>
      <c r="G94" s="35">
        <v>31</v>
      </c>
      <c r="H94" s="35">
        <v>505.99999999999994</v>
      </c>
      <c r="I94" s="35">
        <v>15820.320000000002</v>
      </c>
      <c r="J94" s="35">
        <v>142.71</v>
      </c>
    </row>
    <row r="95" spans="1:10" ht="15" x14ac:dyDescent="0.2">
      <c r="A95" s="62" t="s">
        <v>323</v>
      </c>
      <c r="B95" s="5">
        <v>100</v>
      </c>
      <c r="C95" s="35">
        <v>5477.65</v>
      </c>
      <c r="E95" s="76" t="s">
        <v>897</v>
      </c>
      <c r="F95" s="116">
        <v>100</v>
      </c>
      <c r="G95" s="35">
        <v>32</v>
      </c>
      <c r="H95" s="35">
        <v>592</v>
      </c>
      <c r="I95" s="35">
        <v>11369.79</v>
      </c>
      <c r="J95" s="35">
        <v>87.14</v>
      </c>
    </row>
    <row r="96" spans="1:10" ht="15" x14ac:dyDescent="0.2">
      <c r="A96" s="62" t="s">
        <v>310</v>
      </c>
      <c r="B96" s="5">
        <v>100</v>
      </c>
      <c r="C96" s="35">
        <v>7898.9999999999991</v>
      </c>
      <c r="E96" s="76" t="s">
        <v>898</v>
      </c>
      <c r="F96" s="116">
        <v>100</v>
      </c>
      <c r="G96" s="35">
        <v>44</v>
      </c>
      <c r="H96" s="35">
        <v>847.00000000000011</v>
      </c>
      <c r="I96" s="35">
        <v>16192.39</v>
      </c>
      <c r="J96" s="35">
        <v>85.2</v>
      </c>
    </row>
    <row r="97" spans="1:10" ht="15" x14ac:dyDescent="0.2">
      <c r="A97" s="62" t="s">
        <v>302</v>
      </c>
      <c r="B97" s="5">
        <v>100</v>
      </c>
      <c r="C97" s="35">
        <v>4441.24</v>
      </c>
      <c r="E97" s="76" t="s">
        <v>899</v>
      </c>
      <c r="F97" s="116">
        <v>100</v>
      </c>
      <c r="G97" s="35">
        <v>31</v>
      </c>
      <c r="H97" s="35">
        <v>513</v>
      </c>
      <c r="I97" s="35">
        <v>9423.5</v>
      </c>
      <c r="J97" s="35">
        <v>115.10000000000001</v>
      </c>
    </row>
    <row r="98" spans="1:10" ht="15" x14ac:dyDescent="0.2">
      <c r="A98" s="62" t="s">
        <v>312</v>
      </c>
      <c r="B98" s="5">
        <v>100</v>
      </c>
      <c r="C98" s="35">
        <v>11673.539999999999</v>
      </c>
      <c r="E98" s="76" t="s">
        <v>900</v>
      </c>
      <c r="F98" s="116">
        <v>100</v>
      </c>
      <c r="G98" s="35">
        <v>73</v>
      </c>
      <c r="H98" s="35">
        <v>1321</v>
      </c>
      <c r="I98" s="35">
        <v>23608.62</v>
      </c>
      <c r="J98" s="35">
        <v>131.20000000000002</v>
      </c>
    </row>
    <row r="99" spans="1:10" ht="15" x14ac:dyDescent="0.2">
      <c r="A99" s="62" t="s">
        <v>700</v>
      </c>
      <c r="B99" s="5">
        <v>100</v>
      </c>
      <c r="C99" s="35">
        <v>35494.240000000005</v>
      </c>
      <c r="E99" s="76" t="s">
        <v>901</v>
      </c>
      <c r="F99" s="116">
        <v>100</v>
      </c>
      <c r="G99" s="35">
        <v>233</v>
      </c>
      <c r="H99" s="35">
        <v>5469</v>
      </c>
      <c r="I99" s="35">
        <v>69055.520000000004</v>
      </c>
      <c r="J99" s="35">
        <v>23.39</v>
      </c>
    </row>
    <row r="100" spans="1:10" ht="15" x14ac:dyDescent="0.2">
      <c r="A100" s="62" t="s">
        <v>440</v>
      </c>
      <c r="B100" s="5">
        <v>100</v>
      </c>
      <c r="C100" s="35">
        <v>31624.9</v>
      </c>
      <c r="E100" s="76" t="s">
        <v>902</v>
      </c>
      <c r="F100" s="116">
        <v>100</v>
      </c>
      <c r="G100" s="35">
        <v>193</v>
      </c>
      <c r="H100" s="35">
        <v>1680.9999999999998</v>
      </c>
      <c r="I100" s="35">
        <v>65049.46</v>
      </c>
      <c r="J100" s="35">
        <v>84.3</v>
      </c>
    </row>
    <row r="101" spans="1:10" ht="15" x14ac:dyDescent="0.2">
      <c r="A101" s="62" t="s">
        <v>316</v>
      </c>
      <c r="B101" s="5">
        <v>100</v>
      </c>
      <c r="C101" s="35">
        <v>8968</v>
      </c>
      <c r="E101" s="76" t="s">
        <v>903</v>
      </c>
      <c r="F101" s="116">
        <v>100</v>
      </c>
      <c r="G101" s="35">
        <v>55.000000000000007</v>
      </c>
      <c r="H101" s="35">
        <v>993</v>
      </c>
      <c r="I101" s="35">
        <v>18013.22</v>
      </c>
      <c r="J101" s="35">
        <v>196.89000000000001</v>
      </c>
    </row>
    <row r="102" spans="1:10" ht="15" x14ac:dyDescent="0.2">
      <c r="A102" s="62" t="s">
        <v>314</v>
      </c>
      <c r="B102" s="5">
        <v>100</v>
      </c>
      <c r="C102" s="35">
        <v>13048.050000000001</v>
      </c>
      <c r="E102" s="76" t="s">
        <v>904</v>
      </c>
      <c r="F102" s="116">
        <v>100</v>
      </c>
      <c r="G102" s="35">
        <v>82</v>
      </c>
      <c r="H102" s="35">
        <v>1573</v>
      </c>
      <c r="I102" s="35">
        <v>26288.61</v>
      </c>
      <c r="J102" s="35">
        <v>148.47</v>
      </c>
    </row>
    <row r="103" spans="1:10" ht="15" x14ac:dyDescent="0.2">
      <c r="A103" s="62" t="s">
        <v>318</v>
      </c>
      <c r="B103" s="5">
        <v>100</v>
      </c>
      <c r="C103" s="35">
        <v>9175.07</v>
      </c>
      <c r="E103" s="76" t="s">
        <v>905</v>
      </c>
      <c r="F103" s="116">
        <v>100</v>
      </c>
      <c r="G103" s="35">
        <v>50</v>
      </c>
      <c r="H103" s="35">
        <v>1212</v>
      </c>
      <c r="I103" s="35">
        <v>18049.47</v>
      </c>
      <c r="J103" s="35">
        <v>96.89</v>
      </c>
    </row>
    <row r="104" spans="1:10" ht="15" x14ac:dyDescent="0.2">
      <c r="A104" s="62" t="s">
        <v>701</v>
      </c>
      <c r="B104" s="5">
        <v>100</v>
      </c>
      <c r="C104" s="35">
        <v>42151.46</v>
      </c>
      <c r="E104" s="76" t="s">
        <v>906</v>
      </c>
      <c r="F104" s="116">
        <v>100</v>
      </c>
      <c r="G104" s="35">
        <v>265</v>
      </c>
      <c r="H104" s="35">
        <v>6480</v>
      </c>
      <c r="I104" s="35">
        <v>80024.570000000007</v>
      </c>
      <c r="J104" s="35">
        <v>35.510000000000005</v>
      </c>
    </row>
    <row r="105" spans="1:10" ht="15" x14ac:dyDescent="0.2">
      <c r="A105" s="62" t="s">
        <v>702</v>
      </c>
      <c r="B105" s="5">
        <v>100</v>
      </c>
      <c r="C105" s="35">
        <v>4890.93</v>
      </c>
      <c r="E105" s="76" t="s">
        <v>907</v>
      </c>
      <c r="F105" s="116">
        <v>100</v>
      </c>
      <c r="G105" s="35">
        <v>30</v>
      </c>
      <c r="H105" s="35">
        <v>857</v>
      </c>
      <c r="I105" s="35">
        <v>9476.34</v>
      </c>
      <c r="J105" s="35">
        <v>52.949999999999996</v>
      </c>
    </row>
    <row r="106" spans="1:10" ht="15" x14ac:dyDescent="0.2">
      <c r="A106" s="62" t="s">
        <v>699</v>
      </c>
      <c r="B106" s="5">
        <v>100</v>
      </c>
      <c r="C106" s="35">
        <v>2631.91</v>
      </c>
      <c r="E106" s="76" t="s">
        <v>908</v>
      </c>
      <c r="F106" s="116">
        <v>100</v>
      </c>
      <c r="G106" s="35">
        <v>8</v>
      </c>
      <c r="H106" s="35">
        <v>546</v>
      </c>
      <c r="I106" s="35">
        <v>5231.91</v>
      </c>
      <c r="J106" s="35">
        <v>38.46</v>
      </c>
    </row>
    <row r="107" spans="1:10" ht="15" x14ac:dyDescent="0.2">
      <c r="A107" s="62" t="s">
        <v>757</v>
      </c>
      <c r="B107" s="5">
        <v>10000</v>
      </c>
      <c r="C107" s="35">
        <v>700750.66666666663</v>
      </c>
      <c r="E107" s="76" t="s">
        <v>757</v>
      </c>
      <c r="F107" s="117">
        <v>10000</v>
      </c>
      <c r="G107" s="35">
        <v>16600</v>
      </c>
      <c r="H107" s="35">
        <v>83500</v>
      </c>
      <c r="I107" s="35">
        <v>419995</v>
      </c>
      <c r="J107" s="35">
        <v>32077</v>
      </c>
    </row>
    <row r="108" spans="1:10" ht="15" x14ac:dyDescent="0.2">
      <c r="A108" s="62" t="s">
        <v>325</v>
      </c>
      <c r="B108" s="5">
        <v>100</v>
      </c>
      <c r="C108" s="35">
        <v>17840.75</v>
      </c>
      <c r="E108" s="76" t="s">
        <v>909</v>
      </c>
      <c r="F108" s="116">
        <v>100</v>
      </c>
      <c r="G108" s="35">
        <v>104</v>
      </c>
      <c r="H108" s="35">
        <v>2194</v>
      </c>
      <c r="I108" s="35">
        <v>35367.899999999994</v>
      </c>
      <c r="J108" s="35">
        <v>184.89</v>
      </c>
    </row>
    <row r="109" spans="1:10" ht="15" x14ac:dyDescent="0.2">
      <c r="A109" s="62" t="s">
        <v>703</v>
      </c>
      <c r="B109" s="5">
        <v>100</v>
      </c>
      <c r="C109" s="35">
        <v>7256.46</v>
      </c>
      <c r="E109" s="76" t="s">
        <v>910</v>
      </c>
      <c r="F109" s="116">
        <v>100</v>
      </c>
      <c r="G109" s="35">
        <v>35</v>
      </c>
      <c r="H109" s="35">
        <v>1381</v>
      </c>
      <c r="I109" s="35">
        <v>13647.61</v>
      </c>
      <c r="J109" s="35">
        <v>71.23</v>
      </c>
    </row>
    <row r="110" spans="1:10" ht="15" x14ac:dyDescent="0.2">
      <c r="A110" s="62" t="s">
        <v>704</v>
      </c>
      <c r="B110" s="5">
        <v>100</v>
      </c>
      <c r="C110" s="35">
        <v>1622.61</v>
      </c>
      <c r="E110" s="76" t="s">
        <v>911</v>
      </c>
      <c r="F110" s="116">
        <v>100</v>
      </c>
      <c r="G110" s="35" t="s">
        <v>39</v>
      </c>
      <c r="H110" s="35">
        <v>363</v>
      </c>
      <c r="I110" s="35">
        <v>3437.39</v>
      </c>
      <c r="J110" s="35">
        <v>10.95</v>
      </c>
    </row>
    <row r="111" spans="1:10" ht="15" x14ac:dyDescent="0.2">
      <c r="A111" s="62" t="s">
        <v>705</v>
      </c>
      <c r="B111" s="5">
        <v>100</v>
      </c>
      <c r="C111" s="35">
        <v>5995.55</v>
      </c>
      <c r="E111" s="76" t="s">
        <v>912</v>
      </c>
      <c r="F111" s="116">
        <v>100</v>
      </c>
      <c r="G111" s="35">
        <v>43</v>
      </c>
      <c r="H111" s="35">
        <v>5434</v>
      </c>
      <c r="I111" s="35">
        <v>11249.3</v>
      </c>
      <c r="J111" s="35">
        <v>112.31</v>
      </c>
    </row>
    <row r="112" spans="1:10" ht="15" x14ac:dyDescent="0.2">
      <c r="A112" s="62" t="s">
        <v>753</v>
      </c>
      <c r="B112" s="5">
        <v>100</v>
      </c>
      <c r="C112" s="35">
        <v>7635.3700000000008</v>
      </c>
      <c r="E112" s="62" t="s">
        <v>753</v>
      </c>
      <c r="F112" s="116" t="s">
        <v>39</v>
      </c>
      <c r="G112" s="116" t="s">
        <v>39</v>
      </c>
      <c r="H112" s="116" t="s">
        <v>39</v>
      </c>
      <c r="I112" s="116" t="s">
        <v>39</v>
      </c>
      <c r="J112" s="116" t="s">
        <v>39</v>
      </c>
    </row>
    <row r="113" spans="1:10" ht="15" x14ac:dyDescent="0.2">
      <c r="A113" s="62" t="s">
        <v>706</v>
      </c>
      <c r="B113" s="5">
        <v>100</v>
      </c>
      <c r="C113" s="35">
        <v>10997.1</v>
      </c>
      <c r="E113" s="76" t="s">
        <v>913</v>
      </c>
      <c r="F113" s="116">
        <v>100</v>
      </c>
      <c r="G113" s="35">
        <v>42</v>
      </c>
      <c r="H113" s="35">
        <v>2239</v>
      </c>
      <c r="I113" s="35">
        <v>20006.36</v>
      </c>
      <c r="J113" s="35">
        <v>56.46</v>
      </c>
    </row>
    <row r="114" spans="1:10" ht="15" x14ac:dyDescent="0.2">
      <c r="A114" s="62" t="s">
        <v>707</v>
      </c>
      <c r="B114" s="5">
        <v>100</v>
      </c>
      <c r="C114" s="35">
        <v>10983.11</v>
      </c>
      <c r="E114" s="76" t="s">
        <v>914</v>
      </c>
      <c r="F114" s="116">
        <v>100</v>
      </c>
      <c r="G114" s="35">
        <v>43</v>
      </c>
      <c r="H114" s="35">
        <v>1019</v>
      </c>
      <c r="I114" s="35">
        <v>20564.37</v>
      </c>
      <c r="J114" s="35">
        <v>60.029999999999994</v>
      </c>
    </row>
    <row r="115" spans="1:10" ht="15" x14ac:dyDescent="0.2">
      <c r="A115" s="62" t="s">
        <v>708</v>
      </c>
      <c r="B115" s="5">
        <v>100</v>
      </c>
      <c r="C115" s="35">
        <v>23653.039999999997</v>
      </c>
      <c r="E115" s="76" t="s">
        <v>915</v>
      </c>
      <c r="F115" s="116">
        <v>100</v>
      </c>
      <c r="G115" s="35">
        <v>145</v>
      </c>
      <c r="H115" s="35">
        <v>3099</v>
      </c>
      <c r="I115" s="35">
        <v>45881.279999999999</v>
      </c>
      <c r="J115" s="35">
        <v>68.03</v>
      </c>
    </row>
    <row r="116" spans="1:10" ht="15" x14ac:dyDescent="0.2">
      <c r="A116" s="62" t="s">
        <v>709</v>
      </c>
      <c r="B116" s="5">
        <v>100</v>
      </c>
      <c r="C116" s="35">
        <v>6814.8499999999995</v>
      </c>
      <c r="E116" s="76" t="s">
        <v>916</v>
      </c>
      <c r="F116" s="116">
        <v>100</v>
      </c>
      <c r="G116" s="35">
        <v>39</v>
      </c>
      <c r="H116" s="35">
        <v>1519</v>
      </c>
      <c r="I116" s="35">
        <v>12749.62</v>
      </c>
      <c r="J116" s="35">
        <v>63.33</v>
      </c>
    </row>
    <row r="117" spans="1:10" ht="15" x14ac:dyDescent="0.2">
      <c r="A117" s="62" t="s">
        <v>436</v>
      </c>
      <c r="B117" s="5">
        <v>10000</v>
      </c>
      <c r="C117" s="35">
        <v>3924221</v>
      </c>
      <c r="E117" s="76" t="s">
        <v>436</v>
      </c>
      <c r="F117" s="117">
        <v>10000</v>
      </c>
      <c r="G117" s="35">
        <v>35800</v>
      </c>
      <c r="H117" s="35">
        <v>1003199.9999999999</v>
      </c>
      <c r="I117" s="35">
        <v>7277464</v>
      </c>
      <c r="J117" s="35">
        <v>22547</v>
      </c>
    </row>
    <row r="118" spans="1:10" ht="15" x14ac:dyDescent="0.2">
      <c r="A118" s="62" t="s">
        <v>710</v>
      </c>
      <c r="B118" s="5">
        <v>100</v>
      </c>
      <c r="C118" s="35">
        <v>7100.43</v>
      </c>
      <c r="E118" s="76" t="s">
        <v>917</v>
      </c>
      <c r="F118" s="116">
        <v>100</v>
      </c>
      <c r="G118" s="35">
        <v>28.999999999999996</v>
      </c>
      <c r="H118" s="35">
        <v>1063</v>
      </c>
      <c r="I118" s="35">
        <v>12829.54</v>
      </c>
      <c r="J118" s="35">
        <v>55.720000000000006</v>
      </c>
    </row>
    <row r="119" spans="1:10" ht="15" x14ac:dyDescent="0.2">
      <c r="A119" s="62" t="s">
        <v>711</v>
      </c>
      <c r="B119" s="5">
        <v>100</v>
      </c>
      <c r="C119" s="35">
        <v>2942.7</v>
      </c>
      <c r="E119" s="76" t="s">
        <v>918</v>
      </c>
      <c r="F119" s="116">
        <v>100</v>
      </c>
      <c r="G119" s="35">
        <v>16</v>
      </c>
      <c r="H119" s="35">
        <v>652</v>
      </c>
      <c r="I119" s="35">
        <v>5562.99</v>
      </c>
      <c r="J119" s="35">
        <v>25.679999999999996</v>
      </c>
    </row>
    <row r="120" spans="1:10" ht="15" x14ac:dyDescent="0.2">
      <c r="A120" s="62" t="s">
        <v>712</v>
      </c>
      <c r="B120" s="5">
        <v>100</v>
      </c>
      <c r="C120" s="35">
        <v>15994.61</v>
      </c>
      <c r="E120" s="76" t="s">
        <v>919</v>
      </c>
      <c r="F120" s="116">
        <v>100</v>
      </c>
      <c r="G120" s="35">
        <v>136</v>
      </c>
      <c r="H120" s="35">
        <v>4553</v>
      </c>
      <c r="I120" s="35">
        <v>41674.700000000004</v>
      </c>
      <c r="J120" s="35">
        <v>65.09</v>
      </c>
    </row>
    <row r="121" spans="1:10" ht="15" x14ac:dyDescent="0.2">
      <c r="A121" s="62" t="s">
        <v>713</v>
      </c>
      <c r="B121" s="5">
        <v>100</v>
      </c>
      <c r="C121" s="35">
        <v>3266.0950000000003</v>
      </c>
      <c r="E121" s="76" t="s">
        <v>920</v>
      </c>
      <c r="F121" s="116">
        <v>100</v>
      </c>
      <c r="G121" s="35">
        <v>14.000000000000002</v>
      </c>
      <c r="H121" s="35">
        <v>398</v>
      </c>
      <c r="I121" s="35">
        <v>3351.62</v>
      </c>
      <c r="J121" s="35">
        <v>49.15</v>
      </c>
    </row>
    <row r="122" spans="1:10" ht="15" x14ac:dyDescent="0.2">
      <c r="A122" s="62" t="s">
        <v>714</v>
      </c>
      <c r="B122" s="5">
        <v>100</v>
      </c>
      <c r="C122" s="35">
        <v>4051.6400000000003</v>
      </c>
      <c r="E122" s="76" t="s">
        <v>921</v>
      </c>
      <c r="F122" s="116">
        <v>100</v>
      </c>
      <c r="G122" s="35">
        <v>27</v>
      </c>
      <c r="H122" s="35">
        <v>866</v>
      </c>
      <c r="I122" s="35">
        <v>7860.48</v>
      </c>
      <c r="J122" s="35">
        <v>61.1</v>
      </c>
    </row>
    <row r="123" spans="1:10" ht="15" x14ac:dyDescent="0.2">
      <c r="A123" s="62" t="s">
        <v>715</v>
      </c>
      <c r="B123" s="5">
        <v>100</v>
      </c>
      <c r="C123" s="35">
        <v>25180.73</v>
      </c>
      <c r="E123" s="76" t="s">
        <v>922</v>
      </c>
      <c r="F123" s="116">
        <v>100</v>
      </c>
      <c r="G123" s="35">
        <v>176</v>
      </c>
      <c r="H123" s="35">
        <v>3679</v>
      </c>
      <c r="I123" s="35">
        <v>52407.13</v>
      </c>
      <c r="J123" s="35">
        <v>47.660000000000004</v>
      </c>
    </row>
    <row r="124" spans="1:10" ht="15" x14ac:dyDescent="0.2">
      <c r="A124" s="62" t="s">
        <v>716</v>
      </c>
      <c r="B124" s="5">
        <v>100</v>
      </c>
      <c r="C124" s="35">
        <v>4305.8</v>
      </c>
      <c r="E124" s="76" t="s">
        <v>923</v>
      </c>
      <c r="F124" s="116">
        <v>100</v>
      </c>
      <c r="G124" s="35">
        <v>38</v>
      </c>
      <c r="H124" s="35">
        <v>906</v>
      </c>
      <c r="I124" s="35">
        <v>8110.97</v>
      </c>
      <c r="J124" s="35">
        <v>85.350000000000009</v>
      </c>
    </row>
    <row r="125" spans="1:10" ht="15" x14ac:dyDescent="0.2">
      <c r="A125" s="62" t="s">
        <v>717</v>
      </c>
      <c r="B125" s="5">
        <v>100</v>
      </c>
      <c r="C125" s="35">
        <v>17480.189999999999</v>
      </c>
      <c r="E125" s="76" t="s">
        <v>924</v>
      </c>
      <c r="F125" s="116">
        <v>100</v>
      </c>
      <c r="G125" s="35">
        <v>109.00000000000001</v>
      </c>
      <c r="H125" s="35">
        <v>1896</v>
      </c>
      <c r="I125" s="35">
        <v>33831.240000000005</v>
      </c>
      <c r="J125" s="35">
        <v>67.510000000000005</v>
      </c>
    </row>
    <row r="126" spans="1:10" ht="15" x14ac:dyDescent="0.2">
      <c r="A126" s="62" t="s">
        <v>718</v>
      </c>
      <c r="B126" s="5">
        <v>100</v>
      </c>
      <c r="C126" s="35">
        <v>2690.63</v>
      </c>
      <c r="E126" s="76" t="s">
        <v>925</v>
      </c>
      <c r="F126" s="116">
        <v>100</v>
      </c>
      <c r="G126" s="35">
        <v>18</v>
      </c>
      <c r="H126" s="35">
        <v>280</v>
      </c>
      <c r="I126" s="35">
        <v>5831.37</v>
      </c>
      <c r="J126" s="35">
        <v>48.77</v>
      </c>
    </row>
    <row r="127" spans="1:10" ht="15" x14ac:dyDescent="0.2">
      <c r="A127" s="62" t="s">
        <v>719</v>
      </c>
      <c r="B127" s="5">
        <v>100</v>
      </c>
      <c r="C127" s="35">
        <v>5630.86</v>
      </c>
      <c r="E127" s="76" t="s">
        <v>926</v>
      </c>
      <c r="F127" s="116">
        <v>100</v>
      </c>
      <c r="G127" s="35">
        <v>45</v>
      </c>
      <c r="H127" s="35">
        <v>482</v>
      </c>
      <c r="I127" s="35">
        <v>11814.63</v>
      </c>
      <c r="J127" s="35">
        <v>42.11</v>
      </c>
    </row>
    <row r="128" spans="1:10" ht="15" x14ac:dyDescent="0.2">
      <c r="A128" s="76" t="s">
        <v>927</v>
      </c>
      <c r="B128" s="5" t="s">
        <v>39</v>
      </c>
      <c r="C128" s="5" t="s">
        <v>39</v>
      </c>
      <c r="E128" s="76" t="s">
        <v>927</v>
      </c>
      <c r="F128" s="116">
        <v>100</v>
      </c>
      <c r="G128" s="35">
        <v>53</v>
      </c>
      <c r="H128" s="35">
        <v>488.99999999999994</v>
      </c>
      <c r="I128" s="35">
        <v>14958.699999999999</v>
      </c>
      <c r="J128" s="35">
        <v>74.660000000000011</v>
      </c>
    </row>
    <row r="129" spans="1:10" ht="15" x14ac:dyDescent="0.2">
      <c r="A129" s="62" t="s">
        <v>720</v>
      </c>
      <c r="B129" s="5">
        <v>100</v>
      </c>
      <c r="C129" s="35">
        <v>12410.03</v>
      </c>
      <c r="E129" s="76" t="s">
        <v>928</v>
      </c>
      <c r="F129" s="116">
        <v>100</v>
      </c>
      <c r="G129" s="35">
        <v>87</v>
      </c>
      <c r="H129" s="35">
        <v>1873.9999999999998</v>
      </c>
      <c r="I129" s="35">
        <v>24385.75</v>
      </c>
      <c r="J129" s="35">
        <v>94.08</v>
      </c>
    </row>
    <row r="130" spans="1:10" ht="15" x14ac:dyDescent="0.2">
      <c r="A130" s="62" t="s">
        <v>721</v>
      </c>
      <c r="B130" s="5">
        <v>1</v>
      </c>
      <c r="C130" s="35">
        <v>1700.8728000000001</v>
      </c>
      <c r="E130" s="76" t="s">
        <v>721</v>
      </c>
      <c r="F130" s="117">
        <v>1</v>
      </c>
      <c r="G130" s="35">
        <v>10.8</v>
      </c>
      <c r="H130" s="35">
        <v>269.33999999999997</v>
      </c>
      <c r="I130" s="35">
        <v>3398.7954</v>
      </c>
      <c r="J130" s="35">
        <v>63.974200000000003</v>
      </c>
    </row>
    <row r="131" spans="1:10" ht="15" x14ac:dyDescent="0.2">
      <c r="A131" s="62" t="s">
        <v>722</v>
      </c>
      <c r="B131" s="5">
        <v>100</v>
      </c>
      <c r="C131" s="35">
        <v>2818.49</v>
      </c>
      <c r="E131" s="76" t="s">
        <v>929</v>
      </c>
      <c r="F131" s="116">
        <v>100</v>
      </c>
      <c r="G131" s="35">
        <v>22</v>
      </c>
      <c r="H131" s="35">
        <v>459</v>
      </c>
      <c r="I131" s="35">
        <v>5656.45</v>
      </c>
      <c r="J131" s="35">
        <v>53.38</v>
      </c>
    </row>
    <row r="132" spans="1:10" ht="15" x14ac:dyDescent="0.2">
      <c r="A132" s="62" t="s">
        <v>723</v>
      </c>
      <c r="B132" s="5">
        <v>100</v>
      </c>
      <c r="C132" s="35">
        <v>1846.6899999999998</v>
      </c>
      <c r="E132" s="76" t="s">
        <v>930</v>
      </c>
      <c r="F132" s="116">
        <v>100</v>
      </c>
      <c r="G132" s="35">
        <v>9</v>
      </c>
      <c r="H132" s="35">
        <v>246</v>
      </c>
      <c r="I132" s="35">
        <v>3666.98</v>
      </c>
      <c r="J132" s="35">
        <v>52.44</v>
      </c>
    </row>
    <row r="133" spans="1:10" ht="15" x14ac:dyDescent="0.2">
      <c r="A133" s="62" t="s">
        <v>755</v>
      </c>
      <c r="B133" s="5">
        <v>10000</v>
      </c>
      <c r="C133" s="35">
        <v>440969</v>
      </c>
      <c r="E133" s="76" t="s">
        <v>1024</v>
      </c>
      <c r="F133" s="116">
        <v>100</v>
      </c>
      <c r="G133" s="35">
        <v>171</v>
      </c>
      <c r="H133" s="35">
        <v>1523</v>
      </c>
      <c r="I133" s="35">
        <v>9158.91</v>
      </c>
      <c r="J133" s="35">
        <v>128.22999999999999</v>
      </c>
    </row>
    <row r="134" spans="1:10" ht="15" x14ac:dyDescent="0.2">
      <c r="A134" s="62" t="s">
        <v>724</v>
      </c>
      <c r="B134" s="5">
        <v>100</v>
      </c>
      <c r="C134" s="35">
        <v>4292.0200000000004</v>
      </c>
      <c r="E134" s="76" t="s">
        <v>931</v>
      </c>
      <c r="F134" s="116">
        <v>100</v>
      </c>
      <c r="G134" s="35">
        <v>27</v>
      </c>
      <c r="H134" s="35">
        <v>673</v>
      </c>
      <c r="I134" s="35">
        <v>8469.81</v>
      </c>
      <c r="J134" s="35">
        <v>45.97</v>
      </c>
    </row>
    <row r="135" spans="1:10" ht="15" x14ac:dyDescent="0.2">
      <c r="A135" s="76" t="s">
        <v>932</v>
      </c>
      <c r="B135" s="5" t="s">
        <v>39</v>
      </c>
      <c r="C135" s="5" t="s">
        <v>39</v>
      </c>
      <c r="E135" s="76" t="s">
        <v>932</v>
      </c>
      <c r="F135" s="116">
        <v>100</v>
      </c>
      <c r="G135" s="35">
        <v>42</v>
      </c>
      <c r="H135" s="35">
        <v>416</v>
      </c>
      <c r="I135" s="35">
        <v>12033.75</v>
      </c>
      <c r="J135" s="35">
        <v>59.319999999999993</v>
      </c>
    </row>
    <row r="136" spans="1:10" ht="15" x14ac:dyDescent="0.2">
      <c r="A136" s="62" t="s">
        <v>725</v>
      </c>
      <c r="B136" s="5">
        <v>100</v>
      </c>
      <c r="C136" s="35">
        <v>7685.5199999999995</v>
      </c>
      <c r="E136" s="76" t="s">
        <v>933</v>
      </c>
      <c r="F136" s="116">
        <v>100</v>
      </c>
      <c r="G136" s="35">
        <v>56.999999999999993</v>
      </c>
      <c r="H136" s="35">
        <v>507</v>
      </c>
      <c r="I136" s="35">
        <v>16357.53</v>
      </c>
      <c r="J136" s="35">
        <v>36.53</v>
      </c>
    </row>
    <row r="137" spans="1:10" ht="15" x14ac:dyDescent="0.2">
      <c r="A137" s="76" t="s">
        <v>934</v>
      </c>
      <c r="B137" s="5" t="s">
        <v>39</v>
      </c>
      <c r="C137" s="5" t="s">
        <v>39</v>
      </c>
      <c r="E137" s="76" t="s">
        <v>934</v>
      </c>
      <c r="F137" s="116">
        <v>100</v>
      </c>
      <c r="G137" s="35">
        <v>39</v>
      </c>
      <c r="H137" s="35">
        <v>505.99999999999994</v>
      </c>
      <c r="I137" s="35">
        <v>14883.189999999999</v>
      </c>
      <c r="J137" s="35">
        <v>39.14</v>
      </c>
    </row>
    <row r="138" spans="1:10" ht="15" x14ac:dyDescent="0.2">
      <c r="A138" s="76" t="s">
        <v>935</v>
      </c>
      <c r="B138" s="5" t="s">
        <v>39</v>
      </c>
      <c r="C138" s="5" t="s">
        <v>39</v>
      </c>
      <c r="E138" s="76" t="s">
        <v>935</v>
      </c>
      <c r="F138" s="116">
        <v>100</v>
      </c>
      <c r="G138" s="35">
        <v>49</v>
      </c>
      <c r="H138" s="35">
        <v>448.00000000000006</v>
      </c>
      <c r="I138" s="35">
        <v>10980.99</v>
      </c>
      <c r="J138" s="35">
        <v>53.53</v>
      </c>
    </row>
    <row r="139" spans="1:10" ht="15" x14ac:dyDescent="0.2">
      <c r="A139" s="62" t="s">
        <v>726</v>
      </c>
      <c r="B139" s="5">
        <v>100</v>
      </c>
      <c r="C139" s="35">
        <v>92422.78</v>
      </c>
      <c r="E139" s="76" t="s">
        <v>936</v>
      </c>
      <c r="F139" s="116">
        <v>100</v>
      </c>
      <c r="G139" s="35">
        <v>536</v>
      </c>
      <c r="H139" s="35">
        <v>15733.000000000002</v>
      </c>
      <c r="I139" s="35">
        <v>163539.85</v>
      </c>
      <c r="J139" s="35">
        <v>67.989999999999995</v>
      </c>
    </row>
    <row r="140" spans="1:10" ht="15" x14ac:dyDescent="0.2">
      <c r="A140" s="62" t="s">
        <v>727</v>
      </c>
      <c r="B140" s="5">
        <v>100</v>
      </c>
      <c r="C140" s="35">
        <v>3507.12</v>
      </c>
      <c r="E140" s="76" t="s">
        <v>937</v>
      </c>
      <c r="F140" s="116">
        <v>100</v>
      </c>
      <c r="G140" s="35">
        <v>24</v>
      </c>
      <c r="H140" s="35">
        <v>783</v>
      </c>
      <c r="I140" s="35">
        <v>6534.5</v>
      </c>
      <c r="J140" s="35">
        <v>52.980000000000004</v>
      </c>
    </row>
    <row r="141" spans="1:10" ht="15" x14ac:dyDescent="0.2">
      <c r="A141" s="62" t="s">
        <v>728</v>
      </c>
      <c r="B141" s="5">
        <v>100</v>
      </c>
      <c r="C141" s="35">
        <v>4550.84</v>
      </c>
      <c r="E141" s="76" t="s">
        <v>938</v>
      </c>
      <c r="F141" s="116">
        <v>100</v>
      </c>
      <c r="G141" s="35">
        <v>23</v>
      </c>
      <c r="H141" s="35">
        <v>792</v>
      </c>
      <c r="I141" s="35">
        <v>8379.32</v>
      </c>
      <c r="J141" s="35">
        <v>63.92</v>
      </c>
    </row>
    <row r="142" spans="1:10" ht="15" x14ac:dyDescent="0.2">
      <c r="A142" s="62" t="s">
        <v>729</v>
      </c>
      <c r="B142" s="5">
        <v>100</v>
      </c>
      <c r="C142" s="35">
        <v>2431.9700000000003</v>
      </c>
      <c r="E142" s="76" t="s">
        <v>939</v>
      </c>
      <c r="F142" s="116">
        <v>100</v>
      </c>
      <c r="G142" s="35">
        <v>19</v>
      </c>
      <c r="H142" s="35">
        <v>482</v>
      </c>
      <c r="I142" s="35">
        <v>4655.6899999999996</v>
      </c>
      <c r="J142" s="35">
        <v>59.17</v>
      </c>
    </row>
    <row r="143" spans="1:10" ht="15" x14ac:dyDescent="0.2">
      <c r="A143" s="62" t="s">
        <v>730</v>
      </c>
      <c r="B143" s="5">
        <v>1</v>
      </c>
      <c r="C143" s="35">
        <v>896.29219999999998</v>
      </c>
      <c r="E143" s="76" t="s">
        <v>730</v>
      </c>
      <c r="F143" s="117">
        <v>1</v>
      </c>
      <c r="G143" s="35">
        <v>5.59</v>
      </c>
      <c r="H143" s="35">
        <v>218.92</v>
      </c>
      <c r="I143" s="35">
        <v>1789.2918999999999</v>
      </c>
      <c r="J143" s="35">
        <v>52.223399999999998</v>
      </c>
    </row>
    <row r="144" spans="1:10" ht="15" x14ac:dyDescent="0.2">
      <c r="A144" s="62" t="s">
        <v>731</v>
      </c>
      <c r="B144" s="5">
        <v>1</v>
      </c>
      <c r="C144" s="35">
        <v>873.19690000000003</v>
      </c>
      <c r="E144" s="76" t="s">
        <v>731</v>
      </c>
      <c r="F144" s="117">
        <v>1</v>
      </c>
      <c r="G144" s="35">
        <v>5.55</v>
      </c>
      <c r="H144" s="35">
        <v>244.53</v>
      </c>
      <c r="I144" s="35">
        <v>1655.8761</v>
      </c>
      <c r="J144" s="35">
        <v>33.741399999999999</v>
      </c>
    </row>
    <row r="145" spans="1:10" ht="15" x14ac:dyDescent="0.2">
      <c r="A145" s="62" t="s">
        <v>732</v>
      </c>
      <c r="B145" s="5">
        <v>100</v>
      </c>
      <c r="C145" s="35">
        <v>4209.54</v>
      </c>
      <c r="E145" s="76" t="s">
        <v>940</v>
      </c>
      <c r="F145" s="116">
        <v>100</v>
      </c>
      <c r="G145" s="35">
        <v>21</v>
      </c>
      <c r="H145" s="35">
        <v>958</v>
      </c>
      <c r="I145" s="35">
        <v>7704.1200000000008</v>
      </c>
      <c r="J145" s="35">
        <v>61.150000000000006</v>
      </c>
    </row>
    <row r="146" spans="1:10" ht="15" x14ac:dyDescent="0.2">
      <c r="A146" s="62" t="s">
        <v>733</v>
      </c>
      <c r="B146" s="5">
        <v>100</v>
      </c>
      <c r="C146" s="35">
        <v>7913.7</v>
      </c>
      <c r="E146" s="76" t="s">
        <v>941</v>
      </c>
      <c r="F146" s="116">
        <v>100</v>
      </c>
      <c r="G146" s="35">
        <v>50</v>
      </c>
      <c r="H146" s="35">
        <v>1751.0000000000002</v>
      </c>
      <c r="I146" s="35">
        <v>14239.009999999998</v>
      </c>
      <c r="J146" s="35">
        <v>115.97</v>
      </c>
    </row>
    <row r="147" spans="1:10" ht="15" x14ac:dyDescent="0.2">
      <c r="A147" s="62" t="s">
        <v>734</v>
      </c>
      <c r="B147" s="5">
        <v>100</v>
      </c>
      <c r="C147" s="35">
        <v>13951.249999999998</v>
      </c>
      <c r="E147" s="76" t="s">
        <v>942</v>
      </c>
      <c r="F147" s="116">
        <v>100</v>
      </c>
      <c r="G147" s="35">
        <v>85</v>
      </c>
      <c r="H147" s="35">
        <v>3157</v>
      </c>
      <c r="I147" s="35">
        <v>25674.579999999998</v>
      </c>
      <c r="J147" s="35">
        <v>104.24</v>
      </c>
    </row>
    <row r="148" spans="1:10" ht="15" x14ac:dyDescent="0.2">
      <c r="A148" s="62" t="s">
        <v>735</v>
      </c>
      <c r="B148" s="5">
        <v>100</v>
      </c>
      <c r="C148" s="35">
        <v>41186.149999999994</v>
      </c>
      <c r="E148" s="76" t="s">
        <v>943</v>
      </c>
      <c r="F148" s="116">
        <v>100</v>
      </c>
      <c r="G148" s="35">
        <v>238</v>
      </c>
      <c r="H148" s="35">
        <v>9636</v>
      </c>
      <c r="I148" s="35">
        <v>74254.37</v>
      </c>
      <c r="J148" s="35">
        <v>74.56</v>
      </c>
    </row>
    <row r="149" spans="1:10" ht="15" x14ac:dyDescent="0.2">
      <c r="A149" s="62" t="s">
        <v>523</v>
      </c>
      <c r="B149" s="5">
        <v>10000</v>
      </c>
      <c r="C149" s="35">
        <v>9947791</v>
      </c>
      <c r="E149" s="76" t="s">
        <v>523</v>
      </c>
      <c r="F149" s="117">
        <v>10000</v>
      </c>
      <c r="G149" s="35">
        <v>60100</v>
      </c>
      <c r="H149" s="35">
        <v>2661300</v>
      </c>
      <c r="I149" s="35">
        <v>17447278</v>
      </c>
      <c r="J149" s="35">
        <v>10082</v>
      </c>
    </row>
    <row r="150" spans="1:10" ht="15" x14ac:dyDescent="0.2">
      <c r="A150" s="62" t="s">
        <v>484</v>
      </c>
      <c r="B150" s="5">
        <v>25</v>
      </c>
      <c r="C150" s="35">
        <v>103182.2975</v>
      </c>
      <c r="E150" s="76" t="s">
        <v>1025</v>
      </c>
      <c r="F150" s="117">
        <v>25</v>
      </c>
      <c r="G150" s="35">
        <v>758.75</v>
      </c>
      <c r="H150" s="35">
        <v>22084.75</v>
      </c>
      <c r="I150" s="35">
        <v>199046.80249999999</v>
      </c>
      <c r="J150" s="35">
        <v>58.942499999999995</v>
      </c>
    </row>
    <row r="151" spans="1:10" ht="15" x14ac:dyDescent="0.2">
      <c r="A151" s="76" t="s">
        <v>1026</v>
      </c>
      <c r="B151" s="5" t="s">
        <v>39</v>
      </c>
      <c r="C151" s="5" t="s">
        <v>39</v>
      </c>
      <c r="E151" s="76" t="s">
        <v>1026</v>
      </c>
      <c r="F151" s="117">
        <v>25</v>
      </c>
      <c r="G151" s="35">
        <v>147.5</v>
      </c>
      <c r="H151" s="35">
        <v>419.00000000000006</v>
      </c>
      <c r="I151" s="35">
        <v>13224.934999999999</v>
      </c>
      <c r="J151" s="35">
        <v>27.844999999999999</v>
      </c>
    </row>
    <row r="152" spans="1:10" ht="15" x14ac:dyDescent="0.2">
      <c r="A152" s="76" t="s">
        <v>1027</v>
      </c>
      <c r="B152" s="5" t="s">
        <v>39</v>
      </c>
      <c r="C152" s="5" t="s">
        <v>39</v>
      </c>
      <c r="E152" s="76" t="s">
        <v>1027</v>
      </c>
      <c r="F152" s="117">
        <v>25</v>
      </c>
      <c r="G152" s="35">
        <v>187.25</v>
      </c>
      <c r="H152" s="35">
        <v>785.75</v>
      </c>
      <c r="I152" s="35">
        <v>30362.762500000001</v>
      </c>
      <c r="J152" s="35">
        <v>49.512499999999996</v>
      </c>
    </row>
    <row r="153" spans="1:10" ht="15" x14ac:dyDescent="0.2">
      <c r="A153" s="76" t="s">
        <v>1028</v>
      </c>
      <c r="B153" s="5" t="s">
        <v>39</v>
      </c>
      <c r="C153" s="5" t="s">
        <v>39</v>
      </c>
      <c r="E153" s="76" t="s">
        <v>1028</v>
      </c>
      <c r="F153" s="117">
        <v>25</v>
      </c>
      <c r="G153" s="35">
        <v>151</v>
      </c>
      <c r="H153" s="35">
        <v>1271.75</v>
      </c>
      <c r="I153" s="35">
        <v>31679.152499999997</v>
      </c>
      <c r="J153" s="35">
        <v>37.692500000000003</v>
      </c>
    </row>
    <row r="154" spans="1:10" ht="15" x14ac:dyDescent="0.2">
      <c r="A154" s="62" t="s">
        <v>738</v>
      </c>
      <c r="B154" s="5">
        <v>100</v>
      </c>
      <c r="C154" s="35">
        <v>190096.48</v>
      </c>
      <c r="E154" s="76" t="s">
        <v>1029</v>
      </c>
      <c r="F154" s="117">
        <v>10</v>
      </c>
      <c r="G154" s="35">
        <v>129.1</v>
      </c>
      <c r="H154" s="35">
        <v>1348.4</v>
      </c>
      <c r="I154" s="35">
        <v>39811.161999999997</v>
      </c>
      <c r="J154" s="35">
        <v>42.841999999999999</v>
      </c>
    </row>
    <row r="155" spans="1:10" ht="15" x14ac:dyDescent="0.2">
      <c r="A155" s="62" t="s">
        <v>739</v>
      </c>
      <c r="B155" s="5">
        <v>10</v>
      </c>
      <c r="C155" s="35">
        <v>2779.4080000000004</v>
      </c>
      <c r="E155" s="76" t="s">
        <v>739</v>
      </c>
      <c r="F155" s="117">
        <v>10</v>
      </c>
      <c r="G155" s="35">
        <v>19.7</v>
      </c>
      <c r="H155" s="35">
        <v>248.6</v>
      </c>
      <c r="I155" s="35">
        <v>5596.0869999999995</v>
      </c>
      <c r="J155" s="35">
        <v>76.37299999999999</v>
      </c>
    </row>
    <row r="156" spans="1:10" ht="15" x14ac:dyDescent="0.2">
      <c r="A156" s="62" t="s">
        <v>486</v>
      </c>
      <c r="B156" s="5">
        <v>10000</v>
      </c>
      <c r="C156" s="35">
        <v>2410656</v>
      </c>
      <c r="E156" s="76" t="s">
        <v>486</v>
      </c>
      <c r="F156" s="117">
        <v>10000</v>
      </c>
      <c r="G156" s="35">
        <v>17200</v>
      </c>
      <c r="H156" s="35">
        <v>768000</v>
      </c>
      <c r="I156" s="35">
        <v>3654773</v>
      </c>
      <c r="J156" s="35">
        <v>12202</v>
      </c>
    </row>
    <row r="157" spans="1:10" ht="15" x14ac:dyDescent="0.2">
      <c r="A157" s="62" t="s">
        <v>740</v>
      </c>
      <c r="B157" s="5">
        <v>10</v>
      </c>
      <c r="C157" s="35">
        <v>12393.105</v>
      </c>
      <c r="E157" s="76" t="s">
        <v>740</v>
      </c>
      <c r="F157" s="117">
        <v>10</v>
      </c>
      <c r="G157" s="35">
        <v>85.5</v>
      </c>
      <c r="H157" s="35">
        <v>1172.8</v>
      </c>
      <c r="I157" s="35">
        <v>24764.391</v>
      </c>
      <c r="J157" s="35">
        <v>62.838999999999999</v>
      </c>
    </row>
    <row r="158" spans="1:10" ht="15" x14ac:dyDescent="0.2">
      <c r="A158" s="62" t="s">
        <v>741</v>
      </c>
      <c r="B158" s="5">
        <v>10</v>
      </c>
      <c r="C158" s="35">
        <v>11447.57</v>
      </c>
      <c r="E158" s="76" t="s">
        <v>741</v>
      </c>
      <c r="F158" s="117">
        <v>10</v>
      </c>
      <c r="G158" s="35">
        <v>75.099999999999994</v>
      </c>
      <c r="H158" s="35">
        <v>1016.7</v>
      </c>
      <c r="I158" s="35">
        <v>23030.962</v>
      </c>
      <c r="J158" s="35">
        <v>23.407</v>
      </c>
    </row>
    <row r="159" spans="1:10" ht="15" x14ac:dyDescent="0.2">
      <c r="A159" s="62" t="s">
        <v>742</v>
      </c>
      <c r="B159" s="5">
        <v>10</v>
      </c>
      <c r="C159" s="35">
        <v>10587.733</v>
      </c>
      <c r="E159" s="76" t="s">
        <v>742</v>
      </c>
      <c r="F159" s="117">
        <v>10</v>
      </c>
      <c r="G159" s="35">
        <v>67.8</v>
      </c>
      <c r="H159" s="35">
        <v>808.40000000000009</v>
      </c>
      <c r="I159" s="35">
        <v>21527.784</v>
      </c>
      <c r="J159" s="35">
        <v>55.331000000000003</v>
      </c>
    </row>
    <row r="160" spans="1:10" ht="15" x14ac:dyDescent="0.2">
      <c r="A160" s="62" t="s">
        <v>743</v>
      </c>
      <c r="B160" s="5">
        <v>100</v>
      </c>
      <c r="C160" s="35">
        <v>106478.23000000001</v>
      </c>
      <c r="E160" s="76" t="s">
        <v>743</v>
      </c>
      <c r="F160" s="117">
        <v>10</v>
      </c>
      <c r="G160" s="35">
        <v>66.900000000000006</v>
      </c>
      <c r="H160" s="35">
        <v>746.1</v>
      </c>
      <c r="I160" s="35">
        <v>21557.984</v>
      </c>
      <c r="J160" s="35">
        <v>19.594000000000001</v>
      </c>
    </row>
    <row r="161" spans="1:10" ht="15" x14ac:dyDescent="0.2">
      <c r="A161" s="62" t="s">
        <v>962</v>
      </c>
      <c r="B161" s="5">
        <v>10</v>
      </c>
      <c r="C161" s="35">
        <v>19962.396000000001</v>
      </c>
      <c r="E161" s="76" t="s">
        <v>1030</v>
      </c>
      <c r="F161" s="117">
        <v>10</v>
      </c>
      <c r="G161" s="35">
        <v>120.1</v>
      </c>
      <c r="H161" s="35">
        <v>4813.3999999999996</v>
      </c>
      <c r="I161" s="35">
        <v>36983.358999999997</v>
      </c>
      <c r="J161" s="35">
        <v>34.082999999999998</v>
      </c>
    </row>
    <row r="162" spans="1:10" ht="15" x14ac:dyDescent="0.2">
      <c r="A162" s="62" t="s">
        <v>744</v>
      </c>
      <c r="B162" s="5">
        <v>50</v>
      </c>
      <c r="C162" s="35">
        <v>49208.994999999995</v>
      </c>
      <c r="E162" s="76" t="s">
        <v>744</v>
      </c>
      <c r="F162" s="117">
        <v>50</v>
      </c>
      <c r="G162" s="35">
        <v>298.5</v>
      </c>
      <c r="H162" s="35">
        <v>11209</v>
      </c>
      <c r="I162" s="35">
        <v>92138.87</v>
      </c>
      <c r="J162" s="35">
        <v>57.315000000000005</v>
      </c>
    </row>
    <row r="163" spans="1:10" ht="15" x14ac:dyDescent="0.2">
      <c r="A163" s="62" t="s">
        <v>745</v>
      </c>
      <c r="B163" s="5">
        <v>10</v>
      </c>
      <c r="C163" s="35">
        <v>9222.9600000000009</v>
      </c>
      <c r="E163" s="76" t="s">
        <v>745</v>
      </c>
      <c r="F163" s="117">
        <v>10</v>
      </c>
      <c r="G163" s="35">
        <v>51.900000000000006</v>
      </c>
      <c r="H163" s="35">
        <v>1918.1999999999998</v>
      </c>
      <c r="I163" s="35">
        <v>17003.481</v>
      </c>
      <c r="J163" s="35">
        <v>89.075000000000003</v>
      </c>
    </row>
    <row r="164" spans="1:10" ht="15" x14ac:dyDescent="0.2">
      <c r="A164" s="76" t="s">
        <v>746</v>
      </c>
      <c r="B164" s="5" t="s">
        <v>39</v>
      </c>
      <c r="C164" s="5" t="s">
        <v>39</v>
      </c>
      <c r="E164" s="76" t="s">
        <v>746</v>
      </c>
      <c r="F164" s="117">
        <v>10</v>
      </c>
      <c r="G164" s="35">
        <v>42.5</v>
      </c>
      <c r="H164" s="35">
        <v>1609.5</v>
      </c>
      <c r="I164" s="35">
        <v>12691.33</v>
      </c>
      <c r="J164" s="35">
        <v>36.398000000000003</v>
      </c>
    </row>
    <row r="165" spans="1:10" x14ac:dyDescent="0.15">
      <c r="A165" s="62" t="s">
        <v>754</v>
      </c>
      <c r="B165" s="5">
        <v>100</v>
      </c>
      <c r="C165" s="35">
        <v>84.06</v>
      </c>
      <c r="E165" s="62" t="s">
        <v>754</v>
      </c>
      <c r="F165" s="5" t="s">
        <v>39</v>
      </c>
      <c r="G165" s="5" t="s">
        <v>39</v>
      </c>
      <c r="H165" s="5" t="s">
        <v>39</v>
      </c>
      <c r="I165" s="5" t="s">
        <v>39</v>
      </c>
      <c r="J165" s="5" t="s">
        <v>39</v>
      </c>
    </row>
    <row r="166" spans="1:10" ht="15" x14ac:dyDescent="0.2">
      <c r="A166" s="62" t="s">
        <v>747</v>
      </c>
      <c r="B166" s="5">
        <v>50</v>
      </c>
      <c r="C166" s="35">
        <v>329223.21000000002</v>
      </c>
      <c r="E166" s="76" t="s">
        <v>747</v>
      </c>
      <c r="F166" s="117">
        <v>10</v>
      </c>
      <c r="G166" s="35">
        <v>406.70000000000005</v>
      </c>
      <c r="H166" s="35">
        <v>16646</v>
      </c>
      <c r="I166" s="35">
        <v>121428.49</v>
      </c>
      <c r="J166" s="35">
        <v>18.420999999999999</v>
      </c>
    </row>
    <row r="167" spans="1:10" ht="15" x14ac:dyDescent="0.2">
      <c r="A167" s="62" t="s">
        <v>748</v>
      </c>
      <c r="B167" s="5">
        <v>250</v>
      </c>
      <c r="C167" s="35">
        <v>13788.488499999999</v>
      </c>
      <c r="E167" s="76" t="s">
        <v>748</v>
      </c>
      <c r="F167" s="117">
        <v>10</v>
      </c>
      <c r="G167" s="35">
        <v>77.400000000000006</v>
      </c>
      <c r="H167" s="35">
        <v>3195.7999999999997</v>
      </c>
      <c r="I167" s="35">
        <v>25505.594000000001</v>
      </c>
      <c r="J167" s="35">
        <v>23.97</v>
      </c>
    </row>
    <row r="168" spans="1:10" x14ac:dyDescent="0.15">
      <c r="A168" s="62" t="s">
        <v>752</v>
      </c>
      <c r="B168" s="5">
        <v>10</v>
      </c>
      <c r="C168" s="35">
        <v>6789.2</v>
      </c>
      <c r="E168" s="62" t="s">
        <v>752</v>
      </c>
      <c r="F168" s="5" t="s">
        <v>39</v>
      </c>
      <c r="G168" s="5" t="s">
        <v>39</v>
      </c>
      <c r="H168" s="5" t="s">
        <v>39</v>
      </c>
      <c r="I168" s="5" t="s">
        <v>39</v>
      </c>
      <c r="J168" s="5" t="s">
        <v>39</v>
      </c>
    </row>
    <row r="169" spans="1:10" ht="15" x14ac:dyDescent="0.2">
      <c r="A169" s="62" t="s">
        <v>749</v>
      </c>
      <c r="B169" s="5">
        <v>100</v>
      </c>
      <c r="C169" s="35">
        <v>26597.399999999998</v>
      </c>
      <c r="E169" s="76" t="s">
        <v>749</v>
      </c>
      <c r="F169" s="117">
        <v>100</v>
      </c>
      <c r="G169" s="35">
        <v>155</v>
      </c>
      <c r="H169" s="35">
        <v>5477</v>
      </c>
      <c r="I169" s="35">
        <v>49889.53</v>
      </c>
      <c r="J169" s="35">
        <v>35.58</v>
      </c>
    </row>
    <row r="170" spans="1:10" ht="15" x14ac:dyDescent="0.2">
      <c r="A170" s="62" t="s">
        <v>750</v>
      </c>
      <c r="B170" s="5">
        <v>100</v>
      </c>
      <c r="C170" s="35">
        <v>13034.41</v>
      </c>
      <c r="E170" s="76" t="s">
        <v>750</v>
      </c>
      <c r="F170" s="117">
        <v>100</v>
      </c>
      <c r="G170" s="35">
        <v>73</v>
      </c>
      <c r="H170" s="35">
        <v>1830.9999999999998</v>
      </c>
      <c r="I170" s="35">
        <v>24265.100000000002</v>
      </c>
      <c r="J170" s="35">
        <v>19.25</v>
      </c>
    </row>
    <row r="171" spans="1:10" ht="15" x14ac:dyDescent="0.2">
      <c r="A171" s="62" t="s">
        <v>751</v>
      </c>
      <c r="B171" s="5">
        <v>100</v>
      </c>
      <c r="C171" s="35">
        <v>30225.29</v>
      </c>
      <c r="E171" s="76" t="s">
        <v>751</v>
      </c>
      <c r="F171" s="117">
        <v>100</v>
      </c>
      <c r="G171" s="35">
        <v>183</v>
      </c>
      <c r="H171" s="35">
        <v>7363</v>
      </c>
      <c r="I171" s="35">
        <v>55679.639999999992</v>
      </c>
      <c r="J171" s="35">
        <v>30.03</v>
      </c>
    </row>
    <row r="172" spans="1:10" x14ac:dyDescent="0.15">
      <c r="A172" s="62" t="s">
        <v>556</v>
      </c>
      <c r="B172" s="5">
        <v>100</v>
      </c>
      <c r="C172" s="35">
        <v>5117.57</v>
      </c>
      <c r="E172" s="62" t="s">
        <v>556</v>
      </c>
      <c r="F172" s="5" t="s">
        <v>39</v>
      </c>
      <c r="G172" s="5" t="s">
        <v>39</v>
      </c>
      <c r="H172" s="5" t="s">
        <v>39</v>
      </c>
      <c r="I172" s="5" t="s">
        <v>39</v>
      </c>
      <c r="J172" s="5" t="s">
        <v>39</v>
      </c>
    </row>
    <row r="173" spans="1:10" ht="15" x14ac:dyDescent="0.2">
      <c r="A173" s="62" t="s">
        <v>597</v>
      </c>
      <c r="B173" s="5">
        <v>100</v>
      </c>
      <c r="C173" s="35">
        <v>21151.1</v>
      </c>
      <c r="E173" s="76" t="s">
        <v>597</v>
      </c>
      <c r="F173" s="117">
        <v>100</v>
      </c>
      <c r="G173" s="35">
        <v>118</v>
      </c>
      <c r="H173" s="35">
        <v>2368</v>
      </c>
      <c r="I173" s="35">
        <v>41495.919999999998</v>
      </c>
      <c r="J173" s="35">
        <v>52.680000000000007</v>
      </c>
    </row>
    <row r="174" spans="1:10" ht="15" x14ac:dyDescent="0.2">
      <c r="A174" s="62" t="s">
        <v>758</v>
      </c>
      <c r="B174" s="5">
        <v>10000</v>
      </c>
      <c r="C174" s="35">
        <v>20841338</v>
      </c>
      <c r="E174" s="76" t="s">
        <v>758</v>
      </c>
      <c r="F174" s="117">
        <v>10000</v>
      </c>
      <c r="G174" s="35">
        <v>147400</v>
      </c>
      <c r="H174" s="35">
        <v>2064199.9999999998</v>
      </c>
      <c r="I174" s="35">
        <v>41511555</v>
      </c>
      <c r="J174" s="35">
        <v>12986</v>
      </c>
    </row>
    <row r="175" spans="1:10" ht="15" x14ac:dyDescent="0.2">
      <c r="A175" s="62" t="s">
        <v>564</v>
      </c>
      <c r="B175" s="5">
        <v>100</v>
      </c>
      <c r="C175" s="35">
        <v>6074.64</v>
      </c>
      <c r="E175" s="76" t="s">
        <v>564</v>
      </c>
      <c r="F175" s="117">
        <v>100</v>
      </c>
      <c r="G175" s="35">
        <v>23</v>
      </c>
      <c r="H175" s="35">
        <v>1029</v>
      </c>
      <c r="I175" s="35">
        <v>11681.019999999999</v>
      </c>
      <c r="J175" s="35">
        <v>33.56</v>
      </c>
    </row>
    <row r="176" spans="1:10" ht="15" x14ac:dyDescent="0.2">
      <c r="A176" s="62" t="s">
        <v>604</v>
      </c>
      <c r="B176" s="5">
        <v>100</v>
      </c>
      <c r="C176" s="35">
        <v>13400.05</v>
      </c>
      <c r="E176" s="76" t="s">
        <v>944</v>
      </c>
      <c r="F176" s="117">
        <v>100</v>
      </c>
      <c r="G176" s="35">
        <v>80</v>
      </c>
      <c r="H176" s="35">
        <v>1384</v>
      </c>
      <c r="I176" s="35">
        <v>26791.51</v>
      </c>
      <c r="J176" s="35">
        <v>53.169999999999995</v>
      </c>
    </row>
    <row r="177" spans="1:10" ht="15" x14ac:dyDescent="0.2">
      <c r="A177" s="62" t="s">
        <v>759</v>
      </c>
      <c r="B177" s="5">
        <v>10000</v>
      </c>
      <c r="C177" s="35">
        <v>20545657</v>
      </c>
      <c r="E177" s="76" t="s">
        <v>759</v>
      </c>
      <c r="F177" s="117">
        <v>10000</v>
      </c>
      <c r="G177" s="35">
        <v>147700</v>
      </c>
      <c r="H177" s="35">
        <v>1927600</v>
      </c>
      <c r="I177" s="35">
        <v>41132317.999999993</v>
      </c>
      <c r="J177" s="35">
        <v>16852</v>
      </c>
    </row>
    <row r="178" spans="1:10" ht="15" x14ac:dyDescent="0.2">
      <c r="A178" s="76" t="s">
        <v>607</v>
      </c>
      <c r="B178" s="5" t="s">
        <v>39</v>
      </c>
      <c r="C178" s="5" t="s">
        <v>39</v>
      </c>
      <c r="E178" s="76" t="s">
        <v>607</v>
      </c>
      <c r="F178" s="117">
        <v>10</v>
      </c>
      <c r="G178" s="35">
        <v>13.700000000000001</v>
      </c>
      <c r="H178" s="35">
        <v>1488.7</v>
      </c>
      <c r="I178" s="35">
        <v>1997.019</v>
      </c>
      <c r="J178" s="35">
        <v>2058.41</v>
      </c>
    </row>
    <row r="179" spans="1:10" ht="15" x14ac:dyDescent="0.2">
      <c r="A179" s="62" t="s">
        <v>606</v>
      </c>
      <c r="B179" s="5">
        <v>100</v>
      </c>
      <c r="C179" s="35">
        <v>44743.9</v>
      </c>
      <c r="E179" s="76" t="s">
        <v>945</v>
      </c>
      <c r="F179" s="117">
        <v>100</v>
      </c>
      <c r="G179" s="35">
        <v>334</v>
      </c>
      <c r="H179" s="35">
        <v>12179</v>
      </c>
      <c r="I179" s="35">
        <v>79910.69</v>
      </c>
      <c r="J179" s="35" t="s">
        <v>39</v>
      </c>
    </row>
    <row r="180" spans="1:10" ht="15" x14ac:dyDescent="0.2">
      <c r="A180" s="62" t="s">
        <v>756</v>
      </c>
      <c r="B180" s="5">
        <v>100</v>
      </c>
      <c r="C180" s="35">
        <v>15338.02</v>
      </c>
      <c r="E180" s="76" t="s">
        <v>946</v>
      </c>
      <c r="F180" s="117">
        <v>100</v>
      </c>
      <c r="G180" s="35">
        <v>100</v>
      </c>
      <c r="H180" s="35">
        <v>3386</v>
      </c>
      <c r="I180" s="35">
        <v>28629.199999999997</v>
      </c>
      <c r="J180" s="35">
        <v>155.41</v>
      </c>
    </row>
    <row r="181" spans="1:10" ht="15" x14ac:dyDescent="0.2">
      <c r="A181" s="62" t="s">
        <v>567</v>
      </c>
      <c r="B181" s="5">
        <v>100</v>
      </c>
      <c r="C181" s="35">
        <v>9381.2350000000006</v>
      </c>
      <c r="E181" s="76" t="s">
        <v>947</v>
      </c>
      <c r="F181" s="117">
        <v>100</v>
      </c>
      <c r="G181" s="35">
        <v>85</v>
      </c>
      <c r="H181" s="35">
        <v>3201</v>
      </c>
      <c r="I181" s="35">
        <v>27649.119999999999</v>
      </c>
      <c r="J181" s="35">
        <v>31.47</v>
      </c>
    </row>
    <row r="182" spans="1:10" ht="15" x14ac:dyDescent="0.2">
      <c r="A182" s="62" t="s">
        <v>573</v>
      </c>
      <c r="B182" s="5">
        <v>100</v>
      </c>
      <c r="C182" s="35">
        <v>1851.15</v>
      </c>
      <c r="E182" s="76" t="s">
        <v>573</v>
      </c>
      <c r="F182" s="117">
        <v>100</v>
      </c>
      <c r="G182" s="35" t="s">
        <v>39</v>
      </c>
      <c r="H182" s="35">
        <v>391</v>
      </c>
      <c r="I182" s="35">
        <v>3710.72</v>
      </c>
      <c r="J182" s="35">
        <v>29.42</v>
      </c>
    </row>
    <row r="183" spans="1:10" x14ac:dyDescent="0.15">
      <c r="A183" s="62" t="s">
        <v>581</v>
      </c>
      <c r="B183" s="5">
        <v>100</v>
      </c>
      <c r="C183" s="35">
        <v>7696.15</v>
      </c>
      <c r="E183" s="62" t="s">
        <v>581</v>
      </c>
      <c r="F183" s="35" t="s">
        <v>39</v>
      </c>
      <c r="G183" s="35" t="s">
        <v>39</v>
      </c>
      <c r="H183" s="35" t="s">
        <v>39</v>
      </c>
      <c r="I183" s="35" t="s">
        <v>39</v>
      </c>
      <c r="J183" s="35" t="s">
        <v>39</v>
      </c>
    </row>
    <row r="184" spans="1:10" ht="15" x14ac:dyDescent="0.2">
      <c r="A184" s="62" t="s">
        <v>561</v>
      </c>
      <c r="B184" s="5">
        <v>100</v>
      </c>
      <c r="C184" s="35">
        <v>22109.200000000001</v>
      </c>
      <c r="E184" s="76" t="s">
        <v>948</v>
      </c>
      <c r="F184" s="117">
        <v>100</v>
      </c>
      <c r="G184" s="35">
        <v>122</v>
      </c>
      <c r="H184" s="35">
        <v>4967</v>
      </c>
      <c r="I184" s="35">
        <v>41993.310000000005</v>
      </c>
      <c r="J184" s="35" t="s">
        <v>39</v>
      </c>
    </row>
    <row r="185" spans="1:10" ht="15" x14ac:dyDescent="0.2">
      <c r="A185" s="62" t="s">
        <v>570</v>
      </c>
      <c r="B185" s="5">
        <v>100</v>
      </c>
      <c r="C185" s="35">
        <v>16175.419999999998</v>
      </c>
      <c r="E185" s="76" t="s">
        <v>949</v>
      </c>
      <c r="F185" s="117">
        <v>100</v>
      </c>
      <c r="G185" s="35">
        <v>28.000000000000004</v>
      </c>
      <c r="H185" s="35">
        <v>953.99999999999989</v>
      </c>
      <c r="I185" s="35">
        <v>9463.01</v>
      </c>
      <c r="J185" s="35">
        <v>53.75</v>
      </c>
    </row>
    <row r="186" spans="1:10" ht="15" x14ac:dyDescent="0.2">
      <c r="A186" s="62" t="s">
        <v>578</v>
      </c>
      <c r="B186" s="5">
        <v>100</v>
      </c>
      <c r="C186" s="35">
        <v>3205.43</v>
      </c>
      <c r="E186" s="76" t="s">
        <v>950</v>
      </c>
      <c r="F186" s="117">
        <v>100</v>
      </c>
      <c r="G186" s="35">
        <v>20</v>
      </c>
      <c r="H186" s="35">
        <v>363</v>
      </c>
      <c r="I186" s="35">
        <v>3695.14</v>
      </c>
      <c r="J186" s="35" t="s">
        <v>39</v>
      </c>
    </row>
    <row r="187" spans="1:10" ht="15" x14ac:dyDescent="0.2">
      <c r="A187" s="62" t="s">
        <v>584</v>
      </c>
      <c r="B187" s="5">
        <v>100</v>
      </c>
      <c r="C187" s="35">
        <v>2521.39</v>
      </c>
      <c r="E187" s="76" t="s">
        <v>951</v>
      </c>
      <c r="F187" s="117">
        <v>100</v>
      </c>
      <c r="G187" s="35">
        <v>21</v>
      </c>
      <c r="H187" s="35">
        <v>396</v>
      </c>
      <c r="I187" s="35">
        <v>5095.63</v>
      </c>
      <c r="J187" s="35">
        <v>42.53</v>
      </c>
    </row>
    <row r="188" spans="1:10" ht="15" x14ac:dyDescent="0.2">
      <c r="A188" s="62" t="s">
        <v>590</v>
      </c>
      <c r="B188" s="5">
        <v>10000</v>
      </c>
      <c r="C188" s="35">
        <v>309174</v>
      </c>
      <c r="E188" s="76" t="s">
        <v>1031</v>
      </c>
      <c r="F188" s="117">
        <v>100</v>
      </c>
      <c r="G188" s="35">
        <v>1449</v>
      </c>
      <c r="H188" s="35">
        <v>59854.999999999993</v>
      </c>
      <c r="I188" s="35">
        <v>414689.71</v>
      </c>
      <c r="J188" s="35">
        <v>184.54999999999998</v>
      </c>
    </row>
    <row r="189" spans="1:10" ht="15" x14ac:dyDescent="0.2">
      <c r="A189" s="62" t="s">
        <v>576</v>
      </c>
      <c r="B189" s="5">
        <v>1</v>
      </c>
      <c r="C189" s="35">
        <v>1231.8166000000001</v>
      </c>
      <c r="E189" s="76" t="s">
        <v>576</v>
      </c>
      <c r="F189" s="117">
        <v>1</v>
      </c>
      <c r="G189" s="35">
        <v>3.35</v>
      </c>
      <c r="H189" s="35">
        <v>211.69</v>
      </c>
      <c r="I189" s="35">
        <v>2407.9373000000001</v>
      </c>
      <c r="J189" s="35">
        <v>17.999199999999998</v>
      </c>
    </row>
    <row r="190" spans="1:10" ht="15" x14ac:dyDescent="0.2">
      <c r="A190" s="62" t="s">
        <v>580</v>
      </c>
      <c r="B190" s="5">
        <v>100</v>
      </c>
      <c r="C190" s="35">
        <v>5384.46</v>
      </c>
      <c r="E190" s="76" t="s">
        <v>952</v>
      </c>
      <c r="F190" s="116">
        <v>100</v>
      </c>
      <c r="G190" s="35">
        <v>40</v>
      </c>
      <c r="H190" s="35">
        <v>1011</v>
      </c>
      <c r="I190" s="35">
        <v>10503.789999999999</v>
      </c>
      <c r="J190" s="35">
        <v>62.139999999999993</v>
      </c>
    </row>
    <row r="191" spans="1:10" ht="15" x14ac:dyDescent="0.2">
      <c r="A191" s="62" t="s">
        <v>582</v>
      </c>
      <c r="B191" s="5">
        <v>100</v>
      </c>
      <c r="C191" s="35">
        <v>2712.63</v>
      </c>
      <c r="E191" s="76" t="s">
        <v>953</v>
      </c>
      <c r="F191" s="116">
        <v>100</v>
      </c>
      <c r="G191" s="35">
        <v>28.000000000000004</v>
      </c>
      <c r="H191" s="35">
        <v>602</v>
      </c>
      <c r="I191" s="35">
        <v>6984.68</v>
      </c>
      <c r="J191" s="35" t="s">
        <v>39</v>
      </c>
    </row>
    <row r="192" spans="1:10" x14ac:dyDescent="0.15">
      <c r="A192" s="62" t="s">
        <v>586</v>
      </c>
      <c r="B192" s="5">
        <v>100</v>
      </c>
      <c r="C192" s="35">
        <v>4379.42</v>
      </c>
      <c r="E192" s="62" t="s">
        <v>586</v>
      </c>
      <c r="F192" s="35" t="s">
        <v>39</v>
      </c>
      <c r="G192" s="35" t="s">
        <v>39</v>
      </c>
      <c r="H192" s="35" t="s">
        <v>39</v>
      </c>
      <c r="I192" s="35" t="s">
        <v>39</v>
      </c>
      <c r="J192" s="35" t="s">
        <v>39</v>
      </c>
    </row>
    <row r="193" spans="1:10" ht="15" x14ac:dyDescent="0.2">
      <c r="A193" s="62" t="s">
        <v>588</v>
      </c>
      <c r="B193" s="5">
        <v>10000</v>
      </c>
      <c r="C193" s="35">
        <v>366500</v>
      </c>
      <c r="E193" s="76" t="s">
        <v>1032</v>
      </c>
      <c r="F193" s="116">
        <v>100</v>
      </c>
      <c r="G193" s="35">
        <v>1424</v>
      </c>
      <c r="H193" s="35">
        <v>55666</v>
      </c>
      <c r="I193" s="35">
        <v>439490.98000000004</v>
      </c>
      <c r="J193" s="35">
        <v>146.19</v>
      </c>
    </row>
    <row r="194" spans="1:10" x14ac:dyDescent="0.15">
      <c r="A194" s="62" t="s">
        <v>631</v>
      </c>
      <c r="B194" s="5">
        <v>100</v>
      </c>
      <c r="C194" s="35">
        <v>96982.47</v>
      </c>
      <c r="E194" s="62" t="s">
        <v>631</v>
      </c>
      <c r="F194" s="35" t="s">
        <v>39</v>
      </c>
      <c r="G194" s="35" t="s">
        <v>39</v>
      </c>
      <c r="H194" s="35" t="s">
        <v>39</v>
      </c>
      <c r="I194" s="35" t="s">
        <v>39</v>
      </c>
      <c r="J194" s="35" t="s">
        <v>39</v>
      </c>
    </row>
    <row r="195" spans="1:10" x14ac:dyDescent="0.15">
      <c r="A195" s="62" t="s">
        <v>638</v>
      </c>
      <c r="B195" s="5">
        <v>100</v>
      </c>
      <c r="C195" s="35">
        <v>204732.13</v>
      </c>
      <c r="E195" s="62" t="s">
        <v>638</v>
      </c>
      <c r="F195" s="35" t="s">
        <v>39</v>
      </c>
      <c r="G195" s="35" t="s">
        <v>39</v>
      </c>
      <c r="H195" s="35" t="s">
        <v>39</v>
      </c>
      <c r="I195" s="35" t="s">
        <v>39</v>
      </c>
      <c r="J195" s="35" t="s">
        <v>39</v>
      </c>
    </row>
    <row r="196" spans="1:10" ht="15" x14ac:dyDescent="0.2">
      <c r="A196" s="62" t="s">
        <v>624</v>
      </c>
      <c r="B196" s="5">
        <v>100</v>
      </c>
      <c r="C196" s="35">
        <v>6231.2199999999993</v>
      </c>
      <c r="E196" s="76" t="s">
        <v>954</v>
      </c>
      <c r="F196" s="116">
        <v>100</v>
      </c>
      <c r="G196" s="35">
        <v>55.000000000000007</v>
      </c>
      <c r="H196" s="35">
        <v>400</v>
      </c>
      <c r="I196" s="35">
        <v>12726.57</v>
      </c>
      <c r="J196" s="35">
        <v>25.46</v>
      </c>
    </row>
    <row r="197" spans="1:10" ht="15" x14ac:dyDescent="0.2">
      <c r="A197" s="62" t="s">
        <v>628</v>
      </c>
      <c r="B197" s="5">
        <v>100</v>
      </c>
      <c r="C197" s="35">
        <v>10144.495000000001</v>
      </c>
      <c r="E197" s="76" t="s">
        <v>955</v>
      </c>
      <c r="F197" s="116">
        <v>100</v>
      </c>
      <c r="G197" s="35">
        <v>36</v>
      </c>
      <c r="H197" s="35">
        <v>436.00000000000006</v>
      </c>
      <c r="I197" s="35">
        <v>12674.34</v>
      </c>
      <c r="J197" s="35">
        <v>132.58000000000001</v>
      </c>
    </row>
    <row r="198" spans="1:10" ht="15" x14ac:dyDescent="0.2">
      <c r="A198" s="62" t="s">
        <v>615</v>
      </c>
      <c r="B198" s="5">
        <v>1</v>
      </c>
      <c r="C198" s="35">
        <v>722.90750000000003</v>
      </c>
      <c r="E198" s="76" t="s">
        <v>615</v>
      </c>
      <c r="F198" s="117">
        <v>1</v>
      </c>
      <c r="G198" s="35">
        <v>3.93</v>
      </c>
      <c r="H198" s="35">
        <v>129.88999999999999</v>
      </c>
      <c r="I198" s="35">
        <v>1393.7944</v>
      </c>
      <c r="J198" s="35">
        <v>23.9892</v>
      </c>
    </row>
    <row r="199" spans="1:10" ht="15" x14ac:dyDescent="0.2">
      <c r="A199" s="62" t="s">
        <v>647</v>
      </c>
      <c r="B199" s="5">
        <v>100</v>
      </c>
      <c r="C199" s="35">
        <v>2113.31</v>
      </c>
      <c r="E199" s="76" t="s">
        <v>956</v>
      </c>
      <c r="F199" s="116">
        <v>100</v>
      </c>
      <c r="G199" s="35" t="s">
        <v>39</v>
      </c>
      <c r="H199" s="35">
        <v>396</v>
      </c>
      <c r="I199" s="35">
        <v>3226.39</v>
      </c>
      <c r="J199" s="35">
        <v>51.92</v>
      </c>
    </row>
    <row r="200" spans="1:10" ht="15" x14ac:dyDescent="0.2">
      <c r="A200" s="62" t="s">
        <v>649</v>
      </c>
      <c r="B200" s="5">
        <v>1</v>
      </c>
      <c r="C200" s="35">
        <v>156.0472</v>
      </c>
      <c r="E200" s="76" t="s">
        <v>649</v>
      </c>
      <c r="F200" s="117">
        <v>1</v>
      </c>
      <c r="G200" s="35">
        <v>1.62</v>
      </c>
      <c r="H200" s="35">
        <v>49.85</v>
      </c>
      <c r="I200" s="35">
        <v>320.16410000000002</v>
      </c>
      <c r="J200" s="35">
        <v>13.3255</v>
      </c>
    </row>
    <row r="201" spans="1:10" x14ac:dyDescent="0.15">
      <c r="A201" s="62" t="s">
        <v>636</v>
      </c>
      <c r="B201" s="5">
        <v>100</v>
      </c>
      <c r="C201" s="35">
        <v>4702.25</v>
      </c>
      <c r="E201" s="62" t="s">
        <v>636</v>
      </c>
      <c r="F201" s="35" t="s">
        <v>39</v>
      </c>
      <c r="G201" s="35" t="s">
        <v>39</v>
      </c>
      <c r="H201" s="35" t="s">
        <v>39</v>
      </c>
      <c r="I201" s="35" t="s">
        <v>39</v>
      </c>
      <c r="J201" s="35" t="s">
        <v>39</v>
      </c>
    </row>
    <row r="202" spans="1:10" ht="15" x14ac:dyDescent="0.2">
      <c r="A202" s="76" t="s">
        <v>1033</v>
      </c>
      <c r="B202" s="5" t="s">
        <v>39</v>
      </c>
      <c r="C202" s="5" t="s">
        <v>39</v>
      </c>
      <c r="E202" s="76" t="s">
        <v>1033</v>
      </c>
      <c r="F202" s="116">
        <v>100</v>
      </c>
      <c r="G202" s="35">
        <v>171</v>
      </c>
      <c r="H202" s="35">
        <v>316</v>
      </c>
      <c r="I202" s="35">
        <v>11126.89</v>
      </c>
      <c r="J202" s="35">
        <v>71.89</v>
      </c>
    </row>
    <row r="203" spans="1:10" ht="15" x14ac:dyDescent="0.2">
      <c r="A203" s="76" t="s">
        <v>1034</v>
      </c>
      <c r="B203" s="5" t="s">
        <v>39</v>
      </c>
      <c r="C203" s="5" t="s">
        <v>39</v>
      </c>
      <c r="E203" s="76" t="s">
        <v>1034</v>
      </c>
      <c r="F203" s="116">
        <v>100</v>
      </c>
      <c r="G203" s="35">
        <v>167</v>
      </c>
      <c r="H203" s="35">
        <v>640</v>
      </c>
      <c r="I203" s="35">
        <v>16076.939999999999</v>
      </c>
      <c r="J203" s="35">
        <v>173.95000000000002</v>
      </c>
    </row>
    <row r="204" spans="1:10" ht="15" x14ac:dyDescent="0.2">
      <c r="A204" s="62" t="s">
        <v>618</v>
      </c>
      <c r="B204" s="5">
        <v>100</v>
      </c>
      <c r="C204" s="35">
        <v>6003.77</v>
      </c>
      <c r="E204" s="76" t="s">
        <v>1035</v>
      </c>
      <c r="F204" s="116">
        <v>100</v>
      </c>
      <c r="G204" s="35">
        <v>173</v>
      </c>
      <c r="H204" s="35">
        <v>627</v>
      </c>
      <c r="I204" s="35">
        <v>12352.33</v>
      </c>
      <c r="J204" s="35">
        <v>156.61000000000001</v>
      </c>
    </row>
    <row r="205" spans="1:10" ht="15" x14ac:dyDescent="0.2">
      <c r="A205" s="62" t="s">
        <v>621</v>
      </c>
      <c r="B205" s="5">
        <v>100</v>
      </c>
      <c r="C205" s="35">
        <v>5841.9800000000005</v>
      </c>
      <c r="E205" s="76" t="s">
        <v>958</v>
      </c>
      <c r="F205" s="116">
        <v>100</v>
      </c>
      <c r="G205" s="35">
        <v>183</v>
      </c>
      <c r="H205" s="35">
        <v>409.99999999999994</v>
      </c>
      <c r="I205" s="35">
        <v>11905.09</v>
      </c>
      <c r="J205" s="35">
        <v>118.36</v>
      </c>
    </row>
    <row r="206" spans="1:10" ht="15" x14ac:dyDescent="0.2">
      <c r="A206" s="62" t="s">
        <v>653</v>
      </c>
      <c r="B206" s="5">
        <v>100</v>
      </c>
      <c r="C206" s="35">
        <v>2393.11</v>
      </c>
      <c r="E206" s="76" t="s">
        <v>959</v>
      </c>
      <c r="F206" s="116">
        <v>100</v>
      </c>
      <c r="G206" s="35">
        <v>137</v>
      </c>
      <c r="H206" s="35">
        <v>129</v>
      </c>
      <c r="I206" s="35">
        <v>4084.54</v>
      </c>
      <c r="J206" s="35">
        <v>109.55</v>
      </c>
    </row>
    <row r="207" spans="1:10" ht="15" x14ac:dyDescent="0.2">
      <c r="A207" s="62" t="s">
        <v>651</v>
      </c>
      <c r="B207" s="5">
        <v>1</v>
      </c>
      <c r="C207" s="35">
        <v>195.78049999999999</v>
      </c>
      <c r="E207" s="76" t="s">
        <v>651</v>
      </c>
      <c r="F207" s="117">
        <v>1</v>
      </c>
      <c r="G207" s="35">
        <v>1.95</v>
      </c>
      <c r="H207" s="35">
        <v>69.5</v>
      </c>
      <c r="I207" s="35">
        <v>388.72570000000002</v>
      </c>
      <c r="J207" s="35">
        <v>11.016</v>
      </c>
    </row>
    <row r="208" spans="1:10" ht="15" x14ac:dyDescent="0.2">
      <c r="A208" s="62" t="s">
        <v>655</v>
      </c>
      <c r="B208" s="5">
        <v>1</v>
      </c>
      <c r="C208" s="35">
        <v>362.33819999999997</v>
      </c>
      <c r="E208" s="76" t="s">
        <v>655</v>
      </c>
      <c r="F208" s="117">
        <v>1</v>
      </c>
      <c r="G208" s="35">
        <v>1.25</v>
      </c>
      <c r="H208" s="35">
        <v>125.07</v>
      </c>
      <c r="I208" s="35">
        <v>700.92669999999998</v>
      </c>
      <c r="J208" s="35">
        <v>19.356100000000001</v>
      </c>
    </row>
    <row r="209" spans="1:10" ht="15" x14ac:dyDescent="0.2">
      <c r="A209" s="62" t="s">
        <v>645</v>
      </c>
      <c r="B209" s="5">
        <v>100</v>
      </c>
      <c r="C209" s="35">
        <v>3535.3499999999995</v>
      </c>
      <c r="E209" s="76" t="s">
        <v>960</v>
      </c>
      <c r="F209" s="116">
        <v>100</v>
      </c>
      <c r="G209" s="35">
        <v>148</v>
      </c>
      <c r="H209" s="35">
        <v>634</v>
      </c>
      <c r="I209" s="35">
        <v>7063.630000000001</v>
      </c>
      <c r="J209" s="35">
        <v>155.44999999999999</v>
      </c>
    </row>
    <row r="210" spans="1:10" ht="15" x14ac:dyDescent="0.2">
      <c r="A210" s="62" t="s">
        <v>641</v>
      </c>
      <c r="B210" s="5">
        <v>100</v>
      </c>
      <c r="C210" s="35">
        <v>4188.08</v>
      </c>
      <c r="E210" s="76" t="s">
        <v>961</v>
      </c>
      <c r="F210" s="116">
        <v>100</v>
      </c>
      <c r="G210" s="35">
        <v>153</v>
      </c>
      <c r="H210" s="35">
        <v>471</v>
      </c>
      <c r="I210" s="35">
        <v>8667.0400000000009</v>
      </c>
      <c r="J210" s="35" t="s">
        <v>39</v>
      </c>
    </row>
    <row r="211" spans="1:10" ht="15" x14ac:dyDescent="0.2">
      <c r="A211" s="62" t="s">
        <v>657</v>
      </c>
      <c r="B211" s="5">
        <v>1</v>
      </c>
      <c r="C211" s="35">
        <v>739.00099999999998</v>
      </c>
      <c r="E211" s="76" t="s">
        <v>657</v>
      </c>
      <c r="F211" s="117">
        <v>1</v>
      </c>
      <c r="G211" s="35">
        <v>1.88</v>
      </c>
      <c r="H211" s="35">
        <v>133.47999999999999</v>
      </c>
      <c r="I211" s="35">
        <v>1345.7904000000001</v>
      </c>
      <c r="J211" s="35">
        <v>18.7761</v>
      </c>
    </row>
    <row r="212" spans="1:10" ht="15" x14ac:dyDescent="0.2">
      <c r="A212" s="54">
        <v>616</v>
      </c>
      <c r="B212" s="5">
        <v>100</v>
      </c>
      <c r="C212" s="35">
        <v>27935.759999999998</v>
      </c>
      <c r="E212" s="76"/>
      <c r="F212" s="116"/>
    </row>
    <row r="213" spans="1:10" x14ac:dyDescent="0.15">
      <c r="E213" s="76"/>
      <c r="G213" s="62"/>
      <c r="H213" s="62"/>
    </row>
    <row r="214" spans="1:10" x14ac:dyDescent="0.15">
      <c r="E214" s="76"/>
      <c r="G214" s="62"/>
      <c r="H214" s="62"/>
    </row>
    <row r="215" spans="1:10" x14ac:dyDescent="0.15">
      <c r="E215" s="76"/>
      <c r="G215" s="62"/>
      <c r="H215" s="62"/>
    </row>
    <row r="216" spans="1:10" x14ac:dyDescent="0.15">
      <c r="E216" s="76"/>
      <c r="G216" s="62"/>
      <c r="H216" s="62"/>
    </row>
    <row r="217" spans="1:10" x14ac:dyDescent="0.15">
      <c r="E217" s="76"/>
      <c r="F217" s="62"/>
      <c r="G217" s="62"/>
      <c r="H217" s="62"/>
    </row>
    <row r="218" spans="1:10" x14ac:dyDescent="0.15">
      <c r="E218" s="76"/>
      <c r="F218" s="62"/>
      <c r="G218" s="62"/>
      <c r="H218" s="62"/>
    </row>
    <row r="219" spans="1:10" x14ac:dyDescent="0.15">
      <c r="E219" s="76"/>
      <c r="F219" s="62"/>
      <c r="G219" s="62"/>
      <c r="H219" s="62"/>
    </row>
    <row r="220" spans="1:10" x14ac:dyDescent="0.15">
      <c r="E220" s="76"/>
      <c r="F220" s="62"/>
      <c r="G220" s="62"/>
      <c r="H220" s="62"/>
    </row>
    <row r="221" spans="1:10" x14ac:dyDescent="0.15">
      <c r="E221" s="76"/>
      <c r="F221" s="62"/>
      <c r="G221" s="62"/>
      <c r="H221" s="62"/>
    </row>
    <row r="222" spans="1:10" x14ac:dyDescent="0.15">
      <c r="E222" s="76"/>
      <c r="F222" s="62"/>
      <c r="G222" s="62"/>
      <c r="H222" s="62"/>
    </row>
    <row r="223" spans="1:10" x14ac:dyDescent="0.15">
      <c r="E223" s="76"/>
      <c r="F223" s="62"/>
      <c r="G223" s="62"/>
      <c r="H223" s="62"/>
    </row>
    <row r="224" spans="1:10" ht="14" customHeight="1" x14ac:dyDescent="0.15">
      <c r="E224" s="76"/>
      <c r="F224" s="62"/>
      <c r="G224" s="62"/>
      <c r="H224" s="62"/>
    </row>
    <row r="225" spans="2:8" x14ac:dyDescent="0.15">
      <c r="E225" s="76"/>
      <c r="F225" s="62"/>
      <c r="G225" s="62"/>
      <c r="H225" s="62"/>
    </row>
    <row r="226" spans="2:8" x14ac:dyDescent="0.15">
      <c r="B226"/>
      <c r="E226" s="76"/>
      <c r="F226" s="62"/>
      <c r="G226" s="62"/>
      <c r="H226" s="62"/>
    </row>
    <row r="227" spans="2:8" x14ac:dyDescent="0.15">
      <c r="B227"/>
      <c r="E227" s="76"/>
      <c r="F227" s="62"/>
      <c r="G227" s="62"/>
      <c r="H227" s="62"/>
    </row>
    <row r="228" spans="2:8" x14ac:dyDescent="0.15">
      <c r="B228"/>
      <c r="E228" s="76"/>
      <c r="F228" s="62"/>
      <c r="G228" s="62"/>
      <c r="H228" s="62"/>
    </row>
    <row r="229" spans="2:8" x14ac:dyDescent="0.15">
      <c r="B229"/>
      <c r="E229" s="76"/>
      <c r="F229" s="62"/>
      <c r="G229" s="62"/>
      <c r="H229" s="62"/>
    </row>
    <row r="230" spans="2:8" x14ac:dyDescent="0.15">
      <c r="B230"/>
      <c r="E230" s="76"/>
      <c r="F230" s="62"/>
      <c r="G230" s="62"/>
      <c r="H230" s="62"/>
    </row>
    <row r="231" spans="2:8" x14ac:dyDescent="0.15">
      <c r="B231"/>
      <c r="E231" s="76"/>
      <c r="F231" s="62"/>
      <c r="G231" s="62"/>
      <c r="H231" s="62"/>
    </row>
    <row r="232" spans="2:8" x14ac:dyDescent="0.15">
      <c r="B232"/>
      <c r="E232" s="76"/>
      <c r="F232" s="62"/>
      <c r="G232" s="62"/>
      <c r="H232" s="62"/>
    </row>
    <row r="233" spans="2:8" x14ac:dyDescent="0.15">
      <c r="B233"/>
      <c r="E233" s="76"/>
      <c r="F233" s="62"/>
      <c r="G233" s="62"/>
      <c r="H233" s="62"/>
    </row>
    <row r="234" spans="2:8" ht="15" x14ac:dyDescent="0.2">
      <c r="B234"/>
      <c r="E234" s="119"/>
      <c r="F234" s="62"/>
      <c r="G234" s="62"/>
      <c r="H234" s="62"/>
    </row>
    <row r="235" spans="2:8" ht="15" x14ac:dyDescent="0.2">
      <c r="B235"/>
      <c r="E235" s="119"/>
      <c r="F235" s="62"/>
      <c r="G235" s="62"/>
      <c r="H235" s="62"/>
    </row>
    <row r="236" spans="2:8" ht="15" x14ac:dyDescent="0.2">
      <c r="B236"/>
      <c r="E236" s="119"/>
      <c r="F236" s="62"/>
      <c r="G236" s="62"/>
      <c r="H236" s="62"/>
    </row>
    <row r="237" spans="2:8" ht="15" x14ac:dyDescent="0.2">
      <c r="B237"/>
      <c r="E237" s="119"/>
      <c r="F237" s="62"/>
      <c r="G237" s="62"/>
      <c r="H237" s="62"/>
    </row>
    <row r="238" spans="2:8" ht="15" x14ac:dyDescent="0.2">
      <c r="B238"/>
      <c r="E238" s="119"/>
      <c r="F238" s="62"/>
      <c r="G238" s="62"/>
      <c r="H238" s="62"/>
    </row>
    <row r="239" spans="2:8" ht="15" x14ac:dyDescent="0.2">
      <c r="B239"/>
      <c r="E239" s="119"/>
      <c r="F239" s="62"/>
      <c r="G239" s="62"/>
      <c r="H239" s="62"/>
    </row>
    <row r="240" spans="2:8" ht="15" x14ac:dyDescent="0.2">
      <c r="B240"/>
      <c r="E240" s="119"/>
      <c r="F240" s="62"/>
      <c r="G240" s="62"/>
      <c r="H240" s="62"/>
    </row>
    <row r="241" spans="2:8" ht="15" x14ac:dyDescent="0.2">
      <c r="B241"/>
      <c r="E241" s="119"/>
      <c r="F241" s="62"/>
      <c r="G241" s="62"/>
      <c r="H241" s="62"/>
    </row>
    <row r="242" spans="2:8" ht="15" x14ac:dyDescent="0.2">
      <c r="B242"/>
      <c r="E242" s="119"/>
      <c r="F242" s="62"/>
      <c r="G242" s="62"/>
      <c r="H242" s="62"/>
    </row>
    <row r="243" spans="2:8" x14ac:dyDescent="0.15">
      <c r="B243"/>
      <c r="E243" s="76"/>
      <c r="F243" s="62"/>
      <c r="G243" s="62"/>
      <c r="H243" s="62"/>
    </row>
    <row r="244" spans="2:8" x14ac:dyDescent="0.15">
      <c r="B244"/>
      <c r="E244" s="76"/>
      <c r="F244" s="62"/>
      <c r="G244" s="62"/>
      <c r="H244" s="62"/>
    </row>
    <row r="245" spans="2:8" x14ac:dyDescent="0.15">
      <c r="B245"/>
      <c r="E245" s="76"/>
      <c r="F245" s="62"/>
      <c r="G245" s="62"/>
      <c r="H245" s="62"/>
    </row>
    <row r="246" spans="2:8" x14ac:dyDescent="0.15">
      <c r="B246"/>
      <c r="E246" s="76"/>
      <c r="F246" s="62"/>
      <c r="G246" s="62"/>
      <c r="H246" s="62"/>
    </row>
    <row r="247" spans="2:8" x14ac:dyDescent="0.15">
      <c r="B247"/>
      <c r="E247" s="76"/>
      <c r="F247" s="62"/>
      <c r="G247" s="62"/>
      <c r="H247" s="62"/>
    </row>
    <row r="248" spans="2:8" x14ac:dyDescent="0.15">
      <c r="B248"/>
      <c r="E248" s="76"/>
      <c r="F248" s="62"/>
      <c r="G248" s="62"/>
      <c r="H248" s="62"/>
    </row>
    <row r="249" spans="2:8" x14ac:dyDescent="0.15">
      <c r="B249"/>
      <c r="E249" s="76"/>
      <c r="F249" s="62"/>
      <c r="G249" s="62"/>
      <c r="H249" s="62"/>
    </row>
    <row r="250" spans="2:8" x14ac:dyDescent="0.15">
      <c r="B250"/>
      <c r="E250" s="76"/>
      <c r="F250" s="62"/>
      <c r="G250" s="62"/>
      <c r="H250" s="62"/>
    </row>
    <row r="251" spans="2:8" x14ac:dyDescent="0.15">
      <c r="B251"/>
      <c r="E251" s="76"/>
      <c r="F251" s="62"/>
      <c r="G251" s="62"/>
      <c r="H251" s="62"/>
    </row>
    <row r="252" spans="2:8" x14ac:dyDescent="0.15">
      <c r="B252"/>
      <c r="E252" s="76"/>
      <c r="F252" s="62"/>
      <c r="G252" s="62"/>
      <c r="H252" s="62"/>
    </row>
    <row r="253" spans="2:8" x14ac:dyDescent="0.15">
      <c r="B253"/>
      <c r="E253" s="76"/>
      <c r="F253" s="62"/>
      <c r="G253" s="62"/>
      <c r="H253" s="62"/>
    </row>
    <row r="254" spans="2:8" x14ac:dyDescent="0.15">
      <c r="B254"/>
      <c r="E254" s="76"/>
      <c r="F254" s="62"/>
      <c r="G254" s="62"/>
      <c r="H254" s="62"/>
    </row>
    <row r="255" spans="2:8" x14ac:dyDescent="0.15">
      <c r="B255"/>
      <c r="E255" s="76"/>
      <c r="F255" s="62"/>
      <c r="G255" s="62"/>
      <c r="H255" s="62"/>
    </row>
    <row r="256" spans="2:8" x14ac:dyDescent="0.15">
      <c r="B256"/>
      <c r="E256" s="76"/>
      <c r="F256" s="62"/>
      <c r="G256" s="62"/>
      <c r="H256" s="62"/>
    </row>
    <row r="257" spans="2:8" x14ac:dyDescent="0.15">
      <c r="B257"/>
      <c r="D257"/>
      <c r="E257" s="76"/>
      <c r="F257" s="62"/>
      <c r="G257" s="62"/>
      <c r="H257" s="62"/>
    </row>
    <row r="258" spans="2:8" x14ac:dyDescent="0.15">
      <c r="B258"/>
      <c r="D258"/>
      <c r="E258" s="76"/>
      <c r="F258" s="62"/>
      <c r="G258" s="62"/>
      <c r="H258" s="62"/>
    </row>
    <row r="259" spans="2:8" x14ac:dyDescent="0.15">
      <c r="B259"/>
      <c r="D259"/>
      <c r="E259" s="76"/>
      <c r="F259" s="62"/>
      <c r="G259" s="62"/>
      <c r="H259" s="62"/>
    </row>
    <row r="260" spans="2:8" x14ac:dyDescent="0.15">
      <c r="B260"/>
      <c r="D260"/>
      <c r="E260" s="76"/>
      <c r="F260" s="62"/>
      <c r="G260" s="62"/>
      <c r="H260" s="62"/>
    </row>
    <row r="261" spans="2:8" x14ac:dyDescent="0.15">
      <c r="B261"/>
      <c r="D261"/>
      <c r="E261" s="76"/>
      <c r="F261" s="62"/>
      <c r="G261" s="62"/>
      <c r="H261" s="62"/>
    </row>
    <row r="262" spans="2:8" x14ac:dyDescent="0.15">
      <c r="B262"/>
      <c r="D262"/>
      <c r="E262" s="76"/>
      <c r="F262" s="62"/>
      <c r="G262" s="62"/>
      <c r="H262" s="62"/>
    </row>
    <row r="263" spans="2:8" x14ac:dyDescent="0.15">
      <c r="B263"/>
      <c r="D263"/>
      <c r="E263" s="76"/>
      <c r="F263" s="62"/>
      <c r="G263" s="62"/>
      <c r="H263" s="62"/>
    </row>
    <row r="264" spans="2:8" x14ac:dyDescent="0.15">
      <c r="B264"/>
      <c r="D264"/>
      <c r="E264" s="76"/>
      <c r="F264" s="62"/>
      <c r="G264" s="62"/>
      <c r="H264" s="62"/>
    </row>
    <row r="265" spans="2:8" x14ac:dyDescent="0.15">
      <c r="B265"/>
      <c r="D265"/>
      <c r="E265" s="76"/>
      <c r="F265" s="62"/>
      <c r="G265" s="62"/>
      <c r="H265" s="62"/>
    </row>
    <row r="266" spans="2:8" x14ac:dyDescent="0.15">
      <c r="B266"/>
      <c r="D266"/>
      <c r="E266" s="76"/>
      <c r="F266" s="62"/>
      <c r="G266" s="62"/>
      <c r="H266" s="62"/>
    </row>
    <row r="267" spans="2:8" x14ac:dyDescent="0.15">
      <c r="B267"/>
      <c r="D267"/>
      <c r="E267" s="76"/>
      <c r="F267" s="62"/>
      <c r="G267" s="62"/>
      <c r="H267" s="62"/>
    </row>
    <row r="268" spans="2:8" x14ac:dyDescent="0.15">
      <c r="B268"/>
      <c r="D268"/>
      <c r="E268" s="76"/>
      <c r="F268" s="62"/>
      <c r="G268" s="62"/>
      <c r="H268" s="62"/>
    </row>
    <row r="269" spans="2:8" x14ac:dyDescent="0.15">
      <c r="B269"/>
      <c r="D269"/>
      <c r="E269" s="76"/>
      <c r="F269" s="62"/>
      <c r="G269" s="62"/>
      <c r="H269" s="62"/>
    </row>
    <row r="270" spans="2:8" x14ac:dyDescent="0.15">
      <c r="B270"/>
      <c r="D270"/>
      <c r="E270" s="76"/>
      <c r="F270" s="62"/>
      <c r="G270" s="62"/>
      <c r="H270" s="62"/>
    </row>
    <row r="271" spans="2:8" x14ac:dyDescent="0.15">
      <c r="B271"/>
      <c r="D271"/>
      <c r="E271" s="76"/>
      <c r="F271" s="62"/>
      <c r="G271" s="62"/>
      <c r="H271" s="62"/>
    </row>
    <row r="272" spans="2:8" x14ac:dyDescent="0.15">
      <c r="B272"/>
      <c r="D272"/>
      <c r="E272" s="76"/>
      <c r="F272" s="62"/>
      <c r="G272" s="62"/>
      <c r="H272" s="62"/>
    </row>
    <row r="273" spans="2:8" x14ac:dyDescent="0.15">
      <c r="B273"/>
      <c r="D273"/>
      <c r="E273" s="76"/>
      <c r="F273" s="62"/>
      <c r="G273" s="62"/>
      <c r="H273" s="62"/>
    </row>
    <row r="274" spans="2:8" x14ac:dyDescent="0.15">
      <c r="B274"/>
      <c r="D274"/>
      <c r="E274" s="76"/>
      <c r="F274" s="62"/>
      <c r="G274" s="62"/>
      <c r="H274" s="62"/>
    </row>
    <row r="275" spans="2:8" x14ac:dyDescent="0.15">
      <c r="B275"/>
      <c r="D275"/>
      <c r="E275" s="76"/>
      <c r="F275" s="62"/>
      <c r="G275" s="62"/>
      <c r="H275" s="62"/>
    </row>
    <row r="276" spans="2:8" x14ac:dyDescent="0.15">
      <c r="B276"/>
      <c r="D276"/>
      <c r="E276" s="76"/>
      <c r="F276" s="62"/>
      <c r="G276" s="62"/>
      <c r="H276" s="62"/>
    </row>
    <row r="277" spans="2:8" x14ac:dyDescent="0.15">
      <c r="B277"/>
      <c r="D277"/>
      <c r="E277" s="76"/>
      <c r="F277" s="62"/>
      <c r="G277" s="62"/>
      <c r="H277" s="62"/>
    </row>
    <row r="278" spans="2:8" x14ac:dyDescent="0.15">
      <c r="B278"/>
      <c r="D278"/>
      <c r="E278" s="76"/>
      <c r="F278" s="62"/>
      <c r="G278" s="62"/>
      <c r="H278" s="62"/>
    </row>
    <row r="279" spans="2:8" x14ac:dyDescent="0.15">
      <c r="B279"/>
      <c r="D279"/>
      <c r="E279" s="76"/>
      <c r="F279" s="62"/>
      <c r="G279" s="62"/>
      <c r="H279" s="62"/>
    </row>
    <row r="280" spans="2:8" x14ac:dyDescent="0.15">
      <c r="B280"/>
      <c r="D280"/>
      <c r="E280" s="76"/>
      <c r="F280" s="62"/>
      <c r="G280" s="62"/>
      <c r="H280" s="62"/>
    </row>
    <row r="281" spans="2:8" x14ac:dyDescent="0.15">
      <c r="B281"/>
      <c r="D281"/>
      <c r="E281" s="76"/>
      <c r="F281" s="62"/>
      <c r="G281" s="62"/>
      <c r="H281" s="62"/>
    </row>
    <row r="282" spans="2:8" x14ac:dyDescent="0.15">
      <c r="B282"/>
      <c r="D282"/>
      <c r="E282" s="76"/>
      <c r="F282" s="62"/>
      <c r="G282" s="62"/>
      <c r="H282" s="62"/>
    </row>
    <row r="283" spans="2:8" x14ac:dyDescent="0.15">
      <c r="B283"/>
      <c r="D283"/>
      <c r="E283" s="76"/>
      <c r="F283" s="62"/>
      <c r="G283" s="62"/>
      <c r="H283" s="62"/>
    </row>
    <row r="284" spans="2:8" x14ac:dyDescent="0.15">
      <c r="B284"/>
      <c r="D284"/>
      <c r="E284" s="76"/>
      <c r="F284" s="62"/>
      <c r="G284" s="62"/>
      <c r="H284" s="62"/>
    </row>
    <row r="285" spans="2:8" x14ac:dyDescent="0.15">
      <c r="B285"/>
      <c r="D285"/>
      <c r="E285" s="76"/>
      <c r="F285" s="62"/>
      <c r="G285" s="62"/>
      <c r="H285" s="62"/>
    </row>
    <row r="286" spans="2:8" x14ac:dyDescent="0.15">
      <c r="B286"/>
      <c r="D286"/>
      <c r="E286" s="76"/>
      <c r="F286" s="62"/>
      <c r="G286" s="62"/>
      <c r="H286" s="62"/>
    </row>
    <row r="287" spans="2:8" x14ac:dyDescent="0.15">
      <c r="B287"/>
      <c r="D287"/>
      <c r="E287" s="76"/>
      <c r="F287" s="62"/>
      <c r="G287" s="62"/>
      <c r="H287" s="62"/>
    </row>
    <row r="288" spans="2:8" x14ac:dyDescent="0.15">
      <c r="B288"/>
      <c r="D288"/>
      <c r="E288" s="76"/>
      <c r="F288" s="62"/>
      <c r="G288" s="62"/>
      <c r="H288" s="62"/>
    </row>
    <row r="289" spans="2:8" x14ac:dyDescent="0.15">
      <c r="B289"/>
      <c r="D289"/>
      <c r="E289" s="76"/>
      <c r="F289" s="62"/>
      <c r="G289" s="62"/>
      <c r="H289" s="62"/>
    </row>
    <row r="290" spans="2:8" x14ac:dyDescent="0.15">
      <c r="B290"/>
      <c r="D290"/>
      <c r="E290" s="76"/>
      <c r="F290" s="62"/>
      <c r="G290" s="62"/>
      <c r="H290" s="62"/>
    </row>
    <row r="291" spans="2:8" x14ac:dyDescent="0.15">
      <c r="B291"/>
      <c r="D291"/>
      <c r="E291" s="76"/>
      <c r="F291" s="62"/>
      <c r="G291" s="62"/>
      <c r="H291" s="62"/>
    </row>
    <row r="292" spans="2:8" x14ac:dyDescent="0.15">
      <c r="B292"/>
      <c r="D292"/>
      <c r="E292" s="76"/>
      <c r="F292" s="62"/>
      <c r="G292" s="62"/>
      <c r="H292" s="62"/>
    </row>
    <row r="293" spans="2:8" x14ac:dyDescent="0.15">
      <c r="B293"/>
      <c r="D293"/>
      <c r="E293" s="76"/>
      <c r="F293" s="62"/>
      <c r="G293" s="62"/>
      <c r="H293" s="62"/>
    </row>
    <row r="294" spans="2:8" x14ac:dyDescent="0.15">
      <c r="B294"/>
      <c r="D294"/>
      <c r="E294" s="76"/>
      <c r="F294" s="62"/>
      <c r="G294" s="62"/>
      <c r="H294" s="62"/>
    </row>
    <row r="295" spans="2:8" x14ac:dyDescent="0.15">
      <c r="B295"/>
      <c r="D295"/>
      <c r="E295" s="76"/>
      <c r="F295" s="62"/>
      <c r="G295" s="62"/>
      <c r="H295" s="62"/>
    </row>
    <row r="296" spans="2:8" x14ac:dyDescent="0.15">
      <c r="B296"/>
      <c r="D296"/>
      <c r="E296" s="76"/>
      <c r="F296" s="62"/>
      <c r="G296" s="62"/>
      <c r="H296" s="62"/>
    </row>
    <row r="297" spans="2:8" x14ac:dyDescent="0.15">
      <c r="B297"/>
      <c r="D297"/>
      <c r="E297" s="76"/>
      <c r="F297" s="62"/>
      <c r="G297" s="62"/>
      <c r="H297" s="62"/>
    </row>
    <row r="298" spans="2:8" x14ac:dyDescent="0.15">
      <c r="B298"/>
      <c r="D298"/>
      <c r="E298" s="76"/>
      <c r="F298" s="62"/>
      <c r="G298" s="62"/>
      <c r="H298" s="62"/>
    </row>
    <row r="299" spans="2:8" x14ac:dyDescent="0.15">
      <c r="B299"/>
      <c r="D299"/>
      <c r="E299" s="76"/>
      <c r="F299" s="62"/>
      <c r="G299" s="62"/>
      <c r="H299" s="62"/>
    </row>
    <row r="300" spans="2:8" x14ac:dyDescent="0.15">
      <c r="B300"/>
      <c r="D300"/>
      <c r="E300" s="76"/>
      <c r="F300" s="62"/>
      <c r="G300" s="62"/>
      <c r="H300" s="62"/>
    </row>
    <row r="301" spans="2:8" x14ac:dyDescent="0.15">
      <c r="B301"/>
      <c r="D301"/>
      <c r="E301" s="76"/>
      <c r="F301" s="62"/>
      <c r="G301" s="62"/>
      <c r="H301" s="62"/>
    </row>
    <row r="302" spans="2:8" x14ac:dyDescent="0.15">
      <c r="B302"/>
      <c r="D302"/>
      <c r="E302" s="76"/>
      <c r="F302" s="62"/>
      <c r="G302" s="62"/>
      <c r="H302" s="62"/>
    </row>
    <row r="303" spans="2:8" x14ac:dyDescent="0.15">
      <c r="B303"/>
      <c r="D303"/>
      <c r="E303" s="76"/>
      <c r="F303" s="62"/>
      <c r="G303" s="62"/>
      <c r="H303" s="62"/>
    </row>
    <row r="304" spans="2:8" x14ac:dyDescent="0.15">
      <c r="B304"/>
      <c r="D304"/>
      <c r="E304" s="76"/>
      <c r="F304" s="62"/>
      <c r="G304" s="62"/>
      <c r="H304" s="62"/>
    </row>
    <row r="305" spans="2:8" x14ac:dyDescent="0.15">
      <c r="B305"/>
      <c r="D305"/>
      <c r="E305" s="76"/>
      <c r="F305" s="62"/>
      <c r="G305" s="62"/>
      <c r="H305" s="62"/>
    </row>
    <row r="306" spans="2:8" ht="15" x14ac:dyDescent="0.2">
      <c r="B306"/>
      <c r="D306"/>
      <c r="E306" s="120"/>
      <c r="F306" s="62"/>
      <c r="G306" s="62"/>
      <c r="H306" s="62"/>
    </row>
    <row r="307" spans="2:8" x14ac:dyDescent="0.15">
      <c r="B307"/>
      <c r="D307"/>
      <c r="E307" s="76"/>
      <c r="F307" s="62"/>
      <c r="G307" s="62"/>
      <c r="H307" s="62"/>
    </row>
    <row r="308" spans="2:8" x14ac:dyDescent="0.15">
      <c r="B308"/>
      <c r="D308"/>
      <c r="E308" s="76"/>
      <c r="F308" s="62"/>
      <c r="G308" s="62"/>
      <c r="H308" s="62"/>
    </row>
    <row r="309" spans="2:8" x14ac:dyDescent="0.15">
      <c r="B309"/>
      <c r="D309"/>
      <c r="E309" s="76"/>
      <c r="F309" s="62"/>
      <c r="G309" s="62"/>
      <c r="H309" s="62"/>
    </row>
    <row r="310" spans="2:8" x14ac:dyDescent="0.15">
      <c r="B310"/>
      <c r="D310"/>
      <c r="E310" s="76"/>
      <c r="F310" s="62"/>
      <c r="G310" s="62"/>
      <c r="H310" s="62"/>
    </row>
    <row r="311" spans="2:8" x14ac:dyDescent="0.15">
      <c r="B311"/>
      <c r="D311"/>
      <c r="E311" s="76"/>
      <c r="F311" s="62"/>
      <c r="G311" s="62"/>
      <c r="H311" s="62"/>
    </row>
    <row r="312" spans="2:8" x14ac:dyDescent="0.15">
      <c r="B312"/>
      <c r="D312"/>
      <c r="E312" s="76"/>
      <c r="F312" s="62"/>
      <c r="G312" s="62"/>
      <c r="H312" s="62"/>
    </row>
    <row r="313" spans="2:8" x14ac:dyDescent="0.15">
      <c r="B313"/>
      <c r="D313"/>
      <c r="E313" s="76"/>
      <c r="F313" s="62"/>
      <c r="G313" s="62"/>
      <c r="H313" s="62"/>
    </row>
    <row r="314" spans="2:8" x14ac:dyDescent="0.15">
      <c r="B314"/>
      <c r="D314"/>
      <c r="E314" s="76"/>
      <c r="F314" s="62"/>
      <c r="G314" s="62"/>
      <c r="H314" s="62"/>
    </row>
    <row r="315" spans="2:8" x14ac:dyDescent="0.15">
      <c r="B315"/>
      <c r="D315"/>
      <c r="E315" s="76"/>
      <c r="F315" s="62"/>
      <c r="G315" s="62"/>
      <c r="H315" s="62"/>
    </row>
    <row r="316" spans="2:8" x14ac:dyDescent="0.15">
      <c r="B316"/>
      <c r="D316"/>
      <c r="E316" s="76"/>
      <c r="F316" s="62"/>
      <c r="G316" s="62"/>
      <c r="H316" s="62"/>
    </row>
    <row r="317" spans="2:8" x14ac:dyDescent="0.15">
      <c r="B317"/>
      <c r="D317"/>
      <c r="E317" s="76"/>
      <c r="F317" s="62"/>
      <c r="G317" s="62"/>
      <c r="H317" s="62"/>
    </row>
    <row r="318" spans="2:8" x14ac:dyDescent="0.15">
      <c r="B318"/>
      <c r="D318"/>
      <c r="E318" s="76"/>
      <c r="F318" s="62"/>
      <c r="G318" s="62"/>
      <c r="H318" s="62"/>
    </row>
    <row r="319" spans="2:8" x14ac:dyDescent="0.15">
      <c r="B319"/>
      <c r="D319"/>
      <c r="E319" s="76"/>
      <c r="F319" s="62"/>
      <c r="G319" s="62"/>
      <c r="H319" s="62"/>
    </row>
    <row r="320" spans="2:8" x14ac:dyDescent="0.15">
      <c r="B320"/>
      <c r="D320"/>
      <c r="E320" s="76"/>
      <c r="F320" s="62"/>
      <c r="G320" s="62"/>
      <c r="H320" s="62"/>
    </row>
    <row r="321" spans="2:8" x14ac:dyDescent="0.15">
      <c r="B321"/>
      <c r="D321"/>
      <c r="E321" s="76"/>
      <c r="F321" s="62"/>
      <c r="G321" s="62"/>
      <c r="H321" s="62"/>
    </row>
    <row r="322" spans="2:8" x14ac:dyDescent="0.15">
      <c r="B322"/>
      <c r="D322"/>
      <c r="E322" s="76"/>
      <c r="F322" s="62"/>
      <c r="G322" s="62"/>
      <c r="H322" s="62"/>
    </row>
    <row r="323" spans="2:8" x14ac:dyDescent="0.15">
      <c r="B323"/>
      <c r="D323"/>
      <c r="E323" s="76"/>
      <c r="F323" s="62"/>
      <c r="G323" s="62"/>
      <c r="H323" s="62"/>
    </row>
    <row r="324" spans="2:8" x14ac:dyDescent="0.15">
      <c r="B324"/>
      <c r="D324"/>
      <c r="E324" s="76"/>
      <c r="F324" s="62"/>
      <c r="G324" s="62"/>
      <c r="H324" s="62"/>
    </row>
    <row r="325" spans="2:8" x14ac:dyDescent="0.15">
      <c r="B325"/>
      <c r="D325"/>
      <c r="E325" s="76"/>
      <c r="F325" s="62"/>
      <c r="G325" s="62"/>
      <c r="H325" s="62"/>
    </row>
    <row r="326" spans="2:8" x14ac:dyDescent="0.15">
      <c r="B326"/>
      <c r="D326"/>
      <c r="E326" s="76"/>
      <c r="F326" s="62"/>
      <c r="G326" s="62"/>
      <c r="H326" s="62"/>
    </row>
    <row r="327" spans="2:8" x14ac:dyDescent="0.15">
      <c r="B327"/>
      <c r="D327"/>
      <c r="E327" s="76"/>
      <c r="F327" s="62"/>
      <c r="G327" s="62"/>
      <c r="H327" s="62"/>
    </row>
    <row r="328" spans="2:8" x14ac:dyDescent="0.15">
      <c r="B328"/>
      <c r="D328"/>
      <c r="E328" s="76"/>
      <c r="F328" s="62"/>
      <c r="G328" s="62"/>
      <c r="H328" s="62"/>
    </row>
    <row r="329" spans="2:8" x14ac:dyDescent="0.15">
      <c r="B329"/>
      <c r="D329"/>
      <c r="E329" s="76"/>
      <c r="F329" s="62"/>
      <c r="G329" s="62"/>
      <c r="H329" s="62"/>
    </row>
    <row r="330" spans="2:8" x14ac:dyDescent="0.15">
      <c r="B330"/>
      <c r="D330"/>
      <c r="E330" s="76"/>
      <c r="F330" s="62"/>
      <c r="G330" s="62"/>
      <c r="H330" s="62"/>
    </row>
    <row r="331" spans="2:8" x14ac:dyDescent="0.15">
      <c r="B331"/>
      <c r="D331"/>
      <c r="E331" s="76"/>
      <c r="F331" s="62"/>
      <c r="G331" s="62"/>
      <c r="H331" s="62"/>
    </row>
    <row r="332" spans="2:8" x14ac:dyDescent="0.15">
      <c r="B332"/>
      <c r="D332"/>
      <c r="E332" s="76"/>
      <c r="F332" s="62"/>
      <c r="G332" s="62"/>
      <c r="H332" s="62"/>
    </row>
    <row r="333" spans="2:8" x14ac:dyDescent="0.15">
      <c r="B333"/>
      <c r="D333"/>
      <c r="E333" s="76"/>
      <c r="F333" s="62"/>
      <c r="G333" s="62"/>
      <c r="H333" s="62"/>
    </row>
    <row r="334" spans="2:8" x14ac:dyDescent="0.15">
      <c r="B334"/>
      <c r="D334"/>
      <c r="E334" s="76"/>
      <c r="F334" s="62"/>
      <c r="G334" s="62"/>
      <c r="H334" s="62"/>
    </row>
    <row r="335" spans="2:8" x14ac:dyDescent="0.15">
      <c r="B335"/>
      <c r="D335"/>
      <c r="E335" s="76"/>
      <c r="F335" s="62"/>
      <c r="G335" s="62"/>
      <c r="H335" s="62"/>
    </row>
    <row r="336" spans="2:8" x14ac:dyDescent="0.15">
      <c r="B336"/>
      <c r="D336"/>
      <c r="E336" s="76"/>
      <c r="F336" s="62"/>
      <c r="G336" s="62"/>
      <c r="H336" s="62"/>
    </row>
    <row r="337" spans="2:8" x14ac:dyDescent="0.15">
      <c r="B337"/>
      <c r="D337"/>
      <c r="E337" s="76"/>
      <c r="F337" s="62"/>
      <c r="G337" s="62"/>
      <c r="H337" s="62"/>
    </row>
    <row r="338" spans="2:8" x14ac:dyDescent="0.15">
      <c r="B338"/>
      <c r="D338"/>
      <c r="E338" s="76"/>
      <c r="F338" s="62"/>
      <c r="G338" s="62"/>
      <c r="H338" s="62"/>
    </row>
    <row r="339" spans="2:8" x14ac:dyDescent="0.15">
      <c r="B339"/>
      <c r="D339"/>
      <c r="E339" s="76"/>
      <c r="F339" s="62"/>
      <c r="G339" s="62"/>
      <c r="H339" s="62"/>
    </row>
    <row r="340" spans="2:8" x14ac:dyDescent="0.15">
      <c r="B340"/>
      <c r="D340"/>
      <c r="E340" s="76"/>
      <c r="F340" s="62"/>
      <c r="G340" s="62"/>
      <c r="H340" s="62"/>
    </row>
    <row r="341" spans="2:8" x14ac:dyDescent="0.15">
      <c r="B341"/>
      <c r="D341"/>
      <c r="E341" s="76"/>
      <c r="F341" s="62"/>
      <c r="G341" s="62"/>
      <c r="H341" s="62"/>
    </row>
    <row r="342" spans="2:8" x14ac:dyDescent="0.15">
      <c r="B342"/>
      <c r="D342"/>
      <c r="E342" s="76"/>
      <c r="F342" s="62"/>
      <c r="G342" s="62"/>
      <c r="H342" s="62"/>
    </row>
    <row r="343" spans="2:8" x14ac:dyDescent="0.15">
      <c r="B343"/>
      <c r="D343"/>
      <c r="E343" s="76"/>
      <c r="F343" s="62"/>
      <c r="G343" s="62"/>
      <c r="H343" s="62"/>
    </row>
    <row r="344" spans="2:8" x14ac:dyDescent="0.15">
      <c r="B344"/>
      <c r="D344"/>
      <c r="E344" s="76"/>
      <c r="F344" s="62"/>
      <c r="G344" s="62"/>
      <c r="H344" s="62"/>
    </row>
    <row r="345" spans="2:8" x14ac:dyDescent="0.15">
      <c r="B345"/>
      <c r="D345"/>
      <c r="E345" s="76"/>
      <c r="F345" s="62"/>
      <c r="G345" s="62"/>
      <c r="H345" s="62"/>
    </row>
    <row r="346" spans="2:8" x14ac:dyDescent="0.15">
      <c r="B346"/>
      <c r="D346"/>
      <c r="E346" s="76"/>
      <c r="F346" s="62"/>
      <c r="G346" s="62"/>
      <c r="H346" s="62"/>
    </row>
    <row r="347" spans="2:8" x14ac:dyDescent="0.15">
      <c r="B347"/>
      <c r="D347"/>
      <c r="E347" s="76"/>
      <c r="F347" s="62"/>
      <c r="G347" s="62"/>
      <c r="H347" s="62"/>
    </row>
    <row r="348" spans="2:8" x14ac:dyDescent="0.15">
      <c r="B348"/>
      <c r="D348"/>
      <c r="E348" s="76"/>
      <c r="F348" s="62"/>
      <c r="G348" s="62"/>
      <c r="H348" s="62"/>
    </row>
    <row r="349" spans="2:8" x14ac:dyDescent="0.15">
      <c r="B349"/>
      <c r="D349"/>
      <c r="E349" s="76"/>
      <c r="F349" s="62"/>
      <c r="G349" s="62"/>
      <c r="H349" s="62"/>
    </row>
    <row r="350" spans="2:8" x14ac:dyDescent="0.15">
      <c r="B350"/>
      <c r="D350"/>
      <c r="E350" s="76"/>
      <c r="F350" s="62"/>
      <c r="G350" s="62"/>
      <c r="H350" s="62"/>
    </row>
    <row r="351" spans="2:8" x14ac:dyDescent="0.15">
      <c r="B351"/>
      <c r="D351"/>
      <c r="E351" s="76"/>
      <c r="F351" s="62"/>
      <c r="G351" s="62"/>
      <c r="H351" s="62"/>
    </row>
    <row r="352" spans="2:8" x14ac:dyDescent="0.15">
      <c r="B352"/>
      <c r="D352"/>
      <c r="E352" s="76"/>
      <c r="F352" s="62"/>
      <c r="G352" s="62"/>
      <c r="H352" s="62"/>
    </row>
    <row r="353" spans="2:8" x14ac:dyDescent="0.15">
      <c r="B353"/>
      <c r="D353"/>
      <c r="E353" s="76"/>
      <c r="F353" s="62"/>
      <c r="G353" s="62"/>
      <c r="H353" s="62"/>
    </row>
    <row r="354" spans="2:8" x14ac:dyDescent="0.15">
      <c r="B354"/>
      <c r="D354"/>
      <c r="E354" s="76"/>
      <c r="F354" s="62"/>
      <c r="G354" s="62"/>
      <c r="H354" s="62"/>
    </row>
    <row r="355" spans="2:8" x14ac:dyDescent="0.15">
      <c r="B355"/>
      <c r="D355"/>
      <c r="E355" s="76"/>
      <c r="F355" s="62"/>
      <c r="G355" s="62"/>
      <c r="H355" s="62"/>
    </row>
    <row r="356" spans="2:8" x14ac:dyDescent="0.15">
      <c r="B356"/>
      <c r="D356"/>
      <c r="E356" s="76"/>
      <c r="F356" s="62"/>
      <c r="G356" s="62"/>
      <c r="H356" s="62"/>
    </row>
    <row r="357" spans="2:8" x14ac:dyDescent="0.15">
      <c r="B357"/>
      <c r="D357"/>
      <c r="E357" s="76"/>
      <c r="F357" s="62"/>
      <c r="G357" s="62"/>
      <c r="H357" s="62"/>
    </row>
    <row r="358" spans="2:8" x14ac:dyDescent="0.15">
      <c r="B358"/>
      <c r="D358"/>
      <c r="E358" s="76"/>
      <c r="F358" s="62"/>
      <c r="G358" s="62"/>
      <c r="H358" s="62"/>
    </row>
    <row r="359" spans="2:8" x14ac:dyDescent="0.15">
      <c r="B359"/>
      <c r="D359"/>
      <c r="E359" s="76"/>
      <c r="F359" s="62"/>
      <c r="G359" s="62"/>
      <c r="H359" s="62"/>
    </row>
    <row r="360" spans="2:8" x14ac:dyDescent="0.15">
      <c r="B360"/>
      <c r="D360"/>
      <c r="E360" s="76"/>
      <c r="F360" s="62"/>
      <c r="G360" s="62"/>
      <c r="H360" s="62"/>
    </row>
    <row r="361" spans="2:8" x14ac:dyDescent="0.15">
      <c r="B361"/>
      <c r="D361"/>
      <c r="E361" s="76"/>
      <c r="F361" s="62"/>
      <c r="G361" s="62"/>
      <c r="H361" s="62"/>
    </row>
    <row r="362" spans="2:8" x14ac:dyDescent="0.15">
      <c r="B362"/>
      <c r="D362"/>
      <c r="E362" s="76"/>
      <c r="F362" s="62"/>
      <c r="G362" s="62"/>
      <c r="H362" s="62"/>
    </row>
    <row r="363" spans="2:8" x14ac:dyDescent="0.15">
      <c r="B363"/>
      <c r="D363"/>
      <c r="E363" s="76"/>
      <c r="F363" s="62"/>
      <c r="G363" s="62"/>
      <c r="H363" s="62"/>
    </row>
    <row r="364" spans="2:8" x14ac:dyDescent="0.15">
      <c r="B364"/>
      <c r="D364"/>
      <c r="E364" s="76"/>
      <c r="F364" s="62"/>
      <c r="G364" s="62"/>
      <c r="H364" s="62"/>
    </row>
    <row r="365" spans="2:8" x14ac:dyDescent="0.15">
      <c r="B365"/>
      <c r="D365"/>
      <c r="E365" s="76"/>
      <c r="F365" s="62"/>
      <c r="G365" s="62"/>
      <c r="H365" s="62"/>
    </row>
    <row r="366" spans="2:8" x14ac:dyDescent="0.15">
      <c r="B366"/>
      <c r="D366"/>
      <c r="E366" s="76"/>
      <c r="F366" s="62"/>
      <c r="G366" s="62"/>
      <c r="H366" s="62"/>
    </row>
    <row r="367" spans="2:8" x14ac:dyDescent="0.15">
      <c r="B367"/>
      <c r="D367"/>
      <c r="E367" s="76"/>
      <c r="F367" s="62"/>
      <c r="G367" s="62"/>
      <c r="H367" s="62"/>
    </row>
    <row r="368" spans="2:8" x14ac:dyDescent="0.15">
      <c r="B368"/>
      <c r="D368"/>
      <c r="E368" s="76"/>
      <c r="F368" s="62"/>
      <c r="G368" s="62"/>
      <c r="H368" s="62"/>
    </row>
    <row r="369" spans="2:8" x14ac:dyDescent="0.15">
      <c r="B369"/>
      <c r="D369"/>
      <c r="E369" s="76"/>
      <c r="F369" s="62"/>
      <c r="G369" s="62"/>
      <c r="H369" s="62"/>
    </row>
    <row r="370" spans="2:8" x14ac:dyDescent="0.15">
      <c r="B370"/>
      <c r="D370"/>
      <c r="E370" s="76"/>
      <c r="F370" s="62"/>
      <c r="G370" s="62"/>
      <c r="H370" s="62"/>
    </row>
    <row r="371" spans="2:8" x14ac:dyDescent="0.15">
      <c r="B371"/>
      <c r="D371"/>
      <c r="E371" s="76"/>
      <c r="F371" s="62"/>
      <c r="G371" s="62"/>
      <c r="H371" s="62"/>
    </row>
    <row r="372" spans="2:8" x14ac:dyDescent="0.15">
      <c r="B372"/>
      <c r="D372"/>
      <c r="E372" s="76"/>
      <c r="F372" s="62"/>
      <c r="G372" s="62"/>
      <c r="H372" s="62"/>
    </row>
    <row r="373" spans="2:8" x14ac:dyDescent="0.15">
      <c r="B373"/>
      <c r="D373"/>
      <c r="E373" s="76"/>
      <c r="F373" s="62"/>
      <c r="G373" s="62"/>
      <c r="H373" s="62"/>
    </row>
    <row r="374" spans="2:8" x14ac:dyDescent="0.15">
      <c r="B374"/>
      <c r="D374"/>
      <c r="E374" s="76"/>
      <c r="F374" s="62"/>
      <c r="G374" s="62"/>
      <c r="H374" s="62"/>
    </row>
    <row r="375" spans="2:8" x14ac:dyDescent="0.15">
      <c r="B375"/>
      <c r="D375"/>
      <c r="E375" s="76"/>
      <c r="F375" s="62"/>
      <c r="G375" s="62"/>
      <c r="H375" s="62"/>
    </row>
    <row r="376" spans="2:8" x14ac:dyDescent="0.15">
      <c r="B376"/>
      <c r="D376"/>
      <c r="E376" s="76"/>
      <c r="F376" s="62"/>
      <c r="G376" s="62"/>
      <c r="H376" s="62"/>
    </row>
    <row r="377" spans="2:8" x14ac:dyDescent="0.15">
      <c r="B377"/>
      <c r="D377"/>
      <c r="E377" s="76"/>
      <c r="F377" s="62"/>
      <c r="G377" s="62"/>
      <c r="H377" s="62"/>
    </row>
    <row r="378" spans="2:8" x14ac:dyDescent="0.15">
      <c r="B378"/>
      <c r="D378"/>
      <c r="E378" s="76"/>
      <c r="F378" s="62"/>
      <c r="G378" s="62"/>
      <c r="H378" s="62"/>
    </row>
    <row r="379" spans="2:8" x14ac:dyDescent="0.15">
      <c r="B379"/>
      <c r="D379"/>
      <c r="E379" s="76"/>
      <c r="F379" s="62"/>
      <c r="G379" s="62"/>
      <c r="H379" s="62"/>
    </row>
    <row r="380" spans="2:8" x14ac:dyDescent="0.15">
      <c r="B380"/>
      <c r="D380"/>
      <c r="E380" s="76"/>
      <c r="F380" s="62"/>
      <c r="G380" s="62"/>
      <c r="H380" s="62"/>
    </row>
    <row r="381" spans="2:8" x14ac:dyDescent="0.15">
      <c r="B381"/>
      <c r="D381"/>
      <c r="E381" s="76"/>
      <c r="F381" s="62"/>
      <c r="G381" s="62"/>
      <c r="H381" s="62"/>
    </row>
    <row r="382" spans="2:8" x14ac:dyDescent="0.15">
      <c r="B382"/>
      <c r="D382"/>
      <c r="E382" s="76"/>
      <c r="F382" s="62"/>
      <c r="G382" s="62"/>
      <c r="H382" s="62"/>
    </row>
    <row r="383" spans="2:8" x14ac:dyDescent="0.15">
      <c r="B383"/>
      <c r="D383"/>
      <c r="E383" s="76"/>
      <c r="F383" s="62"/>
      <c r="G383" s="62"/>
      <c r="H383" s="62"/>
    </row>
    <row r="384" spans="2:8" x14ac:dyDescent="0.15">
      <c r="B384"/>
      <c r="D384"/>
      <c r="E384" s="76"/>
      <c r="F384" s="62"/>
      <c r="G384" s="62"/>
      <c r="H384" s="62"/>
    </row>
    <row r="385" spans="2:8" x14ac:dyDescent="0.15">
      <c r="B385"/>
      <c r="D385"/>
      <c r="E385" s="76"/>
      <c r="F385" s="62"/>
      <c r="G385" s="62"/>
      <c r="H385" s="62"/>
    </row>
    <row r="386" spans="2:8" x14ac:dyDescent="0.15">
      <c r="B386"/>
      <c r="D386"/>
      <c r="E386" s="76"/>
      <c r="F386" s="62"/>
      <c r="G386" s="62"/>
      <c r="H386" s="62"/>
    </row>
    <row r="387" spans="2:8" x14ac:dyDescent="0.15">
      <c r="B387"/>
      <c r="D387"/>
      <c r="E387" s="76"/>
      <c r="F387" s="62"/>
      <c r="G387" s="62"/>
      <c r="H387" s="62"/>
    </row>
    <row r="388" spans="2:8" x14ac:dyDescent="0.15">
      <c r="D388"/>
      <c r="E388" s="76"/>
      <c r="F388" s="62"/>
      <c r="G388" s="62"/>
      <c r="H388" s="62"/>
    </row>
    <row r="389" spans="2:8" x14ac:dyDescent="0.15">
      <c r="D389"/>
      <c r="E389" s="76"/>
      <c r="F389" s="62"/>
      <c r="G389" s="62"/>
      <c r="H389" s="62"/>
    </row>
    <row r="390" spans="2:8" x14ac:dyDescent="0.15">
      <c r="B390"/>
      <c r="D390"/>
      <c r="E390" s="76"/>
      <c r="F390" s="62"/>
      <c r="G390" s="62"/>
      <c r="H390" s="62"/>
    </row>
    <row r="391" spans="2:8" x14ac:dyDescent="0.15">
      <c r="B391"/>
      <c r="D391"/>
      <c r="E391" s="76"/>
      <c r="F391" s="62"/>
      <c r="G391" s="62"/>
      <c r="H391" s="62"/>
    </row>
    <row r="392" spans="2:8" x14ac:dyDescent="0.15">
      <c r="B392"/>
      <c r="D392"/>
      <c r="E392" s="76"/>
      <c r="F392" s="62"/>
      <c r="G392" s="62"/>
      <c r="H392" s="62"/>
    </row>
    <row r="393" spans="2:8" x14ac:dyDescent="0.15">
      <c r="B393"/>
      <c r="D393"/>
      <c r="E393" s="76"/>
      <c r="F393" s="62"/>
      <c r="G393" s="62"/>
      <c r="H393" s="62"/>
    </row>
    <row r="394" spans="2:8" x14ac:dyDescent="0.15">
      <c r="B394"/>
      <c r="D394"/>
      <c r="E394" s="76"/>
      <c r="F394" s="62"/>
      <c r="G394" s="62"/>
      <c r="H394" s="62"/>
    </row>
    <row r="395" spans="2:8" x14ac:dyDescent="0.15">
      <c r="B395"/>
      <c r="D395"/>
      <c r="E395" s="76"/>
      <c r="F395" s="62"/>
      <c r="G395" s="62"/>
      <c r="H395" s="62"/>
    </row>
    <row r="396" spans="2:8" x14ac:dyDescent="0.15">
      <c r="B396"/>
      <c r="D396"/>
      <c r="E396" s="76"/>
      <c r="F396" s="62"/>
      <c r="G396" s="62"/>
      <c r="H396" s="62"/>
    </row>
    <row r="397" spans="2:8" x14ac:dyDescent="0.15">
      <c r="B397"/>
      <c r="D397"/>
      <c r="E397" s="76"/>
      <c r="F397" s="62"/>
      <c r="G397" s="62"/>
      <c r="H397" s="62"/>
    </row>
    <row r="398" spans="2:8" x14ac:dyDescent="0.15">
      <c r="B398"/>
      <c r="D398"/>
      <c r="E398" s="76"/>
      <c r="F398" s="62"/>
      <c r="G398" s="62"/>
      <c r="H398" s="62"/>
    </row>
    <row r="399" spans="2:8" x14ac:dyDescent="0.15">
      <c r="B399"/>
      <c r="D399"/>
      <c r="E399" s="76"/>
      <c r="F399" s="62"/>
      <c r="G399" s="62"/>
      <c r="H399" s="62"/>
    </row>
    <row r="400" spans="2:8" x14ac:dyDescent="0.15">
      <c r="D400"/>
      <c r="E400" s="76"/>
      <c r="F400" s="62"/>
      <c r="G400" s="62"/>
      <c r="H400" s="62"/>
    </row>
    <row r="401" spans="5:8" customFormat="1" x14ac:dyDescent="0.15">
      <c r="E401" s="76"/>
      <c r="F401" s="62"/>
      <c r="G401" s="62"/>
      <c r="H401" s="62"/>
    </row>
    <row r="402" spans="5:8" customFormat="1" x14ac:dyDescent="0.15">
      <c r="E402" s="76"/>
      <c r="F402" s="62"/>
      <c r="G402" s="62"/>
      <c r="H402" s="62"/>
    </row>
    <row r="403" spans="5:8" customFormat="1" x14ac:dyDescent="0.15">
      <c r="E403" s="76"/>
      <c r="F403" s="62"/>
      <c r="G403" s="62"/>
      <c r="H403" s="62"/>
    </row>
    <row r="404" spans="5:8" customFormat="1" x14ac:dyDescent="0.15">
      <c r="E404" s="76"/>
      <c r="F404" s="62"/>
      <c r="G404" s="62"/>
      <c r="H404" s="62"/>
    </row>
    <row r="405" spans="5:8" customFormat="1" x14ac:dyDescent="0.15">
      <c r="E405" s="76"/>
      <c r="F405" s="62"/>
      <c r="G405" s="62"/>
      <c r="H405" s="62"/>
    </row>
    <row r="406" spans="5:8" customFormat="1" x14ac:dyDescent="0.15">
      <c r="E406" s="76"/>
      <c r="F406" s="62"/>
      <c r="G406" s="62"/>
      <c r="H406" s="62"/>
    </row>
    <row r="407" spans="5:8" customFormat="1" x14ac:dyDescent="0.15">
      <c r="E407" s="76"/>
      <c r="F407" s="62"/>
      <c r="G407" s="62"/>
      <c r="H407" s="62"/>
    </row>
    <row r="408" spans="5:8" customFormat="1" x14ac:dyDescent="0.15">
      <c r="E408" s="76"/>
      <c r="F408" s="62"/>
      <c r="G408" s="62"/>
      <c r="H408" s="62"/>
    </row>
    <row r="409" spans="5:8" customFormat="1" x14ac:dyDescent="0.15">
      <c r="E409" s="76"/>
      <c r="F409" s="118"/>
      <c r="G409" s="62"/>
      <c r="H409" s="62"/>
    </row>
    <row r="410" spans="5:8" customFormat="1" x14ac:dyDescent="0.15">
      <c r="E410" s="76"/>
      <c r="F410" s="118"/>
      <c r="G410" s="62"/>
      <c r="H410" s="62"/>
    </row>
    <row r="411" spans="5:8" customFormat="1" x14ac:dyDescent="0.15">
      <c r="E411" s="76"/>
      <c r="F411" s="118"/>
      <c r="G411" s="62"/>
      <c r="H411" s="62"/>
    </row>
    <row r="412" spans="5:8" customFormat="1" x14ac:dyDescent="0.15">
      <c r="E412" s="76"/>
      <c r="F412" s="118"/>
      <c r="G412" s="62"/>
      <c r="H412" s="62"/>
    </row>
    <row r="413" spans="5:8" customFormat="1" x14ac:dyDescent="0.15">
      <c r="E413" s="121"/>
      <c r="F413" s="122"/>
      <c r="G413" s="62"/>
      <c r="H413" s="62"/>
    </row>
    <row r="414" spans="5:8" customFormat="1" x14ac:dyDescent="0.15">
      <c r="E414" s="123"/>
      <c r="F414" s="62"/>
      <c r="G414" s="62"/>
      <c r="H414" s="62"/>
    </row>
    <row r="415" spans="5:8" customFormat="1" x14ac:dyDescent="0.15">
      <c r="E415" s="62"/>
      <c r="F415" s="62"/>
      <c r="G415" s="62"/>
      <c r="H415" s="62"/>
    </row>
    <row r="416" spans="5:8" customFormat="1" x14ac:dyDescent="0.15">
      <c r="E416" s="62"/>
      <c r="F416" s="62"/>
      <c r="G416" s="62"/>
      <c r="H416" s="62"/>
    </row>
    <row r="417" spans="4:8" customFormat="1" x14ac:dyDescent="0.15">
      <c r="E417" s="62"/>
      <c r="F417" s="62"/>
      <c r="G417" s="62"/>
      <c r="H417" s="62"/>
    </row>
    <row r="418" spans="4:8" customFormat="1" x14ac:dyDescent="0.15">
      <c r="E418" s="62"/>
      <c r="F418" s="62"/>
      <c r="G418" s="62"/>
      <c r="H418" s="62"/>
    </row>
    <row r="419" spans="4:8" customFormat="1" x14ac:dyDescent="0.15">
      <c r="D419" s="2"/>
      <c r="E419" s="870"/>
      <c r="F419" s="870"/>
      <c r="G419" s="62"/>
      <c r="H419" s="62"/>
    </row>
    <row r="420" spans="4:8" customFormat="1" x14ac:dyDescent="0.15">
      <c r="D420" s="2"/>
      <c r="E420" s="870"/>
      <c r="F420" s="870"/>
      <c r="G420" s="62"/>
      <c r="H420" s="62"/>
    </row>
    <row r="421" spans="4:8" customFormat="1" x14ac:dyDescent="0.15">
      <c r="E421" s="62"/>
      <c r="F421" s="62"/>
      <c r="G421" s="62"/>
      <c r="H421" s="62"/>
    </row>
    <row r="422" spans="4:8" customFormat="1" x14ac:dyDescent="0.15">
      <c r="E422" s="62"/>
      <c r="F422" s="62"/>
      <c r="G422" s="62"/>
      <c r="H422" s="62"/>
    </row>
    <row r="423" spans="4:8" customFormat="1" x14ac:dyDescent="0.15">
      <c r="E423" s="76"/>
      <c r="F423" s="118"/>
      <c r="G423" s="62"/>
      <c r="H423" s="62"/>
    </row>
    <row r="424" spans="4:8" customFormat="1" x14ac:dyDescent="0.15">
      <c r="E424" s="124"/>
      <c r="F424" s="118"/>
    </row>
    <row r="425" spans="4:8" customFormat="1" x14ac:dyDescent="0.15">
      <c r="E425" s="124"/>
      <c r="F425" s="118"/>
    </row>
    <row r="426" spans="4:8" customFormat="1" x14ac:dyDescent="0.15">
      <c r="E426" s="124"/>
      <c r="F426" s="118"/>
    </row>
    <row r="427" spans="4:8" customFormat="1" x14ac:dyDescent="0.15">
      <c r="E427" s="124"/>
      <c r="F427" s="118"/>
    </row>
    <row r="428" spans="4:8" customFormat="1" x14ac:dyDescent="0.15">
      <c r="E428" s="124"/>
      <c r="F428" s="118"/>
    </row>
    <row r="429" spans="4:8" customFormat="1" x14ac:dyDescent="0.15">
      <c r="E429" s="124"/>
      <c r="F429" s="118"/>
    </row>
    <row r="430" spans="4:8" customFormat="1" x14ac:dyDescent="0.15">
      <c r="E430" s="124"/>
      <c r="F430" s="118"/>
    </row>
  </sheetData>
  <mergeCells count="1">
    <mergeCell ref="E419:F420"/>
  </mergeCells>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30"/>
  <sheetViews>
    <sheetView zoomScale="125" zoomScaleNormal="125" workbookViewId="0">
      <pane ySplit="2" topLeftCell="A3" activePane="bottomLeft" state="frozen"/>
      <selection pane="bottomLeft" activeCell="G6" sqref="G6"/>
    </sheetView>
  </sheetViews>
  <sheetFormatPr baseColWidth="10" defaultRowHeight="13" x14ac:dyDescent="0.15"/>
  <cols>
    <col min="1" max="2" width="11.5" customWidth="1"/>
    <col min="3" max="3" width="7.5" customWidth="1"/>
    <col min="4" max="4" width="11.6640625" style="4" customWidth="1"/>
    <col min="5" max="5" width="7.83203125" style="2" customWidth="1"/>
    <col min="6" max="7" width="11.5" customWidth="1"/>
    <col min="8" max="8" width="10.83203125" style="2"/>
    <col min="9" max="9" width="10.1640625" style="70" customWidth="1"/>
    <col min="10" max="10" width="14.6640625" style="124" customWidth="1"/>
    <col min="11" max="12" width="10.83203125" style="124"/>
    <col min="13" max="13" width="8.1640625" style="124" customWidth="1"/>
    <col min="14" max="14" width="7.6640625" style="124" customWidth="1"/>
    <col min="15" max="15" width="8.83203125" style="124" customWidth="1"/>
    <col min="16" max="16" width="9" style="118" customWidth="1"/>
    <col min="17" max="20" width="10.83203125" style="2"/>
  </cols>
  <sheetData>
    <row r="1" spans="1:24" s="132" customFormat="1" ht="15" x14ac:dyDescent="0.2">
      <c r="A1" s="125" t="s">
        <v>1036</v>
      </c>
      <c r="B1" s="125"/>
      <c r="C1" s="125"/>
      <c r="D1" s="126"/>
      <c r="E1" s="127"/>
      <c r="F1" s="125"/>
      <c r="G1" s="125"/>
      <c r="H1" s="128"/>
      <c r="I1" s="129" t="s">
        <v>1037</v>
      </c>
      <c r="J1" s="130"/>
      <c r="K1" s="130"/>
      <c r="L1" s="130"/>
      <c r="M1" s="130"/>
      <c r="N1" s="130"/>
      <c r="O1" s="130"/>
      <c r="P1" s="131"/>
      <c r="Q1" s="128"/>
      <c r="R1" s="128"/>
      <c r="S1" s="128"/>
      <c r="T1" s="128"/>
    </row>
    <row r="2" spans="1:24" s="132" customFormat="1" ht="15" x14ac:dyDescent="0.2">
      <c r="A2" s="132" t="s">
        <v>1038</v>
      </c>
      <c r="B2" s="132" t="s">
        <v>868</v>
      </c>
      <c r="C2" s="132" t="s">
        <v>868</v>
      </c>
      <c r="D2" s="133" t="s">
        <v>678</v>
      </c>
      <c r="E2" s="128" t="s">
        <v>974</v>
      </c>
      <c r="F2" s="128" t="s">
        <v>975</v>
      </c>
      <c r="G2" s="134" t="s">
        <v>975</v>
      </c>
      <c r="H2" s="128"/>
      <c r="I2" s="135" t="s">
        <v>1038</v>
      </c>
      <c r="J2" s="130" t="s">
        <v>868</v>
      </c>
      <c r="K2" s="130" t="s">
        <v>868</v>
      </c>
      <c r="L2" s="130" t="s">
        <v>19</v>
      </c>
      <c r="M2" s="130" t="s">
        <v>763</v>
      </c>
      <c r="N2" s="130" t="s">
        <v>679</v>
      </c>
      <c r="O2" s="130" t="s">
        <v>1039</v>
      </c>
      <c r="P2" s="128" t="s">
        <v>974</v>
      </c>
      <c r="Q2" s="128" t="s">
        <v>976</v>
      </c>
      <c r="R2" s="128" t="s">
        <v>977</v>
      </c>
      <c r="S2" s="128" t="s">
        <v>978</v>
      </c>
      <c r="T2" s="128" t="s">
        <v>979</v>
      </c>
      <c r="U2" s="134" t="s">
        <v>976</v>
      </c>
      <c r="V2" s="134" t="s">
        <v>977</v>
      </c>
      <c r="W2" s="134" t="s">
        <v>978</v>
      </c>
      <c r="X2" s="134" t="s">
        <v>979</v>
      </c>
    </row>
    <row r="3" spans="1:24" ht="15" x14ac:dyDescent="0.2">
      <c r="A3" s="136" t="s">
        <v>1040</v>
      </c>
      <c r="B3" s="137" t="s">
        <v>1041</v>
      </c>
      <c r="C3" s="138">
        <v>616</v>
      </c>
      <c r="D3" s="138">
        <v>279.35759999999999</v>
      </c>
      <c r="E3" s="82">
        <v>100</v>
      </c>
      <c r="F3" s="139">
        <v>27935.759999999998</v>
      </c>
      <c r="G3" s="35">
        <v>27935.759999999998</v>
      </c>
      <c r="I3" s="70" t="s">
        <v>1042</v>
      </c>
      <c r="J3" s="76" t="s">
        <v>1043</v>
      </c>
      <c r="K3" s="76" t="s">
        <v>270</v>
      </c>
      <c r="L3" s="140">
        <v>2.11</v>
      </c>
      <c r="M3" s="140">
        <v>23.98</v>
      </c>
      <c r="N3" s="140">
        <v>241.9708</v>
      </c>
      <c r="O3" s="140">
        <v>2.222</v>
      </c>
      <c r="P3" s="78">
        <v>10000</v>
      </c>
      <c r="Q3" s="6">
        <v>21100</v>
      </c>
      <c r="R3" s="6">
        <v>239800</v>
      </c>
      <c r="S3" s="6">
        <v>2419708</v>
      </c>
      <c r="T3" s="6">
        <v>22220</v>
      </c>
      <c r="U3" s="6">
        <v>21100</v>
      </c>
      <c r="V3" s="6">
        <v>239800</v>
      </c>
      <c r="W3" s="6">
        <v>2419708</v>
      </c>
      <c r="X3" s="6">
        <v>22220</v>
      </c>
    </row>
    <row r="4" spans="1:24" ht="15" x14ac:dyDescent="0.2">
      <c r="A4" s="141" t="s">
        <v>1044</v>
      </c>
      <c r="B4" s="142" t="s">
        <v>1045</v>
      </c>
      <c r="C4" s="141" t="s">
        <v>270</v>
      </c>
      <c r="D4" s="143">
        <v>72.112499999999997</v>
      </c>
      <c r="E4" s="144">
        <v>1000</v>
      </c>
      <c r="F4" s="145">
        <v>72112.5</v>
      </c>
      <c r="G4" s="35">
        <v>72112.5</v>
      </c>
      <c r="I4" s="70" t="s">
        <v>1042</v>
      </c>
      <c r="J4" s="76" t="s">
        <v>1046</v>
      </c>
      <c r="K4" s="76" t="s">
        <v>980</v>
      </c>
      <c r="L4" s="140">
        <v>2.2999999999999998</v>
      </c>
      <c r="M4" s="140">
        <v>20.53</v>
      </c>
      <c r="N4" s="140">
        <v>262.85969999999998</v>
      </c>
      <c r="O4" s="140">
        <v>2.7492999999999999</v>
      </c>
      <c r="P4" s="78">
        <v>100</v>
      </c>
      <c r="Q4" s="6">
        <v>229.99999999999997</v>
      </c>
      <c r="R4" s="6">
        <v>2053</v>
      </c>
      <c r="S4" s="6">
        <v>26285.969999999998</v>
      </c>
      <c r="T4" s="6">
        <v>274.93</v>
      </c>
      <c r="U4" s="6">
        <v>229.99999999999997</v>
      </c>
      <c r="V4" s="6">
        <v>2053</v>
      </c>
      <c r="W4" s="6">
        <v>26285.969999999998</v>
      </c>
      <c r="X4" s="6">
        <v>274.93</v>
      </c>
    </row>
    <row r="5" spans="1:24" ht="15" x14ac:dyDescent="0.2">
      <c r="A5" t="s">
        <v>1044</v>
      </c>
      <c r="B5" s="146" t="s">
        <v>1047</v>
      </c>
      <c r="C5" t="s">
        <v>270</v>
      </c>
      <c r="D5" s="4">
        <v>124.7743</v>
      </c>
      <c r="E5" s="2">
        <v>10000</v>
      </c>
      <c r="F5" s="6">
        <v>1247743</v>
      </c>
      <c r="G5" s="35"/>
      <c r="I5" s="70" t="s">
        <v>1048</v>
      </c>
      <c r="J5" s="147" t="s">
        <v>774</v>
      </c>
      <c r="K5" s="147" t="s">
        <v>981</v>
      </c>
      <c r="L5" s="148">
        <v>2.34</v>
      </c>
      <c r="M5" s="148">
        <v>47.3</v>
      </c>
      <c r="N5" s="148">
        <v>603.91589999999997</v>
      </c>
      <c r="O5" s="148">
        <v>0.65100000000000002</v>
      </c>
      <c r="P5" s="78">
        <v>100</v>
      </c>
      <c r="Q5" s="6">
        <v>234</v>
      </c>
      <c r="R5" s="6">
        <v>4730</v>
      </c>
      <c r="S5" s="6">
        <v>60391.59</v>
      </c>
      <c r="T5" s="6">
        <v>65.100000000000009</v>
      </c>
      <c r="U5" s="6">
        <v>234</v>
      </c>
      <c r="V5" s="6">
        <v>4730</v>
      </c>
      <c r="W5" s="6">
        <v>60391.59</v>
      </c>
      <c r="X5" s="6">
        <v>65.100000000000009</v>
      </c>
    </row>
    <row r="6" spans="1:24" ht="15" x14ac:dyDescent="0.2">
      <c r="A6" s="141" t="s">
        <v>1044</v>
      </c>
      <c r="B6" s="142" t="s">
        <v>1049</v>
      </c>
      <c r="C6" s="141" t="s">
        <v>168</v>
      </c>
      <c r="D6" s="143">
        <v>56.226599999999998</v>
      </c>
      <c r="E6" s="144">
        <v>100</v>
      </c>
      <c r="F6" s="145">
        <v>5622.66</v>
      </c>
      <c r="G6" s="35">
        <v>5622.66</v>
      </c>
      <c r="I6" s="70" t="s">
        <v>1048</v>
      </c>
      <c r="J6" s="147" t="s">
        <v>775</v>
      </c>
      <c r="K6" s="147" t="s">
        <v>982</v>
      </c>
      <c r="L6" s="148">
        <v>1.86</v>
      </c>
      <c r="M6" s="148">
        <v>41.19</v>
      </c>
      <c r="N6" s="148">
        <v>562.46040000000005</v>
      </c>
      <c r="O6" s="148">
        <v>0.47249999999999998</v>
      </c>
      <c r="P6" s="78">
        <v>250</v>
      </c>
      <c r="Q6" s="6">
        <v>465</v>
      </c>
      <c r="R6" s="6">
        <v>10297.5</v>
      </c>
      <c r="S6" s="6">
        <v>140615.1</v>
      </c>
      <c r="T6" s="6">
        <v>118.125</v>
      </c>
      <c r="U6" s="6">
        <v>465</v>
      </c>
      <c r="V6" s="6">
        <v>10297.5</v>
      </c>
      <c r="W6" s="6">
        <v>140615.1</v>
      </c>
      <c r="X6" s="6">
        <v>118.125</v>
      </c>
    </row>
    <row r="7" spans="1:24" ht="15" x14ac:dyDescent="0.2">
      <c r="A7" t="s">
        <v>1044</v>
      </c>
      <c r="B7" s="146" t="s">
        <v>1050</v>
      </c>
      <c r="C7" t="s">
        <v>168</v>
      </c>
      <c r="D7" s="4">
        <v>124.81610000000001</v>
      </c>
      <c r="E7" s="2">
        <v>100</v>
      </c>
      <c r="F7" s="6">
        <v>12481.61</v>
      </c>
      <c r="G7" s="35"/>
      <c r="I7" s="70" t="s">
        <v>1042</v>
      </c>
      <c r="J7" s="149" t="s">
        <v>1051</v>
      </c>
      <c r="K7" s="149" t="s">
        <v>48</v>
      </c>
      <c r="L7" s="150">
        <v>1.98</v>
      </c>
      <c r="M7" s="150">
        <v>22.05</v>
      </c>
      <c r="N7" s="150">
        <v>199.73259999999999</v>
      </c>
      <c r="O7" s="150">
        <v>2.1775000000000002</v>
      </c>
      <c r="P7" s="116">
        <v>10000</v>
      </c>
      <c r="Q7" s="6">
        <v>19800</v>
      </c>
      <c r="R7" s="6">
        <v>220500</v>
      </c>
      <c r="S7" s="6">
        <v>1997326</v>
      </c>
      <c r="T7" s="6">
        <v>21775.000000000004</v>
      </c>
      <c r="U7" s="6">
        <v>19800</v>
      </c>
      <c r="V7" s="6">
        <v>220500</v>
      </c>
      <c r="W7" s="6">
        <v>1997326</v>
      </c>
      <c r="X7" s="6">
        <v>21775.000000000004</v>
      </c>
    </row>
    <row r="8" spans="1:24" ht="15" x14ac:dyDescent="0.2">
      <c r="A8" t="s">
        <v>1052</v>
      </c>
      <c r="B8" s="146" t="s">
        <v>1053</v>
      </c>
      <c r="C8" t="s">
        <v>44</v>
      </c>
      <c r="D8" s="4">
        <v>314.48129999999998</v>
      </c>
      <c r="E8" s="2">
        <v>100</v>
      </c>
      <c r="F8" s="6">
        <v>31448.129999999997</v>
      </c>
      <c r="G8" s="35">
        <v>31448.129999999997</v>
      </c>
      <c r="I8" s="70" t="s">
        <v>1048</v>
      </c>
      <c r="J8" s="76" t="s">
        <v>776</v>
      </c>
      <c r="K8" s="76" t="s">
        <v>983</v>
      </c>
      <c r="L8" s="140">
        <v>2.2599999999999998</v>
      </c>
      <c r="M8" s="140">
        <v>69.349999999999994</v>
      </c>
      <c r="N8" s="140">
        <v>724.31619999999998</v>
      </c>
      <c r="O8" s="140">
        <v>0.78649999999999998</v>
      </c>
      <c r="P8" s="78">
        <v>100</v>
      </c>
      <c r="Q8" s="6">
        <v>225.99999999999997</v>
      </c>
      <c r="R8" s="6">
        <v>6934.9999999999991</v>
      </c>
      <c r="S8" s="6">
        <v>72431.62</v>
      </c>
      <c r="T8" s="6">
        <v>78.649999999999991</v>
      </c>
      <c r="U8" s="6">
        <v>225.99999999999997</v>
      </c>
      <c r="V8" s="6">
        <v>6934.9999999999991</v>
      </c>
      <c r="W8" s="6">
        <v>72431.62</v>
      </c>
      <c r="X8" s="6">
        <v>78.649999999999991</v>
      </c>
    </row>
    <row r="9" spans="1:24" ht="15" x14ac:dyDescent="0.2">
      <c r="A9" t="s">
        <v>1052</v>
      </c>
      <c r="B9" s="146" t="s">
        <v>775</v>
      </c>
      <c r="C9" t="s">
        <v>46</v>
      </c>
      <c r="D9" s="4">
        <v>291.97640000000001</v>
      </c>
      <c r="E9" s="2">
        <v>250</v>
      </c>
      <c r="F9" s="6">
        <v>72994.100000000006</v>
      </c>
      <c r="G9" s="35"/>
      <c r="I9" s="70" t="s">
        <v>1048</v>
      </c>
      <c r="J9" s="76" t="s">
        <v>777</v>
      </c>
      <c r="K9" s="76" t="s">
        <v>984</v>
      </c>
      <c r="L9" s="140">
        <v>2.48</v>
      </c>
      <c r="M9" s="140">
        <v>70.52</v>
      </c>
      <c r="N9" s="140">
        <v>783.80840000000001</v>
      </c>
      <c r="O9" s="140">
        <v>0.78610000000000002</v>
      </c>
      <c r="P9" s="78">
        <v>100</v>
      </c>
      <c r="Q9" s="6">
        <v>248</v>
      </c>
      <c r="R9" s="6">
        <v>7052</v>
      </c>
      <c r="S9" s="6">
        <v>78380.84</v>
      </c>
      <c r="T9" s="6">
        <v>78.61</v>
      </c>
      <c r="U9" s="6">
        <v>248</v>
      </c>
      <c r="V9" s="6">
        <v>7052</v>
      </c>
      <c r="W9" s="6">
        <v>78380.84</v>
      </c>
      <c r="X9" s="6">
        <v>78.61</v>
      </c>
    </row>
    <row r="10" spans="1:24" ht="15" x14ac:dyDescent="0.2">
      <c r="A10" t="s">
        <v>1054</v>
      </c>
      <c r="B10" s="146" t="s">
        <v>682</v>
      </c>
      <c r="C10" t="s">
        <v>46</v>
      </c>
      <c r="D10" s="4">
        <v>5614.4754999999996</v>
      </c>
      <c r="E10" s="2">
        <v>100</v>
      </c>
      <c r="F10" s="6">
        <v>561447.54999999993</v>
      </c>
      <c r="G10" s="6"/>
      <c r="I10" s="70" t="s">
        <v>1042</v>
      </c>
      <c r="J10" s="76" t="s">
        <v>1055</v>
      </c>
      <c r="K10" s="76" t="s">
        <v>53</v>
      </c>
      <c r="L10" s="140">
        <v>5.1100000000000003</v>
      </c>
      <c r="M10" s="140">
        <v>171.7</v>
      </c>
      <c r="N10" s="140">
        <v>1198.2932000000001</v>
      </c>
      <c r="O10" s="140">
        <v>1.8052999999999999</v>
      </c>
      <c r="P10" s="78">
        <v>10000</v>
      </c>
      <c r="Q10" s="6">
        <v>51100</v>
      </c>
      <c r="R10" s="6">
        <v>1717000</v>
      </c>
      <c r="S10" s="6">
        <v>11982932</v>
      </c>
      <c r="T10" s="6">
        <v>18053</v>
      </c>
      <c r="U10" s="6">
        <v>51100</v>
      </c>
      <c r="V10" s="6">
        <v>1717000</v>
      </c>
      <c r="W10" s="6">
        <v>11982932</v>
      </c>
      <c r="X10" s="6">
        <v>18053</v>
      </c>
    </row>
    <row r="11" spans="1:24" ht="15" x14ac:dyDescent="0.2">
      <c r="A11" s="141" t="s">
        <v>1040</v>
      </c>
      <c r="B11" s="142" t="s">
        <v>1056</v>
      </c>
      <c r="C11" s="141" t="s">
        <v>46</v>
      </c>
      <c r="D11" s="143">
        <v>135.2816</v>
      </c>
      <c r="E11" s="144">
        <v>100</v>
      </c>
      <c r="F11" s="145">
        <v>13528.16</v>
      </c>
      <c r="G11" s="35">
        <v>13528.16</v>
      </c>
      <c r="I11" s="70" t="s">
        <v>1048</v>
      </c>
      <c r="J11" s="147" t="s">
        <v>778</v>
      </c>
      <c r="K11" s="147" t="s">
        <v>985</v>
      </c>
      <c r="L11" s="148">
        <v>1.07</v>
      </c>
      <c r="M11" s="148">
        <v>27.4</v>
      </c>
      <c r="N11" s="148">
        <v>329.46289999999999</v>
      </c>
      <c r="O11" s="148">
        <v>0.43059999999999998</v>
      </c>
      <c r="P11" s="116">
        <v>100</v>
      </c>
      <c r="Q11" s="6">
        <v>107</v>
      </c>
      <c r="R11" s="6">
        <v>2740</v>
      </c>
      <c r="S11" s="6">
        <v>32946.29</v>
      </c>
      <c r="T11" s="6">
        <v>43.059999999999995</v>
      </c>
      <c r="U11" s="6">
        <v>107</v>
      </c>
      <c r="V11" s="6">
        <v>2740</v>
      </c>
      <c r="W11" s="6">
        <v>32946.29</v>
      </c>
      <c r="X11" s="6">
        <v>43.059999999999995</v>
      </c>
    </row>
    <row r="12" spans="1:24" ht="15" x14ac:dyDescent="0.2">
      <c r="A12" t="s">
        <v>1040</v>
      </c>
      <c r="B12" s="146" t="s">
        <v>1051</v>
      </c>
      <c r="C12" t="s">
        <v>48</v>
      </c>
      <c r="D12" s="4">
        <v>104.6135</v>
      </c>
      <c r="E12" s="2">
        <v>10000</v>
      </c>
      <c r="F12" s="6">
        <v>1046135</v>
      </c>
      <c r="G12" s="35">
        <v>1046135</v>
      </c>
      <c r="I12" s="70" t="s">
        <v>1048</v>
      </c>
      <c r="J12" s="76" t="s">
        <v>781</v>
      </c>
      <c r="K12" s="76" t="s">
        <v>114</v>
      </c>
      <c r="L12" s="140">
        <v>7.16</v>
      </c>
      <c r="M12" s="140">
        <v>229.87</v>
      </c>
      <c r="N12" s="140">
        <v>1946.8856000000001</v>
      </c>
      <c r="O12" s="140">
        <v>12.66</v>
      </c>
      <c r="P12" s="151">
        <v>4</v>
      </c>
      <c r="Q12" s="152">
        <v>28.64</v>
      </c>
      <c r="R12" s="152">
        <v>919.48</v>
      </c>
      <c r="S12" s="152">
        <v>7787.5424000000003</v>
      </c>
      <c r="T12" s="152">
        <v>50.64</v>
      </c>
      <c r="U12" s="6">
        <v>28.64</v>
      </c>
      <c r="V12" s="6">
        <v>919.48</v>
      </c>
      <c r="W12" s="6">
        <v>7787.5424000000003</v>
      </c>
      <c r="X12" s="6">
        <v>50.64</v>
      </c>
    </row>
    <row r="13" spans="1:24" ht="15" x14ac:dyDescent="0.2">
      <c r="A13" t="s">
        <v>1052</v>
      </c>
      <c r="B13" s="146" t="s">
        <v>776</v>
      </c>
      <c r="C13" t="s">
        <v>983</v>
      </c>
      <c r="D13" s="4">
        <v>380.9572</v>
      </c>
      <c r="E13" s="2">
        <v>100</v>
      </c>
      <c r="F13" s="6">
        <v>38095.72</v>
      </c>
      <c r="G13" s="35">
        <v>38095.72</v>
      </c>
      <c r="I13" s="70" t="s">
        <v>1057</v>
      </c>
      <c r="J13" s="153" t="s">
        <v>779</v>
      </c>
      <c r="K13" s="153" t="s">
        <v>1058</v>
      </c>
      <c r="L13" s="154" t="s">
        <v>79</v>
      </c>
      <c r="M13" s="155">
        <v>10.4</v>
      </c>
      <c r="N13" s="155">
        <v>82.621399999999994</v>
      </c>
      <c r="O13" s="154" t="s">
        <v>79</v>
      </c>
      <c r="P13" s="116">
        <v>100</v>
      </c>
      <c r="Q13" s="6" t="s">
        <v>39</v>
      </c>
      <c r="R13" s="6">
        <v>1040</v>
      </c>
      <c r="S13" s="6">
        <v>8262.14</v>
      </c>
      <c r="T13" s="6" t="s">
        <v>39</v>
      </c>
    </row>
    <row r="14" spans="1:24" ht="15" x14ac:dyDescent="0.2">
      <c r="A14" t="s">
        <v>1052</v>
      </c>
      <c r="B14" s="146" t="s">
        <v>777</v>
      </c>
      <c r="C14" t="s">
        <v>89</v>
      </c>
      <c r="D14" s="4">
        <v>407.50729999999999</v>
      </c>
      <c r="E14" s="2">
        <v>100</v>
      </c>
      <c r="F14" s="6">
        <v>40750.729999999996</v>
      </c>
      <c r="G14" s="35">
        <v>40750.729999999996</v>
      </c>
      <c r="I14" s="70" t="s">
        <v>1048</v>
      </c>
      <c r="J14" s="147" t="s">
        <v>782</v>
      </c>
      <c r="K14" s="147" t="s">
        <v>986</v>
      </c>
      <c r="L14" s="148">
        <v>1.81</v>
      </c>
      <c r="M14" s="148">
        <v>27.64</v>
      </c>
      <c r="N14" s="148">
        <v>457.39679999999998</v>
      </c>
      <c r="O14" s="148">
        <v>2.9443999999999999</v>
      </c>
      <c r="P14" s="78">
        <v>50</v>
      </c>
      <c r="Q14" s="6">
        <v>90.5</v>
      </c>
      <c r="R14" s="6">
        <v>1382</v>
      </c>
      <c r="S14" s="6">
        <v>22869.84</v>
      </c>
      <c r="T14" s="6">
        <v>147.22</v>
      </c>
      <c r="U14" s="6">
        <v>90.5</v>
      </c>
      <c r="V14" s="6">
        <v>1382</v>
      </c>
      <c r="W14" s="6">
        <v>22869.84</v>
      </c>
      <c r="X14" s="6">
        <v>147.22</v>
      </c>
    </row>
    <row r="15" spans="1:24" ht="15" x14ac:dyDescent="0.2">
      <c r="A15" t="s">
        <v>1040</v>
      </c>
      <c r="B15" s="146" t="s">
        <v>1055</v>
      </c>
      <c r="C15" t="s">
        <v>53</v>
      </c>
      <c r="D15" s="4">
        <v>648.0924</v>
      </c>
      <c r="E15" s="2">
        <v>10000</v>
      </c>
      <c r="F15" s="6">
        <v>6480924</v>
      </c>
      <c r="G15" s="35">
        <v>6480924</v>
      </c>
      <c r="I15" s="70" t="s">
        <v>1042</v>
      </c>
      <c r="J15" s="76" t="s">
        <v>1059</v>
      </c>
      <c r="K15" s="76" t="s">
        <v>135</v>
      </c>
      <c r="L15" s="140">
        <v>2.2400000000000002</v>
      </c>
      <c r="M15" s="140">
        <v>54.19</v>
      </c>
      <c r="N15" s="140">
        <v>233.4238</v>
      </c>
      <c r="O15" s="140">
        <v>0.96120000000000005</v>
      </c>
      <c r="P15" s="116">
        <v>10000</v>
      </c>
      <c r="Q15" s="6">
        <v>22400.000000000004</v>
      </c>
      <c r="R15" s="6">
        <v>541900</v>
      </c>
      <c r="S15" s="6">
        <v>2334238</v>
      </c>
      <c r="T15" s="6">
        <v>9612</v>
      </c>
      <c r="U15" s="6">
        <v>22400.000000000004</v>
      </c>
      <c r="V15" s="6">
        <v>541900</v>
      </c>
      <c r="W15" s="6">
        <v>2334238</v>
      </c>
      <c r="X15" s="6">
        <v>9612</v>
      </c>
    </row>
    <row r="16" spans="1:24" ht="15" x14ac:dyDescent="0.2">
      <c r="A16" t="s">
        <v>1052</v>
      </c>
      <c r="B16" s="146" t="s">
        <v>778</v>
      </c>
      <c r="C16" t="s">
        <v>38</v>
      </c>
      <c r="D16" s="4">
        <v>165.66720000000001</v>
      </c>
      <c r="E16" s="2">
        <v>100</v>
      </c>
      <c r="F16" s="6">
        <v>16566.72</v>
      </c>
      <c r="G16" s="35">
        <v>16566.72</v>
      </c>
      <c r="I16" s="70" t="s">
        <v>1042</v>
      </c>
      <c r="J16" s="149" t="s">
        <v>1060</v>
      </c>
      <c r="K16" s="149" t="s">
        <v>147</v>
      </c>
      <c r="L16" s="150">
        <v>1.56</v>
      </c>
      <c r="M16" s="150">
        <v>7.44</v>
      </c>
      <c r="N16" s="150">
        <v>63.283200000000001</v>
      </c>
      <c r="O16" s="150">
        <v>0.74250000000000005</v>
      </c>
      <c r="P16" s="116">
        <v>10000</v>
      </c>
      <c r="Q16" s="6">
        <v>15600</v>
      </c>
      <c r="R16" s="6">
        <v>74400</v>
      </c>
      <c r="S16" s="6">
        <v>632832</v>
      </c>
      <c r="T16" s="6">
        <v>7425.0000000000009</v>
      </c>
      <c r="U16" s="6">
        <v>15600</v>
      </c>
      <c r="V16" s="6">
        <v>74400</v>
      </c>
      <c r="W16" s="6">
        <v>632832</v>
      </c>
      <c r="X16" s="6">
        <v>7425.0000000000009</v>
      </c>
    </row>
    <row r="17" spans="1:24" ht="15" x14ac:dyDescent="0.2">
      <c r="A17" t="s">
        <v>1052</v>
      </c>
      <c r="B17" s="146" t="s">
        <v>781</v>
      </c>
      <c r="C17" t="s">
        <v>114</v>
      </c>
      <c r="D17" s="4">
        <v>1008.759</v>
      </c>
      <c r="E17" s="2">
        <v>4</v>
      </c>
      <c r="F17" s="6">
        <v>4035.0360000000001</v>
      </c>
      <c r="G17" s="35">
        <v>4035.0360000000001</v>
      </c>
      <c r="I17" s="70" t="s">
        <v>1042</v>
      </c>
      <c r="J17" s="149" t="s">
        <v>1061</v>
      </c>
      <c r="K17" s="149" t="s">
        <v>149</v>
      </c>
      <c r="L17" s="150">
        <v>1.67</v>
      </c>
      <c r="M17" s="150">
        <v>13.64</v>
      </c>
      <c r="N17" s="150">
        <v>81.861099999999993</v>
      </c>
      <c r="O17" s="150">
        <v>0.60799999999999998</v>
      </c>
      <c r="P17" s="116">
        <v>10000</v>
      </c>
      <c r="Q17" s="6">
        <v>16700</v>
      </c>
      <c r="R17" s="6">
        <v>136400</v>
      </c>
      <c r="S17" s="6">
        <v>818610.99999999988</v>
      </c>
      <c r="T17" s="6">
        <v>6080</v>
      </c>
      <c r="U17" s="6">
        <v>16700</v>
      </c>
      <c r="V17" s="6">
        <v>136400</v>
      </c>
      <c r="W17" s="6">
        <v>818610.99999999988</v>
      </c>
      <c r="X17" s="6">
        <v>6080</v>
      </c>
    </row>
    <row r="18" spans="1:24" ht="15" x14ac:dyDescent="0.2">
      <c r="A18" t="s">
        <v>1052</v>
      </c>
      <c r="B18" s="146" t="s">
        <v>782</v>
      </c>
      <c r="C18" t="s">
        <v>117</v>
      </c>
      <c r="D18" s="4">
        <v>204.44030000000001</v>
      </c>
      <c r="E18" s="2">
        <v>50</v>
      </c>
      <c r="F18" s="6">
        <v>10222.015000000001</v>
      </c>
      <c r="G18" s="35">
        <v>10222.015000000001</v>
      </c>
      <c r="I18" s="70" t="s">
        <v>1048</v>
      </c>
      <c r="J18" s="76" t="s">
        <v>783</v>
      </c>
      <c r="K18" s="76" t="s">
        <v>987</v>
      </c>
      <c r="L18" s="140">
        <v>5.0999999999999996</v>
      </c>
      <c r="M18" s="140">
        <v>94.75</v>
      </c>
      <c r="N18" s="140">
        <v>1733.1612</v>
      </c>
      <c r="O18" s="140">
        <v>0.42549999999999999</v>
      </c>
      <c r="P18" s="117">
        <v>250</v>
      </c>
      <c r="Q18" s="6">
        <v>1275</v>
      </c>
      <c r="R18" s="6">
        <v>23687.5</v>
      </c>
      <c r="S18" s="6">
        <v>433290.3</v>
      </c>
      <c r="T18" s="6">
        <v>106.375</v>
      </c>
      <c r="U18" s="6">
        <v>1275</v>
      </c>
      <c r="V18" s="6">
        <v>23687.5</v>
      </c>
      <c r="W18" s="6">
        <v>433290.3</v>
      </c>
      <c r="X18" s="6">
        <v>106.375</v>
      </c>
    </row>
    <row r="19" spans="1:24" ht="15" x14ac:dyDescent="0.2">
      <c r="A19" t="s">
        <v>1040</v>
      </c>
      <c r="B19" s="146" t="s">
        <v>1059</v>
      </c>
      <c r="C19" t="s">
        <v>135</v>
      </c>
      <c r="D19" s="4">
        <v>132.15010000000001</v>
      </c>
      <c r="E19" s="2">
        <v>10000</v>
      </c>
      <c r="F19" s="6">
        <v>1321501</v>
      </c>
      <c r="G19" s="35">
        <v>1321501</v>
      </c>
      <c r="I19" s="70" t="s">
        <v>1042</v>
      </c>
      <c r="J19" s="76" t="s">
        <v>1062</v>
      </c>
      <c r="K19" s="76" t="s">
        <v>148</v>
      </c>
      <c r="L19" s="140">
        <v>2.19</v>
      </c>
      <c r="M19" s="140">
        <v>11.92</v>
      </c>
      <c r="N19" s="140">
        <v>285.60770000000002</v>
      </c>
      <c r="O19" s="140">
        <v>2.4641999999999999</v>
      </c>
      <c r="P19" s="116">
        <v>10000</v>
      </c>
      <c r="Q19" s="6">
        <v>21900</v>
      </c>
      <c r="R19" s="6">
        <v>119200</v>
      </c>
      <c r="S19" s="6">
        <v>2856077</v>
      </c>
      <c r="T19" s="6">
        <v>24642</v>
      </c>
      <c r="U19" s="6">
        <v>21900</v>
      </c>
      <c r="V19" s="6">
        <v>119200</v>
      </c>
      <c r="W19" s="6">
        <v>2856077</v>
      </c>
      <c r="X19" s="6">
        <v>24642</v>
      </c>
    </row>
    <row r="20" spans="1:24" ht="15" x14ac:dyDescent="0.2">
      <c r="A20" t="s">
        <v>1040</v>
      </c>
      <c r="B20" s="146" t="s">
        <v>1060</v>
      </c>
      <c r="C20" t="s">
        <v>147</v>
      </c>
      <c r="D20" s="4">
        <v>31.1586</v>
      </c>
      <c r="E20" s="2">
        <v>10000</v>
      </c>
      <c r="F20" s="6">
        <v>311586</v>
      </c>
      <c r="G20" s="35">
        <v>311586</v>
      </c>
      <c r="I20" s="70" t="s">
        <v>1048</v>
      </c>
      <c r="J20" s="147" t="s">
        <v>784</v>
      </c>
      <c r="K20" s="147" t="s">
        <v>988</v>
      </c>
      <c r="L20" s="148">
        <v>1.23</v>
      </c>
      <c r="M20" s="148">
        <v>43.64</v>
      </c>
      <c r="N20" s="148">
        <v>373.15570000000002</v>
      </c>
      <c r="O20" s="148">
        <v>8.8000000000000005E-3</v>
      </c>
      <c r="P20" s="116">
        <v>100</v>
      </c>
      <c r="Q20" s="6">
        <v>123</v>
      </c>
      <c r="R20" s="6">
        <v>4364</v>
      </c>
      <c r="S20" s="6">
        <v>37315.57</v>
      </c>
      <c r="T20" s="6">
        <v>0.88</v>
      </c>
      <c r="U20" s="6">
        <v>123</v>
      </c>
      <c r="V20" s="6">
        <v>4364</v>
      </c>
      <c r="W20" s="6">
        <v>37315.57</v>
      </c>
      <c r="X20" s="6">
        <v>0.88</v>
      </c>
    </row>
    <row r="21" spans="1:24" ht="15" x14ac:dyDescent="0.2">
      <c r="A21" s="141" t="s">
        <v>1044</v>
      </c>
      <c r="B21" s="142" t="s">
        <v>1061</v>
      </c>
      <c r="C21" s="141" t="s">
        <v>149</v>
      </c>
      <c r="D21" s="143">
        <v>26.8643</v>
      </c>
      <c r="E21" s="144">
        <v>10000</v>
      </c>
      <c r="F21" s="145">
        <v>268643</v>
      </c>
      <c r="G21" s="35"/>
      <c r="I21" s="70" t="s">
        <v>1048</v>
      </c>
      <c r="J21" s="76" t="s">
        <v>785</v>
      </c>
      <c r="K21" s="76" t="s">
        <v>989</v>
      </c>
      <c r="L21" s="140">
        <v>16.760000000000002</v>
      </c>
      <c r="M21" s="140">
        <v>438.9</v>
      </c>
      <c r="N21" s="156">
        <v>5158.3140000000003</v>
      </c>
      <c r="O21" s="140">
        <v>1.1657</v>
      </c>
      <c r="P21" s="116">
        <v>100</v>
      </c>
      <c r="Q21" s="6">
        <v>1676.0000000000002</v>
      </c>
      <c r="R21" s="6">
        <v>43890</v>
      </c>
      <c r="S21" s="6">
        <v>515831.4</v>
      </c>
      <c r="T21" s="6">
        <v>116.57</v>
      </c>
      <c r="U21" s="6">
        <v>1676.0000000000002</v>
      </c>
      <c r="V21" s="6">
        <v>43890</v>
      </c>
      <c r="W21" s="6">
        <v>515831.4</v>
      </c>
      <c r="X21" s="6">
        <v>116.57</v>
      </c>
    </row>
    <row r="22" spans="1:24" ht="15" x14ac:dyDescent="0.2">
      <c r="A22" s="141" t="s">
        <v>1044</v>
      </c>
      <c r="B22" s="142" t="s">
        <v>1063</v>
      </c>
      <c r="C22" s="141" t="s">
        <v>149</v>
      </c>
      <c r="D22" s="143">
        <v>43.526200000000003</v>
      </c>
      <c r="E22" s="144">
        <v>10000</v>
      </c>
      <c r="F22" s="145">
        <v>435262</v>
      </c>
      <c r="G22" s="35">
        <v>351952.5</v>
      </c>
      <c r="I22" s="70" t="s">
        <v>1042</v>
      </c>
      <c r="J22" s="149" t="s">
        <v>1064</v>
      </c>
      <c r="K22" s="149" t="s">
        <v>143</v>
      </c>
      <c r="L22" s="150">
        <v>1.4</v>
      </c>
      <c r="M22" s="150">
        <v>8.7799999999999994</v>
      </c>
      <c r="N22" s="150">
        <v>21.913599999999999</v>
      </c>
      <c r="O22" s="150">
        <v>1.0086999999999999</v>
      </c>
      <c r="P22" s="116">
        <v>10000</v>
      </c>
      <c r="Q22" s="6">
        <v>14000</v>
      </c>
      <c r="R22" s="6">
        <v>87800</v>
      </c>
      <c r="S22" s="6">
        <v>219136</v>
      </c>
      <c r="T22" s="6">
        <v>10087</v>
      </c>
    </row>
    <row r="23" spans="1:24" ht="15" x14ac:dyDescent="0.2">
      <c r="A23" t="s">
        <v>1052</v>
      </c>
      <c r="B23" s="146" t="s">
        <v>783</v>
      </c>
      <c r="C23" t="s">
        <v>268</v>
      </c>
      <c r="D23" s="4">
        <v>876.24270000000001</v>
      </c>
      <c r="E23" s="2">
        <v>250</v>
      </c>
      <c r="F23" s="6">
        <v>219060.67500000002</v>
      </c>
      <c r="G23" s="35">
        <v>219060.67500000002</v>
      </c>
      <c r="I23" s="70" t="s">
        <v>1042</v>
      </c>
      <c r="J23" s="76" t="s">
        <v>1065</v>
      </c>
      <c r="K23" s="76" t="s">
        <v>990</v>
      </c>
      <c r="L23" s="140">
        <v>11.71</v>
      </c>
      <c r="M23" s="140">
        <v>359.51</v>
      </c>
      <c r="N23" s="140">
        <v>3193.4567000000002</v>
      </c>
      <c r="O23" s="140">
        <v>2.1659000000000002</v>
      </c>
      <c r="P23" s="157">
        <v>100</v>
      </c>
      <c r="Q23" s="152">
        <v>1171</v>
      </c>
      <c r="R23" s="152">
        <v>35951</v>
      </c>
      <c r="S23" s="152">
        <v>319345.67000000004</v>
      </c>
      <c r="T23" s="152">
        <v>216.59</v>
      </c>
      <c r="U23" s="6">
        <v>1171</v>
      </c>
      <c r="V23" s="6">
        <v>35951</v>
      </c>
      <c r="W23" s="6">
        <v>319345.67000000004</v>
      </c>
      <c r="X23" s="6">
        <v>216.59</v>
      </c>
    </row>
    <row r="24" spans="1:24" ht="15" x14ac:dyDescent="0.2">
      <c r="A24" t="s">
        <v>1040</v>
      </c>
      <c r="B24" s="146" t="s">
        <v>1062</v>
      </c>
      <c r="C24" t="s">
        <v>148</v>
      </c>
      <c r="D24" s="4">
        <v>141.08199999999999</v>
      </c>
      <c r="E24" s="2">
        <v>10000</v>
      </c>
      <c r="F24" s="6">
        <v>1410820</v>
      </c>
      <c r="G24" s="35">
        <v>1410820</v>
      </c>
      <c r="I24" s="70" t="s">
        <v>1048</v>
      </c>
      <c r="J24" s="76" t="s">
        <v>786</v>
      </c>
      <c r="K24" s="76" t="s">
        <v>991</v>
      </c>
      <c r="L24" s="140">
        <v>2.38</v>
      </c>
      <c r="M24" s="140">
        <v>75.2</v>
      </c>
      <c r="N24" s="140">
        <v>748.77710000000002</v>
      </c>
      <c r="O24" s="140">
        <v>0.58579999999999999</v>
      </c>
      <c r="P24" s="117">
        <v>50</v>
      </c>
      <c r="Q24" s="6">
        <v>119</v>
      </c>
      <c r="R24" s="6">
        <v>3760</v>
      </c>
      <c r="S24" s="6">
        <v>37438.855000000003</v>
      </c>
      <c r="T24" s="6">
        <v>29.29</v>
      </c>
      <c r="U24" s="6">
        <v>119</v>
      </c>
      <c r="V24" s="6">
        <v>3760</v>
      </c>
      <c r="W24" s="6">
        <v>37438.855000000003</v>
      </c>
      <c r="X24" s="6">
        <v>29.29</v>
      </c>
    </row>
    <row r="25" spans="1:24" ht="15" x14ac:dyDescent="0.2">
      <c r="A25" t="s">
        <v>1052</v>
      </c>
      <c r="B25" s="146" t="s">
        <v>784</v>
      </c>
      <c r="C25" t="s">
        <v>266</v>
      </c>
      <c r="D25" s="4">
        <v>198.43600000000001</v>
      </c>
      <c r="E25" s="2">
        <v>100</v>
      </c>
      <c r="F25" s="6">
        <v>19843.600000000002</v>
      </c>
      <c r="G25" s="35">
        <v>19843.600000000002</v>
      </c>
      <c r="I25" s="70" t="s">
        <v>1048</v>
      </c>
      <c r="J25" s="76" t="s">
        <v>787</v>
      </c>
      <c r="K25" s="76" t="s">
        <v>992</v>
      </c>
      <c r="L25" s="140">
        <v>2.4500000000000002</v>
      </c>
      <c r="M25" s="140">
        <v>76.150000000000006</v>
      </c>
      <c r="N25" s="140">
        <v>763.40269999999998</v>
      </c>
      <c r="O25" s="140">
        <v>2.0215000000000001</v>
      </c>
      <c r="P25" s="117">
        <v>25</v>
      </c>
      <c r="Q25" s="6">
        <v>61.250000000000007</v>
      </c>
      <c r="R25" s="6">
        <v>1903.7500000000002</v>
      </c>
      <c r="S25" s="6">
        <v>19085.067500000001</v>
      </c>
      <c r="T25" s="6">
        <v>50.537500000000001</v>
      </c>
      <c r="U25" s="6">
        <v>61.250000000000007</v>
      </c>
      <c r="V25" s="6">
        <v>1903.7500000000002</v>
      </c>
      <c r="W25" s="6">
        <v>19085.067500000001</v>
      </c>
      <c r="X25" s="6">
        <v>50.537500000000001</v>
      </c>
    </row>
    <row r="26" spans="1:24" ht="15" x14ac:dyDescent="0.2">
      <c r="A26" t="s">
        <v>1044</v>
      </c>
      <c r="B26" s="146" t="s">
        <v>1066</v>
      </c>
      <c r="C26" t="s">
        <v>150</v>
      </c>
      <c r="D26" s="4" t="s">
        <v>79</v>
      </c>
      <c r="E26" s="2">
        <v>100</v>
      </c>
      <c r="F26" s="6" t="s">
        <v>39</v>
      </c>
      <c r="G26" s="35" t="s">
        <v>39</v>
      </c>
      <c r="I26" s="70" t="s">
        <v>1048</v>
      </c>
      <c r="J26" s="147" t="s">
        <v>788</v>
      </c>
      <c r="K26" s="147" t="s">
        <v>993</v>
      </c>
      <c r="L26" s="148">
        <v>1.8</v>
      </c>
      <c r="M26" s="148">
        <v>25.1</v>
      </c>
      <c r="N26" s="148">
        <v>419.76190000000003</v>
      </c>
      <c r="O26" s="148">
        <v>0.6522</v>
      </c>
      <c r="P26" s="116">
        <v>100</v>
      </c>
      <c r="Q26" s="6">
        <v>180</v>
      </c>
      <c r="R26" s="6">
        <v>2510</v>
      </c>
      <c r="S26" s="6">
        <v>41976.19</v>
      </c>
      <c r="T26" s="6">
        <v>65.22</v>
      </c>
      <c r="U26" s="6">
        <v>180</v>
      </c>
      <c r="V26" s="6">
        <v>2510</v>
      </c>
      <c r="W26" s="6">
        <v>41976.19</v>
      </c>
      <c r="X26" s="6">
        <v>65.22</v>
      </c>
    </row>
    <row r="27" spans="1:24" ht="15" x14ac:dyDescent="0.2">
      <c r="A27" t="s">
        <v>1052</v>
      </c>
      <c r="B27" s="146" t="s">
        <v>785</v>
      </c>
      <c r="C27" t="s">
        <v>145</v>
      </c>
      <c r="D27" s="4">
        <v>2674.5715</v>
      </c>
      <c r="E27" s="2">
        <v>100</v>
      </c>
      <c r="F27" s="6">
        <v>267457.15000000002</v>
      </c>
      <c r="G27" s="35">
        <v>267457.15000000002</v>
      </c>
      <c r="I27" s="70" t="s">
        <v>1042</v>
      </c>
      <c r="J27" s="149" t="s">
        <v>1067</v>
      </c>
      <c r="K27" s="149" t="s">
        <v>109</v>
      </c>
      <c r="L27" s="150">
        <v>1.93</v>
      </c>
      <c r="M27" s="150">
        <v>37.89</v>
      </c>
      <c r="N27" s="150">
        <v>152.5752</v>
      </c>
      <c r="O27" s="150">
        <v>1.4261999999999999</v>
      </c>
      <c r="P27" s="116">
        <v>10000</v>
      </c>
      <c r="Q27" s="6">
        <v>19300</v>
      </c>
      <c r="R27" s="6">
        <v>378900</v>
      </c>
      <c r="S27" s="6">
        <v>1525752</v>
      </c>
      <c r="T27" s="6">
        <v>14262</v>
      </c>
      <c r="U27" s="6">
        <v>19300</v>
      </c>
      <c r="V27" s="6">
        <v>378900</v>
      </c>
      <c r="W27" s="6">
        <v>1525752</v>
      </c>
      <c r="X27" s="6">
        <v>14262</v>
      </c>
    </row>
    <row r="28" spans="1:24" ht="15" x14ac:dyDescent="0.2">
      <c r="A28" t="s">
        <v>1054</v>
      </c>
      <c r="B28" s="146" t="s">
        <v>1068</v>
      </c>
      <c r="C28" t="s">
        <v>146</v>
      </c>
      <c r="D28" s="4">
        <v>5354.4853000000003</v>
      </c>
      <c r="E28" s="2">
        <v>100</v>
      </c>
      <c r="F28" s="6">
        <v>535448.53</v>
      </c>
      <c r="G28" s="35">
        <v>535448.53</v>
      </c>
      <c r="I28" s="70" t="s">
        <v>1048</v>
      </c>
      <c r="J28" s="76" t="s">
        <v>789</v>
      </c>
      <c r="K28" s="76" t="s">
        <v>994</v>
      </c>
      <c r="L28" s="140">
        <v>2.21</v>
      </c>
      <c r="M28" s="140">
        <v>84.02</v>
      </c>
      <c r="N28" s="140">
        <v>704.10799999999995</v>
      </c>
      <c r="O28" s="140">
        <v>4.7327000000000004</v>
      </c>
      <c r="P28" s="117">
        <v>10</v>
      </c>
      <c r="Q28" s="6">
        <v>22.1</v>
      </c>
      <c r="R28" s="6">
        <v>840.19999999999993</v>
      </c>
      <c r="S28" s="6">
        <v>7041.08</v>
      </c>
      <c r="T28" s="6">
        <v>47.327000000000005</v>
      </c>
      <c r="U28" s="6">
        <v>22.1</v>
      </c>
      <c r="V28" s="6">
        <v>840.19999999999993</v>
      </c>
      <c r="W28" s="6">
        <v>7041.08</v>
      </c>
      <c r="X28" s="6">
        <v>47.327000000000005</v>
      </c>
    </row>
    <row r="29" spans="1:24" ht="15" x14ac:dyDescent="0.2">
      <c r="A29" t="s">
        <v>1040</v>
      </c>
      <c r="B29" s="146" t="s">
        <v>1064</v>
      </c>
      <c r="C29" t="s">
        <v>143</v>
      </c>
      <c r="D29" s="4">
        <v>10.8065</v>
      </c>
      <c r="E29" s="2">
        <v>10000</v>
      </c>
      <c r="F29" s="6">
        <v>108065</v>
      </c>
      <c r="G29" s="35"/>
      <c r="I29" s="70" t="s">
        <v>1048</v>
      </c>
      <c r="J29" s="76" t="s">
        <v>790</v>
      </c>
      <c r="K29" s="76" t="s">
        <v>995</v>
      </c>
      <c r="L29" s="140">
        <v>2.2799999999999998</v>
      </c>
      <c r="M29" s="140">
        <v>66.37</v>
      </c>
      <c r="N29" s="140">
        <v>772.76400000000001</v>
      </c>
      <c r="O29" s="140">
        <v>0.75800000000000001</v>
      </c>
      <c r="P29" s="117">
        <v>100</v>
      </c>
      <c r="Q29" s="6">
        <v>227.99999999999997</v>
      </c>
      <c r="R29" s="6">
        <v>6637</v>
      </c>
      <c r="S29" s="6">
        <v>77276.399999999994</v>
      </c>
      <c r="T29" s="6">
        <v>75.8</v>
      </c>
      <c r="U29" s="6">
        <v>227.99999999999997</v>
      </c>
      <c r="V29" s="6">
        <v>6637</v>
      </c>
      <c r="W29" s="6">
        <v>77276.399999999994</v>
      </c>
      <c r="X29" s="6">
        <v>75.8</v>
      </c>
    </row>
    <row r="30" spans="1:24" ht="15" x14ac:dyDescent="0.2">
      <c r="A30" s="62" t="s">
        <v>1044</v>
      </c>
      <c r="B30" s="158" t="s">
        <v>1069</v>
      </c>
      <c r="C30" s="62" t="s">
        <v>143</v>
      </c>
      <c r="D30" s="54">
        <v>1653.7684999999999</v>
      </c>
      <c r="E30" s="5">
        <v>100</v>
      </c>
      <c r="F30" s="35">
        <v>165376.84999999998</v>
      </c>
      <c r="G30" s="35"/>
      <c r="I30" s="70" t="s">
        <v>1048</v>
      </c>
      <c r="J30" s="147" t="s">
        <v>791</v>
      </c>
      <c r="K30" s="147" t="s">
        <v>996</v>
      </c>
      <c r="L30" s="148">
        <v>1.05</v>
      </c>
      <c r="M30" s="148">
        <v>35.590000000000003</v>
      </c>
      <c r="N30" s="148">
        <v>329.17919999999998</v>
      </c>
      <c r="O30" s="148">
        <v>1.5770999999999999</v>
      </c>
      <c r="P30" s="117">
        <v>50</v>
      </c>
      <c r="Q30" s="6">
        <v>52.5</v>
      </c>
      <c r="R30" s="6">
        <v>1779.5000000000002</v>
      </c>
      <c r="S30" s="6">
        <v>16458.96</v>
      </c>
      <c r="T30" s="6">
        <v>78.855000000000004</v>
      </c>
      <c r="U30" s="6">
        <v>52.5</v>
      </c>
      <c r="V30" s="6">
        <v>1779.5000000000002</v>
      </c>
      <c r="W30" s="6">
        <v>16458.96</v>
      </c>
      <c r="X30" s="6">
        <v>78.855000000000004</v>
      </c>
    </row>
    <row r="31" spans="1:24" ht="15" x14ac:dyDescent="0.2">
      <c r="A31" s="141" t="s">
        <v>1044</v>
      </c>
      <c r="B31" s="142" t="s">
        <v>1070</v>
      </c>
      <c r="C31" s="141" t="s">
        <v>143</v>
      </c>
      <c r="D31" s="143">
        <v>72.235900000000001</v>
      </c>
      <c r="E31" s="144">
        <v>100</v>
      </c>
      <c r="F31" s="145">
        <v>7223.59</v>
      </c>
      <c r="G31" s="6">
        <v>7223.59</v>
      </c>
      <c r="I31" s="70" t="s">
        <v>1048</v>
      </c>
      <c r="J31" s="76" t="s">
        <v>792</v>
      </c>
      <c r="K31" s="76" t="s">
        <v>997</v>
      </c>
      <c r="L31" s="140">
        <v>2.4700000000000002</v>
      </c>
      <c r="M31" s="140">
        <v>67.83</v>
      </c>
      <c r="N31" s="140">
        <v>845.63919999999996</v>
      </c>
      <c r="O31" s="140">
        <v>0.76480000000000004</v>
      </c>
      <c r="P31" s="117">
        <v>100</v>
      </c>
      <c r="Q31" s="6">
        <v>247.00000000000003</v>
      </c>
      <c r="R31" s="6">
        <v>6783</v>
      </c>
      <c r="S31" s="6">
        <v>84563.92</v>
      </c>
      <c r="T31" s="6">
        <v>76.48</v>
      </c>
      <c r="U31" s="6">
        <v>247.00000000000003</v>
      </c>
      <c r="V31" s="6">
        <v>6783</v>
      </c>
      <c r="W31" s="6">
        <v>84563.92</v>
      </c>
      <c r="X31" s="6">
        <v>76.48</v>
      </c>
    </row>
    <row r="32" spans="1:24" ht="15" x14ac:dyDescent="0.2">
      <c r="A32" t="s">
        <v>1052</v>
      </c>
      <c r="B32" s="146" t="s">
        <v>786</v>
      </c>
      <c r="C32" t="s">
        <v>261</v>
      </c>
      <c r="D32" s="4">
        <v>393.3879</v>
      </c>
      <c r="E32" s="2">
        <v>50</v>
      </c>
      <c r="F32" s="6">
        <v>19669.395</v>
      </c>
      <c r="G32" s="35">
        <v>19669.395</v>
      </c>
      <c r="I32" s="70" t="s">
        <v>1048</v>
      </c>
      <c r="J32" s="147" t="s">
        <v>793</v>
      </c>
      <c r="K32" s="147" t="s">
        <v>998</v>
      </c>
      <c r="L32" s="148">
        <v>1.51</v>
      </c>
      <c r="M32" s="148">
        <v>38.4</v>
      </c>
      <c r="N32" s="148">
        <v>494.22640000000001</v>
      </c>
      <c r="O32" s="148">
        <v>0.99070000000000003</v>
      </c>
      <c r="P32" s="117">
        <v>100</v>
      </c>
      <c r="Q32" s="6">
        <v>151</v>
      </c>
      <c r="R32" s="6">
        <v>3840</v>
      </c>
      <c r="S32" s="6">
        <v>49422.64</v>
      </c>
      <c r="T32" s="6">
        <v>99.070000000000007</v>
      </c>
      <c r="U32" s="6">
        <v>151</v>
      </c>
      <c r="V32" s="6">
        <v>3840</v>
      </c>
      <c r="W32" s="6">
        <v>49422.64</v>
      </c>
      <c r="X32" s="6">
        <v>99.070000000000007</v>
      </c>
    </row>
    <row r="33" spans="1:24" ht="15" x14ac:dyDescent="0.2">
      <c r="A33" t="s">
        <v>1052</v>
      </c>
      <c r="B33" s="146" t="s">
        <v>1071</v>
      </c>
      <c r="C33" t="s">
        <v>259</v>
      </c>
      <c r="D33" s="4">
        <v>404.94729999999998</v>
      </c>
      <c r="E33" s="2">
        <v>100</v>
      </c>
      <c r="F33" s="6">
        <v>40494.729999999996</v>
      </c>
      <c r="G33" s="35">
        <v>40494.729999999996</v>
      </c>
      <c r="I33" s="70" t="s">
        <v>1048</v>
      </c>
      <c r="J33" s="76" t="s">
        <v>794</v>
      </c>
      <c r="K33" s="76" t="s">
        <v>999</v>
      </c>
      <c r="L33" s="140">
        <v>12.82</v>
      </c>
      <c r="M33" s="140">
        <v>556.04</v>
      </c>
      <c r="N33" s="156">
        <v>4090.7604999999999</v>
      </c>
      <c r="O33" s="140">
        <v>4.8952</v>
      </c>
      <c r="P33" s="117">
        <v>100</v>
      </c>
      <c r="Q33" s="6">
        <v>1282</v>
      </c>
      <c r="R33" s="6">
        <v>55604</v>
      </c>
      <c r="S33" s="6">
        <v>409076.05</v>
      </c>
      <c r="T33" s="6">
        <v>489.52</v>
      </c>
      <c r="U33" s="6">
        <v>1282</v>
      </c>
      <c r="V33" s="6">
        <v>55604</v>
      </c>
      <c r="W33" s="6">
        <v>409076.05</v>
      </c>
      <c r="X33" s="6">
        <v>489.52</v>
      </c>
    </row>
    <row r="34" spans="1:24" ht="15" x14ac:dyDescent="0.2">
      <c r="A34" t="s">
        <v>1052</v>
      </c>
      <c r="B34" s="146" t="s">
        <v>788</v>
      </c>
      <c r="C34" t="s">
        <v>129</v>
      </c>
      <c r="D34" s="4">
        <v>179.89570000000001</v>
      </c>
      <c r="E34" s="2">
        <v>100</v>
      </c>
      <c r="F34" s="6">
        <v>17989.57</v>
      </c>
      <c r="G34" s="35">
        <v>17989.57</v>
      </c>
      <c r="I34" s="70" t="s">
        <v>1048</v>
      </c>
      <c r="J34" s="76" t="s">
        <v>795</v>
      </c>
      <c r="K34" s="76" t="s">
        <v>1000</v>
      </c>
      <c r="L34" s="140">
        <v>2.92</v>
      </c>
      <c r="M34" s="140">
        <v>85.5</v>
      </c>
      <c r="N34" s="140">
        <v>866.13139999999999</v>
      </c>
      <c r="O34" s="140">
        <v>1.6891</v>
      </c>
      <c r="P34" s="117">
        <v>100</v>
      </c>
      <c r="Q34" s="6">
        <v>292</v>
      </c>
      <c r="R34" s="6">
        <v>8550</v>
      </c>
      <c r="S34" s="6">
        <v>86613.14</v>
      </c>
      <c r="T34" s="6">
        <v>168.91</v>
      </c>
      <c r="U34" s="6">
        <v>292</v>
      </c>
      <c r="V34" s="6">
        <v>8550</v>
      </c>
      <c r="W34" s="6">
        <v>86613.14</v>
      </c>
      <c r="X34" s="6">
        <v>168.91</v>
      </c>
    </row>
    <row r="35" spans="1:24" ht="15" x14ac:dyDescent="0.2">
      <c r="A35" t="s">
        <v>1040</v>
      </c>
      <c r="B35" s="146" t="s">
        <v>1067</v>
      </c>
      <c r="C35" t="s">
        <v>109</v>
      </c>
      <c r="D35" s="4">
        <v>90.632999999999996</v>
      </c>
      <c r="E35" s="2">
        <v>10000</v>
      </c>
      <c r="F35" s="6">
        <v>906330</v>
      </c>
      <c r="G35" s="35">
        <v>906330</v>
      </c>
      <c r="I35" s="70" t="s">
        <v>1048</v>
      </c>
      <c r="J35" s="76" t="s">
        <v>796</v>
      </c>
      <c r="K35" s="76" t="s">
        <v>1001</v>
      </c>
      <c r="L35" s="140">
        <v>2.57</v>
      </c>
      <c r="M35" s="140">
        <v>75.55</v>
      </c>
      <c r="N35" s="140">
        <v>820.54200000000003</v>
      </c>
      <c r="O35" s="140">
        <v>1.2906</v>
      </c>
      <c r="P35" s="117">
        <v>100</v>
      </c>
      <c r="Q35" s="6">
        <v>257</v>
      </c>
      <c r="R35" s="6">
        <v>7555</v>
      </c>
      <c r="S35" s="6">
        <v>82054.2</v>
      </c>
      <c r="T35" s="6">
        <v>129.06</v>
      </c>
      <c r="U35" s="6">
        <v>257</v>
      </c>
      <c r="V35" s="6">
        <v>7555</v>
      </c>
      <c r="W35" s="6">
        <v>82054.2</v>
      </c>
      <c r="X35" s="6">
        <v>129.06</v>
      </c>
    </row>
    <row r="36" spans="1:24" ht="15" x14ac:dyDescent="0.2">
      <c r="A36" t="s">
        <v>1052</v>
      </c>
      <c r="B36" s="146" t="s">
        <v>789</v>
      </c>
      <c r="C36" t="s">
        <v>76</v>
      </c>
      <c r="D36" s="4">
        <v>376.64920000000001</v>
      </c>
      <c r="E36" s="2">
        <v>10</v>
      </c>
      <c r="F36" s="6">
        <v>3766.4920000000002</v>
      </c>
      <c r="G36" s="35">
        <v>3766.4920000000002</v>
      </c>
      <c r="I36" s="70" t="s">
        <v>1048</v>
      </c>
      <c r="J36" s="147" t="s">
        <v>797</v>
      </c>
      <c r="K36" s="147" t="s">
        <v>1002</v>
      </c>
      <c r="L36" s="148">
        <v>1.82</v>
      </c>
      <c r="M36" s="148">
        <v>27.29</v>
      </c>
      <c r="N36" s="148">
        <v>465.24950000000001</v>
      </c>
      <c r="O36" s="148">
        <v>1.2924</v>
      </c>
      <c r="P36" s="117">
        <v>100</v>
      </c>
      <c r="Q36" s="6">
        <v>182</v>
      </c>
      <c r="R36" s="6">
        <v>2729</v>
      </c>
      <c r="S36" s="6">
        <v>46524.950000000004</v>
      </c>
      <c r="T36" s="6">
        <v>129.24</v>
      </c>
      <c r="U36" s="6">
        <v>182</v>
      </c>
      <c r="V36" s="6">
        <v>2729</v>
      </c>
      <c r="W36" s="6">
        <v>46524.950000000004</v>
      </c>
      <c r="X36" s="6">
        <v>129.24</v>
      </c>
    </row>
    <row r="37" spans="1:24" ht="15" x14ac:dyDescent="0.2">
      <c r="A37" t="s">
        <v>1052</v>
      </c>
      <c r="B37" s="146" t="s">
        <v>790</v>
      </c>
      <c r="C37" t="s">
        <v>85</v>
      </c>
      <c r="D37" s="4">
        <v>403.19869999999997</v>
      </c>
      <c r="E37" s="2">
        <v>100</v>
      </c>
      <c r="F37" s="6">
        <v>40319.869999999995</v>
      </c>
      <c r="G37" s="35">
        <v>40319.869999999995</v>
      </c>
      <c r="I37" s="70" t="s">
        <v>1048</v>
      </c>
      <c r="J37" s="159" t="s">
        <v>1072</v>
      </c>
      <c r="K37" s="159" t="s">
        <v>1003</v>
      </c>
      <c r="L37" s="160">
        <v>0.53</v>
      </c>
      <c r="M37" s="160">
        <v>58</v>
      </c>
      <c r="N37" s="160">
        <v>180.2055</v>
      </c>
      <c r="O37" s="160">
        <v>1.2226999999999999</v>
      </c>
      <c r="P37" s="117">
        <v>100</v>
      </c>
      <c r="Q37" s="6">
        <v>53</v>
      </c>
      <c r="R37" s="6">
        <v>5800</v>
      </c>
      <c r="S37" s="6">
        <v>18020.55</v>
      </c>
      <c r="T37" s="6">
        <v>122.27</v>
      </c>
      <c r="U37" s="6">
        <v>53</v>
      </c>
      <c r="V37" s="6">
        <v>5800</v>
      </c>
      <c r="W37" s="6">
        <v>18020.55</v>
      </c>
      <c r="X37" s="6">
        <v>122.27</v>
      </c>
    </row>
    <row r="38" spans="1:24" ht="15" x14ac:dyDescent="0.2">
      <c r="A38" t="s">
        <v>1052</v>
      </c>
      <c r="B38" s="146" t="s">
        <v>791</v>
      </c>
      <c r="C38" t="s">
        <v>74</v>
      </c>
      <c r="D38" s="4">
        <v>200.1721</v>
      </c>
      <c r="E38" s="2">
        <v>50</v>
      </c>
      <c r="F38" s="6">
        <v>10008.605</v>
      </c>
      <c r="G38" s="35">
        <v>10008.605</v>
      </c>
      <c r="I38" s="70" t="s">
        <v>1048</v>
      </c>
      <c r="J38" s="153" t="s">
        <v>1073</v>
      </c>
      <c r="K38" s="153" t="s">
        <v>1004</v>
      </c>
      <c r="L38" s="155">
        <v>0.21</v>
      </c>
      <c r="M38" s="155">
        <v>16.72</v>
      </c>
      <c r="N38" s="155">
        <v>67.554699999999997</v>
      </c>
      <c r="O38" s="155">
        <v>1.9527000000000001</v>
      </c>
      <c r="P38" s="117">
        <v>100</v>
      </c>
      <c r="Q38" s="6">
        <v>21</v>
      </c>
      <c r="R38" s="6">
        <v>1672</v>
      </c>
      <c r="S38" s="6">
        <v>6755.4699999999993</v>
      </c>
      <c r="T38" s="6">
        <v>195.27</v>
      </c>
      <c r="U38" s="6">
        <v>21</v>
      </c>
      <c r="V38" s="6">
        <v>1672</v>
      </c>
      <c r="W38" s="6">
        <v>6755.4699999999993</v>
      </c>
      <c r="X38" s="6">
        <v>195.27</v>
      </c>
    </row>
    <row r="39" spans="1:24" ht="15" x14ac:dyDescent="0.2">
      <c r="A39" t="s">
        <v>1052</v>
      </c>
      <c r="B39" s="146" t="s">
        <v>792</v>
      </c>
      <c r="C39" t="s">
        <v>87</v>
      </c>
      <c r="D39" s="4">
        <v>440.57670000000002</v>
      </c>
      <c r="E39" s="2">
        <v>100</v>
      </c>
      <c r="F39" s="6">
        <v>44057.67</v>
      </c>
      <c r="G39" s="35">
        <v>44057.67</v>
      </c>
      <c r="I39" s="70" t="s">
        <v>1048</v>
      </c>
      <c r="J39" s="153" t="s">
        <v>1074</v>
      </c>
      <c r="K39" s="153" t="s">
        <v>1005</v>
      </c>
      <c r="L39" s="155">
        <v>0.08</v>
      </c>
      <c r="M39" s="155">
        <v>4.08</v>
      </c>
      <c r="N39" s="155">
        <v>44.392899999999997</v>
      </c>
      <c r="O39" s="155">
        <v>0.57799999999999996</v>
      </c>
      <c r="P39" s="117">
        <v>100</v>
      </c>
      <c r="Q39" s="6">
        <v>8</v>
      </c>
      <c r="R39" s="6">
        <v>408</v>
      </c>
      <c r="S39" s="6">
        <v>4439.29</v>
      </c>
      <c r="T39" s="6">
        <v>57.8</v>
      </c>
      <c r="U39" s="6">
        <v>8</v>
      </c>
      <c r="V39" s="6">
        <v>408</v>
      </c>
      <c r="W39" s="6">
        <v>4439.29</v>
      </c>
      <c r="X39" s="6">
        <v>57.8</v>
      </c>
    </row>
    <row r="40" spans="1:24" ht="15" x14ac:dyDescent="0.2">
      <c r="A40" t="s">
        <v>1052</v>
      </c>
      <c r="B40" s="146" t="s">
        <v>793</v>
      </c>
      <c r="C40" t="s">
        <v>81</v>
      </c>
      <c r="D40" s="4">
        <v>259.69869999999997</v>
      </c>
      <c r="E40" s="2">
        <v>100</v>
      </c>
      <c r="F40" s="6">
        <v>25969.87</v>
      </c>
      <c r="G40" s="35">
        <v>25969.87</v>
      </c>
      <c r="I40" s="70" t="s">
        <v>1057</v>
      </c>
      <c r="J40" s="153" t="s">
        <v>801</v>
      </c>
      <c r="K40" s="153" t="s">
        <v>1006</v>
      </c>
      <c r="L40" s="155">
        <v>0.17</v>
      </c>
      <c r="M40" s="155">
        <v>6.8</v>
      </c>
      <c r="N40" s="155">
        <v>74.028899999999993</v>
      </c>
      <c r="O40" s="155">
        <v>0.41020000000000001</v>
      </c>
      <c r="P40" s="117">
        <v>100</v>
      </c>
      <c r="Q40" s="6">
        <v>17</v>
      </c>
      <c r="R40" s="6">
        <v>680</v>
      </c>
      <c r="S40" s="6">
        <v>7402.8899999999994</v>
      </c>
      <c r="T40" s="6">
        <v>41.02</v>
      </c>
      <c r="U40" s="6">
        <v>17</v>
      </c>
      <c r="V40" s="6">
        <v>680</v>
      </c>
      <c r="W40" s="6">
        <v>7402.8899999999994</v>
      </c>
      <c r="X40" s="6">
        <v>41.02</v>
      </c>
    </row>
    <row r="41" spans="1:24" ht="15" x14ac:dyDescent="0.2">
      <c r="A41" t="s">
        <v>1052</v>
      </c>
      <c r="B41" s="146" t="s">
        <v>794</v>
      </c>
      <c r="C41" t="s">
        <v>70</v>
      </c>
      <c r="D41" s="4">
        <v>2224.84</v>
      </c>
      <c r="E41" s="2">
        <v>100</v>
      </c>
      <c r="F41" s="6">
        <v>222484</v>
      </c>
      <c r="G41" s="35">
        <v>222484</v>
      </c>
      <c r="I41" s="70" t="s">
        <v>1048</v>
      </c>
      <c r="J41" s="159" t="s">
        <v>1075</v>
      </c>
      <c r="K41" s="159" t="s">
        <v>1007</v>
      </c>
      <c r="L41" s="160">
        <v>0.37</v>
      </c>
      <c r="M41" s="160">
        <v>8.84</v>
      </c>
      <c r="N41" s="160">
        <v>113.3295</v>
      </c>
      <c r="O41" s="160">
        <v>0.71879999999999999</v>
      </c>
      <c r="P41" s="117">
        <v>100</v>
      </c>
      <c r="Q41" s="6">
        <v>37</v>
      </c>
      <c r="R41" s="6">
        <v>884</v>
      </c>
      <c r="S41" s="6">
        <v>11332.949999999999</v>
      </c>
      <c r="T41" s="6">
        <v>71.88</v>
      </c>
      <c r="U41" s="6">
        <v>37</v>
      </c>
      <c r="V41" s="6">
        <v>884</v>
      </c>
      <c r="W41" s="6">
        <v>11332.949999999999</v>
      </c>
      <c r="X41" s="6">
        <v>71.88</v>
      </c>
    </row>
    <row r="42" spans="1:24" ht="15" x14ac:dyDescent="0.2">
      <c r="A42" t="s">
        <v>1052</v>
      </c>
      <c r="B42" s="146" t="s">
        <v>795</v>
      </c>
      <c r="C42" t="s">
        <v>78</v>
      </c>
      <c r="D42" s="4">
        <v>450.1739</v>
      </c>
      <c r="E42" s="2">
        <v>100</v>
      </c>
      <c r="F42" s="6">
        <v>45017.39</v>
      </c>
      <c r="G42" s="35">
        <v>45017.39</v>
      </c>
      <c r="I42" s="70" t="s">
        <v>1048</v>
      </c>
      <c r="J42" s="147" t="s">
        <v>1076</v>
      </c>
      <c r="K42" s="147" t="s">
        <v>1008</v>
      </c>
      <c r="L42" s="148">
        <v>1.96</v>
      </c>
      <c r="M42" s="148">
        <v>28.72</v>
      </c>
      <c r="N42" s="148">
        <v>486.32929999999999</v>
      </c>
      <c r="O42" s="148">
        <v>0.6129</v>
      </c>
      <c r="P42" s="117">
        <v>100</v>
      </c>
      <c r="Q42" s="6">
        <v>196</v>
      </c>
      <c r="R42" s="6">
        <v>2872</v>
      </c>
      <c r="S42" s="6">
        <v>48632.93</v>
      </c>
      <c r="T42" s="6">
        <v>61.29</v>
      </c>
      <c r="U42" s="6">
        <v>196</v>
      </c>
      <c r="V42" s="6">
        <v>2872</v>
      </c>
      <c r="W42" s="6">
        <v>48632.93</v>
      </c>
      <c r="X42" s="6">
        <v>61.29</v>
      </c>
    </row>
    <row r="43" spans="1:24" ht="15" x14ac:dyDescent="0.2">
      <c r="A43" t="s">
        <v>1052</v>
      </c>
      <c r="B43" s="146" t="s">
        <v>796</v>
      </c>
      <c r="C43" t="s">
        <v>83</v>
      </c>
      <c r="D43" s="4">
        <v>430.15100000000001</v>
      </c>
      <c r="E43" s="2">
        <v>100</v>
      </c>
      <c r="F43" s="6">
        <v>43015.1</v>
      </c>
      <c r="G43" s="35">
        <v>43015.1</v>
      </c>
      <c r="I43" s="70" t="s">
        <v>1048</v>
      </c>
      <c r="J43" s="153" t="s">
        <v>1077</v>
      </c>
      <c r="K43" s="153" t="s">
        <v>1009</v>
      </c>
      <c r="L43" s="154" t="s">
        <v>79</v>
      </c>
      <c r="M43" s="155">
        <v>9.23</v>
      </c>
      <c r="N43" s="155">
        <v>91.988299999999995</v>
      </c>
      <c r="O43" s="155">
        <v>1.2804</v>
      </c>
      <c r="P43" s="117">
        <v>100</v>
      </c>
      <c r="Q43" s="6" t="s">
        <v>39</v>
      </c>
      <c r="R43" s="6">
        <v>923</v>
      </c>
      <c r="S43" s="6">
        <v>9198.83</v>
      </c>
      <c r="T43" s="6">
        <v>128.04</v>
      </c>
      <c r="U43" s="6" t="s">
        <v>39</v>
      </c>
      <c r="V43" s="6">
        <v>923</v>
      </c>
      <c r="W43" s="6">
        <v>9198.83</v>
      </c>
      <c r="X43" s="6">
        <v>128.04</v>
      </c>
    </row>
    <row r="44" spans="1:24" ht="15" x14ac:dyDescent="0.2">
      <c r="A44" t="s">
        <v>1052</v>
      </c>
      <c r="B44" s="146" t="s">
        <v>797</v>
      </c>
      <c r="C44" t="s">
        <v>123</v>
      </c>
      <c r="D44" s="4">
        <v>202.84030000000001</v>
      </c>
      <c r="E44" s="2">
        <v>100</v>
      </c>
      <c r="F44" s="6">
        <v>20284.030000000002</v>
      </c>
      <c r="G44" s="35">
        <v>20284.030000000002</v>
      </c>
      <c r="I44" s="70" t="s">
        <v>1048</v>
      </c>
      <c r="J44" s="147" t="s">
        <v>1078</v>
      </c>
      <c r="K44" s="147" t="s">
        <v>1010</v>
      </c>
      <c r="L44" s="148">
        <v>1.71</v>
      </c>
      <c r="M44" s="148">
        <v>25.05</v>
      </c>
      <c r="N44" s="148">
        <v>438.52539999999999</v>
      </c>
      <c r="O44" s="148">
        <v>1.6675</v>
      </c>
      <c r="P44" s="117">
        <v>100</v>
      </c>
      <c r="Q44" s="6">
        <v>171</v>
      </c>
      <c r="R44" s="6">
        <v>2505</v>
      </c>
      <c r="S44" s="6">
        <v>43852.54</v>
      </c>
      <c r="T44" s="6">
        <v>166.75</v>
      </c>
      <c r="U44" s="6">
        <v>171</v>
      </c>
      <c r="V44" s="6">
        <v>2505</v>
      </c>
      <c r="W44" s="6">
        <v>43852.54</v>
      </c>
      <c r="X44" s="6">
        <v>166.75</v>
      </c>
    </row>
    <row r="45" spans="1:24" ht="15" x14ac:dyDescent="0.2">
      <c r="A45" t="s">
        <v>1052</v>
      </c>
      <c r="B45" s="146" t="s">
        <v>1079</v>
      </c>
      <c r="C45" t="s">
        <v>107</v>
      </c>
      <c r="D45" s="4">
        <v>115.1356</v>
      </c>
      <c r="E45" s="2">
        <v>100</v>
      </c>
      <c r="F45" s="6">
        <v>11513.56</v>
      </c>
      <c r="G45" s="35">
        <v>11513.56</v>
      </c>
      <c r="I45" s="70" t="s">
        <v>1048</v>
      </c>
      <c r="J45" s="147" t="s">
        <v>1080</v>
      </c>
      <c r="K45" s="147" t="s">
        <v>1011</v>
      </c>
      <c r="L45" s="148">
        <v>1.75</v>
      </c>
      <c r="M45" s="148">
        <v>23.37</v>
      </c>
      <c r="N45" s="148">
        <v>423.7253</v>
      </c>
      <c r="O45" s="148">
        <v>2.5209999999999999</v>
      </c>
      <c r="P45" s="117">
        <v>100</v>
      </c>
      <c r="Q45" s="6">
        <v>175</v>
      </c>
      <c r="R45" s="6">
        <v>2337</v>
      </c>
      <c r="S45" s="6">
        <v>42372.53</v>
      </c>
      <c r="T45" s="6">
        <v>252.1</v>
      </c>
      <c r="U45" s="6">
        <v>175</v>
      </c>
      <c r="V45" s="6">
        <v>2337</v>
      </c>
      <c r="W45" s="6">
        <v>42372.53</v>
      </c>
      <c r="X45" s="6">
        <v>252.1</v>
      </c>
    </row>
    <row r="46" spans="1:24" ht="15" x14ac:dyDescent="0.2">
      <c r="A46" t="s">
        <v>1052</v>
      </c>
      <c r="B46" s="146" t="s">
        <v>1081</v>
      </c>
      <c r="C46" t="s">
        <v>105</v>
      </c>
      <c r="D46" s="4">
        <v>40.0182</v>
      </c>
      <c r="E46" s="2">
        <v>100</v>
      </c>
      <c r="F46" s="6">
        <v>4001.82</v>
      </c>
      <c r="G46" s="35">
        <v>4001.82</v>
      </c>
      <c r="I46" s="70" t="s">
        <v>1048</v>
      </c>
      <c r="J46" s="147" t="s">
        <v>1082</v>
      </c>
      <c r="K46" s="147" t="s">
        <v>1012</v>
      </c>
      <c r="L46" s="148">
        <v>1.77</v>
      </c>
      <c r="M46" s="148">
        <v>26.38</v>
      </c>
      <c r="N46" s="148">
        <v>473.42770000000002</v>
      </c>
      <c r="O46" s="148">
        <v>0.80469999999999997</v>
      </c>
      <c r="P46" s="117">
        <v>100</v>
      </c>
      <c r="Q46" s="6">
        <v>177</v>
      </c>
      <c r="R46" s="6">
        <v>2638</v>
      </c>
      <c r="S46" s="6">
        <v>47342.770000000004</v>
      </c>
      <c r="T46" s="6">
        <v>80.47</v>
      </c>
      <c r="U46" s="6">
        <v>177</v>
      </c>
      <c r="V46" s="6">
        <v>2638</v>
      </c>
      <c r="W46" s="6">
        <v>47342.770000000004</v>
      </c>
      <c r="X46" s="6">
        <v>80.47</v>
      </c>
    </row>
    <row r="47" spans="1:24" ht="15" x14ac:dyDescent="0.2">
      <c r="A47" t="s">
        <v>1052</v>
      </c>
      <c r="B47" s="146" t="s">
        <v>1083</v>
      </c>
      <c r="C47" t="s">
        <v>101</v>
      </c>
      <c r="D47" s="4">
        <v>21.663799999999998</v>
      </c>
      <c r="E47" s="2">
        <v>100</v>
      </c>
      <c r="F47" s="6">
        <v>2166.3799999999997</v>
      </c>
      <c r="G47" s="35">
        <v>2166.3799999999997</v>
      </c>
      <c r="I47" s="70" t="s">
        <v>1048</v>
      </c>
      <c r="J47" s="147" t="s">
        <v>1084</v>
      </c>
      <c r="K47" s="147" t="s">
        <v>1013</v>
      </c>
      <c r="L47" s="148">
        <v>1.75</v>
      </c>
      <c r="M47" s="148">
        <v>24.73</v>
      </c>
      <c r="N47" s="148">
        <v>447.53199999999998</v>
      </c>
      <c r="O47" s="148">
        <v>5.6660000000000004</v>
      </c>
      <c r="P47" s="117">
        <v>100</v>
      </c>
      <c r="Q47" s="6">
        <v>175</v>
      </c>
      <c r="R47" s="6">
        <v>2473</v>
      </c>
      <c r="S47" s="6">
        <v>44753.2</v>
      </c>
      <c r="T47" s="6">
        <v>566.6</v>
      </c>
      <c r="U47" s="6">
        <v>175</v>
      </c>
      <c r="V47" s="6">
        <v>2473</v>
      </c>
      <c r="W47" s="6">
        <v>44753.2</v>
      </c>
      <c r="X47" s="6">
        <v>566.6</v>
      </c>
    </row>
    <row r="48" spans="1:24" ht="15" x14ac:dyDescent="0.2">
      <c r="A48" t="s">
        <v>1044</v>
      </c>
      <c r="B48" s="146" t="s">
        <v>1085</v>
      </c>
      <c r="C48" t="s">
        <v>91</v>
      </c>
      <c r="D48" s="4">
        <v>2.4552</v>
      </c>
      <c r="E48" s="2">
        <v>10000</v>
      </c>
      <c r="F48" s="6">
        <v>24552</v>
      </c>
      <c r="G48" s="35">
        <v>24552</v>
      </c>
      <c r="I48" s="70" t="s">
        <v>1048</v>
      </c>
      <c r="J48" s="147" t="s">
        <v>1086</v>
      </c>
      <c r="K48" s="147" t="s">
        <v>1014</v>
      </c>
      <c r="L48" s="148">
        <v>1.56</v>
      </c>
      <c r="M48" s="148">
        <v>60.01</v>
      </c>
      <c r="N48" s="148">
        <v>479.38850000000002</v>
      </c>
      <c r="O48" s="148">
        <v>2.6612</v>
      </c>
      <c r="P48" s="117">
        <v>100</v>
      </c>
      <c r="Q48" s="6">
        <v>156</v>
      </c>
      <c r="R48" s="6">
        <v>6001</v>
      </c>
      <c r="S48" s="6">
        <v>47938.850000000006</v>
      </c>
      <c r="T48" s="6">
        <v>266.12</v>
      </c>
      <c r="U48" s="6">
        <v>156</v>
      </c>
      <c r="V48" s="6">
        <v>6001</v>
      </c>
      <c r="W48" s="6">
        <v>47938.850000000006</v>
      </c>
      <c r="X48" s="6">
        <v>266.12</v>
      </c>
    </row>
    <row r="49" spans="1:24" ht="15" x14ac:dyDescent="0.2">
      <c r="A49" t="s">
        <v>1044</v>
      </c>
      <c r="B49" s="146" t="s">
        <v>801</v>
      </c>
      <c r="C49" t="s">
        <v>103</v>
      </c>
      <c r="D49" s="4">
        <v>94.077500000000001</v>
      </c>
      <c r="E49" s="2">
        <v>100</v>
      </c>
      <c r="F49" s="6">
        <v>9407.75</v>
      </c>
      <c r="G49" s="35">
        <v>9407.75</v>
      </c>
      <c r="I49" s="70" t="s">
        <v>1048</v>
      </c>
      <c r="J49" s="153" t="s">
        <v>1087</v>
      </c>
      <c r="K49" s="153" t="s">
        <v>1015</v>
      </c>
      <c r="L49" s="155">
        <v>0.17</v>
      </c>
      <c r="M49" s="155">
        <v>15.37</v>
      </c>
      <c r="N49" s="155">
        <v>59.414000000000001</v>
      </c>
      <c r="O49" s="155">
        <v>2.5682999999999998</v>
      </c>
      <c r="P49" s="117">
        <v>100</v>
      </c>
      <c r="Q49" s="6">
        <v>17</v>
      </c>
      <c r="R49" s="6">
        <v>1537</v>
      </c>
      <c r="S49" s="6">
        <v>5941.4000000000005</v>
      </c>
      <c r="T49" s="6">
        <v>256.83</v>
      </c>
      <c r="U49" s="6">
        <v>17</v>
      </c>
      <c r="V49" s="6">
        <v>1537</v>
      </c>
      <c r="W49" s="6">
        <v>5941.4000000000005</v>
      </c>
      <c r="X49" s="6">
        <v>256.83</v>
      </c>
    </row>
    <row r="50" spans="1:24" ht="15" x14ac:dyDescent="0.2">
      <c r="A50" t="s">
        <v>1052</v>
      </c>
      <c r="B50" s="146" t="s">
        <v>1088</v>
      </c>
      <c r="C50" t="s">
        <v>97</v>
      </c>
      <c r="D50" s="4">
        <v>62.881799999999998</v>
      </c>
      <c r="E50" s="2">
        <v>100</v>
      </c>
      <c r="F50" s="6">
        <v>6288.18</v>
      </c>
      <c r="G50" s="35">
        <v>6288.18</v>
      </c>
      <c r="I50" s="70" t="s">
        <v>1048</v>
      </c>
      <c r="J50" s="159" t="s">
        <v>1089</v>
      </c>
      <c r="K50" s="159" t="s">
        <v>1016</v>
      </c>
      <c r="L50" s="160">
        <v>0.6</v>
      </c>
      <c r="M50" s="160">
        <v>19.47</v>
      </c>
      <c r="N50" s="160">
        <v>271.61779999999999</v>
      </c>
      <c r="O50" s="160">
        <v>2.1150000000000002</v>
      </c>
      <c r="P50" s="117">
        <v>100</v>
      </c>
      <c r="Q50" s="6">
        <v>60</v>
      </c>
      <c r="R50" s="6">
        <v>1947</v>
      </c>
      <c r="S50" s="6">
        <v>27161.78</v>
      </c>
      <c r="T50" s="6">
        <v>211.50000000000003</v>
      </c>
      <c r="U50" s="6">
        <v>60</v>
      </c>
      <c r="V50" s="6">
        <v>1947</v>
      </c>
      <c r="W50" s="6">
        <v>27161.78</v>
      </c>
      <c r="X50" s="6">
        <v>211.50000000000003</v>
      </c>
    </row>
    <row r="51" spans="1:24" ht="15" x14ac:dyDescent="0.2">
      <c r="A51" t="s">
        <v>1052</v>
      </c>
      <c r="B51" s="146" t="s">
        <v>1090</v>
      </c>
      <c r="C51" t="s">
        <v>133</v>
      </c>
      <c r="D51" s="4">
        <v>209.14359999999999</v>
      </c>
      <c r="E51" s="2">
        <v>100</v>
      </c>
      <c r="F51" s="6">
        <v>20914.36</v>
      </c>
      <c r="G51" s="35">
        <v>20914.36</v>
      </c>
      <c r="I51" s="70" t="s">
        <v>1048</v>
      </c>
      <c r="J51" s="76" t="s">
        <v>1091</v>
      </c>
      <c r="K51" s="76" t="s">
        <v>1017</v>
      </c>
      <c r="L51" s="140">
        <v>23.64</v>
      </c>
      <c r="M51" s="140">
        <v>965.9</v>
      </c>
      <c r="N51" s="154">
        <v>7511.4534000000003</v>
      </c>
      <c r="O51" s="140">
        <v>2.4542999999999999</v>
      </c>
      <c r="P51" s="117">
        <v>100</v>
      </c>
      <c r="Q51" s="6">
        <v>2364</v>
      </c>
      <c r="R51" s="6">
        <v>96590</v>
      </c>
      <c r="S51" s="6">
        <v>751145.34000000008</v>
      </c>
      <c r="T51" s="6">
        <v>245.43</v>
      </c>
      <c r="U51" s="6">
        <v>2364</v>
      </c>
      <c r="V51" s="6">
        <v>96590</v>
      </c>
      <c r="W51" s="6">
        <v>751145.34000000008</v>
      </c>
      <c r="X51" s="6">
        <v>245.43</v>
      </c>
    </row>
    <row r="52" spans="1:24" ht="15" x14ac:dyDescent="0.2">
      <c r="A52" t="s">
        <v>1052</v>
      </c>
      <c r="B52" s="146" t="s">
        <v>1092</v>
      </c>
      <c r="C52" t="s">
        <v>99</v>
      </c>
      <c r="D52" s="4">
        <v>47.987000000000002</v>
      </c>
      <c r="E52" s="2">
        <v>100</v>
      </c>
      <c r="F52" s="6">
        <v>4798.7</v>
      </c>
      <c r="G52" s="35">
        <v>4798.7</v>
      </c>
      <c r="I52" s="70" t="s">
        <v>1048</v>
      </c>
      <c r="J52" s="76" t="s">
        <v>1093</v>
      </c>
      <c r="K52" s="76" t="s">
        <v>1018</v>
      </c>
      <c r="L52" s="140">
        <v>3.82</v>
      </c>
      <c r="M52" s="140">
        <v>152.88999999999999</v>
      </c>
      <c r="N52" s="140">
        <v>1192.3815999999999</v>
      </c>
      <c r="O52" s="140">
        <v>5.3639000000000001</v>
      </c>
      <c r="P52" s="117">
        <v>100</v>
      </c>
      <c r="Q52" s="6">
        <v>382</v>
      </c>
      <c r="R52" s="6">
        <v>15288.999999999998</v>
      </c>
      <c r="S52" s="6">
        <v>119238.15999999999</v>
      </c>
      <c r="T52" s="6">
        <v>536.39</v>
      </c>
      <c r="U52" s="6">
        <v>382</v>
      </c>
      <c r="V52" s="6">
        <v>15288.999999999998</v>
      </c>
      <c r="W52" s="6">
        <v>119238.15999999999</v>
      </c>
      <c r="X52" s="6">
        <v>536.39</v>
      </c>
    </row>
    <row r="53" spans="1:24" ht="15" x14ac:dyDescent="0.2">
      <c r="A53" t="s">
        <v>1052</v>
      </c>
      <c r="B53" s="146" t="s">
        <v>1094</v>
      </c>
      <c r="C53" t="s">
        <v>127</v>
      </c>
      <c r="D53" s="4">
        <v>192.8981</v>
      </c>
      <c r="E53" s="2">
        <v>100</v>
      </c>
      <c r="F53" s="6">
        <v>19289.810000000001</v>
      </c>
      <c r="G53" s="35">
        <v>19289.810000000001</v>
      </c>
      <c r="I53" s="70" t="s">
        <v>1048</v>
      </c>
      <c r="J53" s="147" t="s">
        <v>1095</v>
      </c>
      <c r="K53" s="147" t="s">
        <v>1019</v>
      </c>
      <c r="L53" s="148">
        <v>1.1299999999999999</v>
      </c>
      <c r="M53" s="148">
        <v>46.19</v>
      </c>
      <c r="N53" s="148">
        <v>375.26139999999998</v>
      </c>
      <c r="O53" s="148">
        <v>3.2406999999999999</v>
      </c>
      <c r="P53" s="117">
        <v>100</v>
      </c>
      <c r="Q53" s="6">
        <v>112.99999999999999</v>
      </c>
      <c r="R53" s="6">
        <v>4619</v>
      </c>
      <c r="S53" s="6">
        <v>37526.14</v>
      </c>
      <c r="T53" s="6">
        <v>324.07</v>
      </c>
      <c r="U53" s="6">
        <v>112.99999999999999</v>
      </c>
      <c r="V53" s="6">
        <v>4619</v>
      </c>
      <c r="W53" s="6">
        <v>37526.14</v>
      </c>
      <c r="X53" s="6">
        <v>324.07</v>
      </c>
    </row>
    <row r="54" spans="1:24" ht="15" x14ac:dyDescent="0.2">
      <c r="A54" t="s">
        <v>1052</v>
      </c>
      <c r="B54" s="146" t="s">
        <v>1096</v>
      </c>
      <c r="C54" t="s">
        <v>131</v>
      </c>
      <c r="D54" s="4">
        <v>182.9616</v>
      </c>
      <c r="E54" s="2">
        <v>100</v>
      </c>
      <c r="F54" s="6">
        <v>18296.16</v>
      </c>
      <c r="G54" s="35">
        <v>18296.16</v>
      </c>
      <c r="I54" s="70" t="s">
        <v>1048</v>
      </c>
      <c r="J54" s="147" t="s">
        <v>1097</v>
      </c>
      <c r="K54" s="147" t="s">
        <v>1020</v>
      </c>
      <c r="L54" s="148">
        <v>2.09</v>
      </c>
      <c r="M54" s="148">
        <v>92.54</v>
      </c>
      <c r="N54" s="148">
        <v>702.88909999999998</v>
      </c>
      <c r="O54" s="148">
        <v>8.7615999999999996</v>
      </c>
      <c r="P54" s="117">
        <v>100</v>
      </c>
      <c r="Q54" s="6">
        <v>209</v>
      </c>
      <c r="R54" s="6">
        <v>9254</v>
      </c>
      <c r="S54" s="6">
        <v>70288.91</v>
      </c>
      <c r="T54" s="6">
        <v>876.16</v>
      </c>
      <c r="U54" s="6">
        <v>209</v>
      </c>
      <c r="V54" s="6">
        <v>9254</v>
      </c>
      <c r="W54" s="6">
        <v>70288.91</v>
      </c>
      <c r="X54" s="6">
        <v>876.16</v>
      </c>
    </row>
    <row r="55" spans="1:24" ht="15" x14ac:dyDescent="0.2">
      <c r="A55" t="s">
        <v>1052</v>
      </c>
      <c r="B55" s="146" t="s">
        <v>1098</v>
      </c>
      <c r="C55" t="s">
        <v>121</v>
      </c>
      <c r="D55" s="4">
        <v>205.3013</v>
      </c>
      <c r="E55" s="2">
        <v>100</v>
      </c>
      <c r="F55" s="6">
        <v>20530.13</v>
      </c>
      <c r="G55" s="35">
        <v>20530.13</v>
      </c>
      <c r="I55" s="70" t="s">
        <v>1048</v>
      </c>
      <c r="J55" s="76" t="s">
        <v>1099</v>
      </c>
      <c r="K55" s="76" t="s">
        <v>1021</v>
      </c>
      <c r="L55" s="140">
        <v>4.82</v>
      </c>
      <c r="M55" s="140">
        <v>212.89</v>
      </c>
      <c r="N55" s="140">
        <v>1541.7734</v>
      </c>
      <c r="O55" s="140">
        <v>4.1848000000000001</v>
      </c>
      <c r="P55" s="117">
        <v>100</v>
      </c>
      <c r="Q55" s="6">
        <v>482</v>
      </c>
      <c r="R55" s="6">
        <v>21289</v>
      </c>
      <c r="S55" s="6">
        <v>154177.34</v>
      </c>
      <c r="T55" s="6">
        <v>418.48</v>
      </c>
      <c r="U55" s="6">
        <v>482</v>
      </c>
      <c r="V55" s="6">
        <v>21289</v>
      </c>
      <c r="W55" s="6">
        <v>154177.34</v>
      </c>
      <c r="X55" s="6">
        <v>418.48</v>
      </c>
    </row>
    <row r="56" spans="1:24" ht="15" x14ac:dyDescent="0.2">
      <c r="A56" t="s">
        <v>1052</v>
      </c>
      <c r="B56" s="146" t="s">
        <v>1100</v>
      </c>
      <c r="C56" t="s">
        <v>125</v>
      </c>
      <c r="D56" s="4">
        <v>195.23759999999999</v>
      </c>
      <c r="E56" s="2">
        <v>100</v>
      </c>
      <c r="F56" s="6">
        <v>19523.759999999998</v>
      </c>
      <c r="G56" s="35">
        <v>19523.759999999998</v>
      </c>
      <c r="I56" s="70" t="s">
        <v>1057</v>
      </c>
      <c r="J56" s="159" t="s">
        <v>815</v>
      </c>
      <c r="K56" s="159" t="s">
        <v>1022</v>
      </c>
      <c r="L56" s="160">
        <v>0.1</v>
      </c>
      <c r="M56" s="160">
        <v>5.36</v>
      </c>
      <c r="N56" s="160">
        <v>176.78380000000001</v>
      </c>
      <c r="O56" s="160">
        <v>3.4935999999999998</v>
      </c>
      <c r="P56" s="117">
        <v>100</v>
      </c>
      <c r="Q56" s="6">
        <v>10</v>
      </c>
      <c r="R56" s="6">
        <v>536</v>
      </c>
      <c r="S56" s="6">
        <v>17678.38</v>
      </c>
      <c r="T56" s="6">
        <v>349.35999999999996</v>
      </c>
      <c r="U56" s="6">
        <v>10</v>
      </c>
      <c r="V56" s="6">
        <v>536</v>
      </c>
      <c r="W56" s="6">
        <v>17678.38</v>
      </c>
      <c r="X56" s="6">
        <v>349.35999999999996</v>
      </c>
    </row>
    <row r="57" spans="1:24" ht="15" x14ac:dyDescent="0.2">
      <c r="A57" t="s">
        <v>1052</v>
      </c>
      <c r="B57" s="146" t="s">
        <v>1101</v>
      </c>
      <c r="C57" t="s">
        <v>72</v>
      </c>
      <c r="D57" s="4">
        <v>262.74799999999999</v>
      </c>
      <c r="E57" s="2">
        <v>100</v>
      </c>
      <c r="F57" s="6">
        <v>26274.799999999999</v>
      </c>
      <c r="G57" s="35">
        <v>26274.799999999999</v>
      </c>
      <c r="I57" s="70" t="s">
        <v>1048</v>
      </c>
      <c r="J57" s="147" t="s">
        <v>1102</v>
      </c>
      <c r="K57" s="147" t="s">
        <v>1023</v>
      </c>
      <c r="L57" s="148">
        <v>1.3</v>
      </c>
      <c r="M57" s="148">
        <v>117.43</v>
      </c>
      <c r="N57" s="148">
        <v>461.61810000000003</v>
      </c>
      <c r="O57" s="148">
        <v>23.539200000000001</v>
      </c>
      <c r="P57" s="117">
        <v>100</v>
      </c>
      <c r="Q57" s="6">
        <v>130</v>
      </c>
      <c r="R57" s="6">
        <v>11743</v>
      </c>
      <c r="S57" s="6">
        <v>46161.810000000005</v>
      </c>
      <c r="T57" s="6">
        <v>2353.92</v>
      </c>
      <c r="U57" s="6">
        <v>130</v>
      </c>
      <c r="V57" s="6">
        <v>11743</v>
      </c>
      <c r="W57" s="6">
        <v>46161.810000000005</v>
      </c>
      <c r="X57" s="6">
        <v>2353.92</v>
      </c>
    </row>
    <row r="58" spans="1:24" ht="15" x14ac:dyDescent="0.2">
      <c r="A58" t="s">
        <v>1052</v>
      </c>
      <c r="B58" s="146" t="s">
        <v>1103</v>
      </c>
      <c r="C58" t="s">
        <v>95</v>
      </c>
      <c r="D58" s="4">
        <v>35.329900000000002</v>
      </c>
      <c r="E58" s="2">
        <v>100</v>
      </c>
      <c r="F58" s="6">
        <v>3532.9900000000002</v>
      </c>
      <c r="G58" s="35">
        <v>3532.9900000000002</v>
      </c>
      <c r="I58" s="70" t="s">
        <v>1048</v>
      </c>
      <c r="J58" s="147" t="s">
        <v>1104</v>
      </c>
      <c r="K58" s="147" t="s">
        <v>869</v>
      </c>
      <c r="L58" s="148">
        <v>1.87</v>
      </c>
      <c r="M58" s="148">
        <v>67.489999999999995</v>
      </c>
      <c r="N58" s="148">
        <v>619.48990000000003</v>
      </c>
      <c r="O58" s="148">
        <v>2.7930000000000001</v>
      </c>
      <c r="P58" s="117">
        <v>100</v>
      </c>
      <c r="Q58" s="6">
        <v>187</v>
      </c>
      <c r="R58" s="6">
        <v>6748.9999999999991</v>
      </c>
      <c r="S58" s="6">
        <v>61948.990000000005</v>
      </c>
      <c r="T58" s="6">
        <v>279.3</v>
      </c>
      <c r="U58" s="6">
        <v>187</v>
      </c>
      <c r="V58" s="6">
        <v>6748.9999999999991</v>
      </c>
      <c r="W58" s="6">
        <v>61948.990000000005</v>
      </c>
      <c r="X58" s="6">
        <v>279.3</v>
      </c>
    </row>
    <row r="59" spans="1:24" ht="15" x14ac:dyDescent="0.2">
      <c r="A59" t="s">
        <v>1052</v>
      </c>
      <c r="B59" s="146" t="s">
        <v>1105</v>
      </c>
      <c r="C59" t="s">
        <v>162</v>
      </c>
      <c r="D59" s="4">
        <v>153.1071</v>
      </c>
      <c r="E59" s="2">
        <v>100</v>
      </c>
      <c r="F59" s="6">
        <v>15310.710000000001</v>
      </c>
      <c r="G59" s="35">
        <v>15310.710000000001</v>
      </c>
      <c r="I59" s="70" t="s">
        <v>1048</v>
      </c>
      <c r="J59" s="147" t="s">
        <v>1106</v>
      </c>
      <c r="K59" s="147" t="s">
        <v>870</v>
      </c>
      <c r="L59" s="148">
        <v>1.1299999999999999</v>
      </c>
      <c r="M59" s="148">
        <v>43.39</v>
      </c>
      <c r="N59" s="148">
        <v>371.06580000000002</v>
      </c>
      <c r="O59" s="148">
        <v>3.1795</v>
      </c>
      <c r="P59" s="117">
        <v>100</v>
      </c>
      <c r="Q59" s="6">
        <v>112.99999999999999</v>
      </c>
      <c r="R59" s="6">
        <v>4339</v>
      </c>
      <c r="S59" s="6">
        <v>37106.58</v>
      </c>
      <c r="T59" s="6">
        <v>317.95</v>
      </c>
      <c r="U59" s="6">
        <v>112.99999999999999</v>
      </c>
      <c r="V59" s="6">
        <v>4339</v>
      </c>
      <c r="W59" s="6">
        <v>37106.58</v>
      </c>
      <c r="X59" s="6">
        <v>317.95</v>
      </c>
    </row>
    <row r="60" spans="1:24" ht="15" x14ac:dyDescent="0.2">
      <c r="A60" t="s">
        <v>1052</v>
      </c>
      <c r="B60" s="146" t="s">
        <v>1107</v>
      </c>
      <c r="C60" t="s">
        <v>159</v>
      </c>
      <c r="D60" s="4">
        <v>4058.3231000000001</v>
      </c>
      <c r="E60" s="2">
        <v>100</v>
      </c>
      <c r="F60" s="6">
        <v>405832.31</v>
      </c>
      <c r="G60" s="35">
        <v>405832.31</v>
      </c>
      <c r="I60" s="70" t="s">
        <v>1048</v>
      </c>
      <c r="J60" s="147" t="s">
        <v>1108</v>
      </c>
      <c r="K60" s="147" t="s">
        <v>871</v>
      </c>
      <c r="L60" s="148">
        <v>0.85</v>
      </c>
      <c r="M60" s="148">
        <v>24.06</v>
      </c>
      <c r="N60" s="148">
        <v>301.26740000000001</v>
      </c>
      <c r="O60" s="148">
        <v>2.7475000000000001</v>
      </c>
      <c r="P60" s="117">
        <v>100</v>
      </c>
      <c r="Q60" s="6">
        <v>85</v>
      </c>
      <c r="R60" s="6">
        <v>2406</v>
      </c>
      <c r="S60" s="6">
        <v>30126.74</v>
      </c>
      <c r="T60" s="6">
        <v>274.75</v>
      </c>
      <c r="U60" s="6">
        <v>85</v>
      </c>
      <c r="V60" s="6">
        <v>2406</v>
      </c>
      <c r="W60" s="6">
        <v>30126.74</v>
      </c>
      <c r="X60" s="6">
        <v>274.75</v>
      </c>
    </row>
    <row r="61" spans="1:24" ht="15" x14ac:dyDescent="0.2">
      <c r="A61" t="s">
        <v>1044</v>
      </c>
      <c r="B61" s="146" t="s">
        <v>1109</v>
      </c>
      <c r="C61" t="s">
        <v>181</v>
      </c>
      <c r="D61" s="4">
        <v>10.571400000000001</v>
      </c>
      <c r="E61" s="2">
        <v>100</v>
      </c>
      <c r="F61" s="6">
        <v>1057.1400000000001</v>
      </c>
      <c r="G61" s="35">
        <v>1057.1400000000001</v>
      </c>
      <c r="I61" s="70" t="s">
        <v>1048</v>
      </c>
      <c r="J61" s="147" t="s">
        <v>1110</v>
      </c>
      <c r="K61" s="147" t="s">
        <v>872</v>
      </c>
      <c r="L61" s="148">
        <v>0.85</v>
      </c>
      <c r="M61" s="148">
        <v>35.9</v>
      </c>
      <c r="N61" s="148">
        <v>309.3843</v>
      </c>
      <c r="O61" s="148">
        <v>1.7289000000000001</v>
      </c>
      <c r="P61" s="117">
        <v>100</v>
      </c>
      <c r="Q61" s="6">
        <v>85</v>
      </c>
      <c r="R61" s="6">
        <v>3590</v>
      </c>
      <c r="S61" s="6">
        <v>30938.43</v>
      </c>
      <c r="T61" s="6">
        <v>172.89000000000001</v>
      </c>
      <c r="U61" s="6">
        <v>85</v>
      </c>
      <c r="V61" s="6">
        <v>3590</v>
      </c>
      <c r="W61" s="6">
        <v>30938.43</v>
      </c>
      <c r="X61" s="6">
        <v>172.89000000000001</v>
      </c>
    </row>
    <row r="62" spans="1:24" ht="15" x14ac:dyDescent="0.2">
      <c r="A62" t="s">
        <v>1052</v>
      </c>
      <c r="B62" s="146" t="s">
        <v>1111</v>
      </c>
      <c r="C62" t="s">
        <v>247</v>
      </c>
      <c r="D62" s="4">
        <v>654.04160000000002</v>
      </c>
      <c r="E62" s="2">
        <v>100</v>
      </c>
      <c r="F62" s="6">
        <v>65404.160000000003</v>
      </c>
      <c r="G62" s="35">
        <v>65404.160000000003</v>
      </c>
      <c r="I62" s="70" t="s">
        <v>1057</v>
      </c>
      <c r="J62" s="159" t="s">
        <v>821</v>
      </c>
      <c r="K62" s="159" t="s">
        <v>873</v>
      </c>
      <c r="L62" s="160">
        <v>0.85</v>
      </c>
      <c r="M62" s="160">
        <v>20.149999999999999</v>
      </c>
      <c r="N62" s="160">
        <v>242.63220000000001</v>
      </c>
      <c r="O62" s="160">
        <v>1.9268000000000001</v>
      </c>
      <c r="P62" s="117">
        <v>100</v>
      </c>
      <c r="Q62" s="6">
        <v>85</v>
      </c>
      <c r="R62" s="6">
        <v>2014.9999999999998</v>
      </c>
      <c r="S62" s="6">
        <v>24263.22</v>
      </c>
      <c r="T62" s="6">
        <v>192.68</v>
      </c>
      <c r="U62" s="6">
        <v>85</v>
      </c>
      <c r="V62" s="6">
        <v>2014.9999999999998</v>
      </c>
      <c r="W62" s="6">
        <v>24263.22</v>
      </c>
      <c r="X62" s="6">
        <v>192.68</v>
      </c>
    </row>
    <row r="63" spans="1:24" ht="15" x14ac:dyDescent="0.2">
      <c r="A63" t="s">
        <v>1052</v>
      </c>
      <c r="B63" s="146" t="s">
        <v>1112</v>
      </c>
      <c r="C63" t="s">
        <v>237</v>
      </c>
      <c r="D63" s="4">
        <v>202.9975</v>
      </c>
      <c r="E63" s="2">
        <v>100</v>
      </c>
      <c r="F63" s="6">
        <v>20299.75</v>
      </c>
      <c r="G63" s="35">
        <v>20299.75</v>
      </c>
      <c r="I63" s="70" t="s">
        <v>1048</v>
      </c>
      <c r="J63" s="159" t="s">
        <v>1113</v>
      </c>
      <c r="K63" s="159" t="s">
        <v>874</v>
      </c>
      <c r="L63" s="160">
        <v>0.86</v>
      </c>
      <c r="M63" s="160">
        <v>21.92</v>
      </c>
      <c r="N63" s="160">
        <v>283.76420000000002</v>
      </c>
      <c r="O63" s="160">
        <v>1.8</v>
      </c>
      <c r="P63" s="117">
        <v>100</v>
      </c>
      <c r="Q63" s="6">
        <v>86</v>
      </c>
      <c r="R63" s="6">
        <v>2192</v>
      </c>
      <c r="S63" s="6">
        <v>28376.420000000002</v>
      </c>
      <c r="T63" s="6">
        <v>180</v>
      </c>
      <c r="U63" s="6">
        <v>86</v>
      </c>
      <c r="V63" s="6">
        <v>2192</v>
      </c>
      <c r="W63" s="6">
        <v>28376.420000000002</v>
      </c>
      <c r="X63" s="6">
        <v>180</v>
      </c>
    </row>
    <row r="64" spans="1:24" ht="15" x14ac:dyDescent="0.2">
      <c r="A64" t="s">
        <v>1054</v>
      </c>
      <c r="B64" s="146" t="s">
        <v>1114</v>
      </c>
      <c r="C64" t="s">
        <v>235</v>
      </c>
      <c r="D64" s="4">
        <v>385.32310000000001</v>
      </c>
      <c r="E64" s="2">
        <v>100</v>
      </c>
      <c r="F64" s="6">
        <v>38532.31</v>
      </c>
      <c r="G64" s="35">
        <v>38532.31</v>
      </c>
      <c r="I64" s="70" t="s">
        <v>1057</v>
      </c>
      <c r="J64" s="147" t="s">
        <v>823</v>
      </c>
      <c r="K64" s="147" t="s">
        <v>875</v>
      </c>
      <c r="L64" s="148">
        <v>1.45</v>
      </c>
      <c r="M64" s="148">
        <v>49.57</v>
      </c>
      <c r="N64" s="148">
        <v>458.41059999999999</v>
      </c>
      <c r="O64" s="148">
        <v>2.5954000000000002</v>
      </c>
      <c r="P64" s="117">
        <v>100</v>
      </c>
      <c r="Q64" s="6">
        <v>145</v>
      </c>
      <c r="R64" s="6">
        <v>4957</v>
      </c>
      <c r="S64" s="6">
        <v>45841.06</v>
      </c>
      <c r="T64" s="6">
        <v>259.54000000000002</v>
      </c>
      <c r="U64" s="6">
        <v>145</v>
      </c>
      <c r="V64" s="6">
        <v>4957</v>
      </c>
      <c r="W64" s="6">
        <v>45841.06</v>
      </c>
      <c r="X64" s="6">
        <v>259.54000000000002</v>
      </c>
    </row>
    <row r="65" spans="1:24" ht="15" x14ac:dyDescent="0.2">
      <c r="A65" t="s">
        <v>1054</v>
      </c>
      <c r="B65" s="146" t="s">
        <v>1115</v>
      </c>
      <c r="C65" t="s">
        <v>233</v>
      </c>
      <c r="D65" s="4">
        <v>848.56949999999995</v>
      </c>
      <c r="E65" s="2">
        <v>100</v>
      </c>
      <c r="F65" s="6">
        <v>84856.95</v>
      </c>
      <c r="G65" s="35">
        <v>84856.95</v>
      </c>
      <c r="I65" s="70" t="s">
        <v>1057</v>
      </c>
      <c r="J65" s="76" t="s">
        <v>824</v>
      </c>
      <c r="K65" s="76" t="s">
        <v>876</v>
      </c>
      <c r="L65" s="140">
        <v>14.36</v>
      </c>
      <c r="M65" s="140">
        <v>533.11</v>
      </c>
      <c r="N65" s="156">
        <v>4537.9456</v>
      </c>
      <c r="O65" s="140">
        <v>2.2444999999999999</v>
      </c>
      <c r="P65" s="117">
        <v>100</v>
      </c>
      <c r="Q65" s="6">
        <v>1436</v>
      </c>
      <c r="R65" s="6">
        <v>53311</v>
      </c>
      <c r="S65" s="6">
        <v>453794.56</v>
      </c>
      <c r="T65" s="6">
        <v>224.45</v>
      </c>
      <c r="U65" s="6">
        <v>1436</v>
      </c>
      <c r="V65" s="6">
        <v>53311</v>
      </c>
      <c r="W65" s="6">
        <v>453794.56</v>
      </c>
      <c r="X65" s="6">
        <v>224.45</v>
      </c>
    </row>
    <row r="66" spans="1:24" ht="15" x14ac:dyDescent="0.2">
      <c r="A66" t="s">
        <v>1054</v>
      </c>
      <c r="B66" s="146" t="s">
        <v>815</v>
      </c>
      <c r="C66" t="s">
        <v>205</v>
      </c>
      <c r="D66" s="4">
        <v>106.09520000000001</v>
      </c>
      <c r="E66" s="2">
        <v>100</v>
      </c>
      <c r="F66" s="6">
        <v>10609.52</v>
      </c>
      <c r="G66" s="35">
        <v>10609.52</v>
      </c>
      <c r="I66" s="70" t="s">
        <v>1057</v>
      </c>
      <c r="J66" s="147" t="s">
        <v>825</v>
      </c>
      <c r="K66" s="147" t="s">
        <v>877</v>
      </c>
      <c r="L66" s="148">
        <v>1.27</v>
      </c>
      <c r="M66" s="148">
        <v>44.74</v>
      </c>
      <c r="N66" s="148">
        <v>435.82889999999998</v>
      </c>
      <c r="O66" s="148">
        <v>1.9511000000000001</v>
      </c>
      <c r="P66" s="117">
        <v>100</v>
      </c>
      <c r="Q66" s="6">
        <v>127</v>
      </c>
      <c r="R66" s="6">
        <v>4474</v>
      </c>
      <c r="S66" s="6">
        <v>43582.89</v>
      </c>
      <c r="T66" s="6">
        <v>195.11</v>
      </c>
      <c r="U66" s="6">
        <v>127</v>
      </c>
      <c r="V66" s="6">
        <v>4474</v>
      </c>
      <c r="W66" s="6">
        <v>43582.89</v>
      </c>
      <c r="X66" s="6">
        <v>195.11</v>
      </c>
    </row>
    <row r="67" spans="1:24" ht="15" x14ac:dyDescent="0.2">
      <c r="A67" t="s">
        <v>1054</v>
      </c>
      <c r="B67" s="146" t="s">
        <v>1116</v>
      </c>
      <c r="C67" t="s">
        <v>173</v>
      </c>
      <c r="D67" s="4">
        <v>250.779</v>
      </c>
      <c r="E67" s="2">
        <v>100</v>
      </c>
      <c r="F67" s="6">
        <v>25077.9</v>
      </c>
      <c r="G67" s="35">
        <v>25077.9</v>
      </c>
      <c r="I67" s="70" t="s">
        <v>1057</v>
      </c>
      <c r="J67" s="147" t="s">
        <v>826</v>
      </c>
      <c r="K67" s="147" t="s">
        <v>878</v>
      </c>
      <c r="L67" s="148">
        <v>1.21</v>
      </c>
      <c r="M67" s="148">
        <v>37.08</v>
      </c>
      <c r="N67" s="148">
        <v>387.2251</v>
      </c>
      <c r="O67" s="148">
        <v>2.0560999999999998</v>
      </c>
      <c r="P67" s="117">
        <v>100</v>
      </c>
      <c r="Q67" s="6">
        <v>121</v>
      </c>
      <c r="R67" s="6">
        <v>3708</v>
      </c>
      <c r="S67" s="6">
        <v>38722.51</v>
      </c>
      <c r="T67" s="6">
        <v>205.60999999999999</v>
      </c>
      <c r="U67" s="6">
        <v>121</v>
      </c>
      <c r="V67" s="6">
        <v>3708</v>
      </c>
      <c r="W67" s="6">
        <v>38722.51</v>
      </c>
      <c r="X67" s="6">
        <v>205.60999999999999</v>
      </c>
    </row>
    <row r="68" spans="1:24" ht="15" x14ac:dyDescent="0.2">
      <c r="A68" t="s">
        <v>1054</v>
      </c>
      <c r="B68" s="146" t="s">
        <v>1117</v>
      </c>
      <c r="C68" t="s">
        <v>179</v>
      </c>
      <c r="D68" s="4">
        <v>330.55650000000003</v>
      </c>
      <c r="E68" s="2">
        <v>100</v>
      </c>
      <c r="F68" s="6">
        <v>33055.65</v>
      </c>
      <c r="G68" s="35">
        <v>33055.65</v>
      </c>
      <c r="I68" s="70" t="s">
        <v>1057</v>
      </c>
      <c r="J68" s="76" t="s">
        <v>827</v>
      </c>
      <c r="K68" s="76" t="s">
        <v>879</v>
      </c>
      <c r="L68" s="140">
        <v>4.17</v>
      </c>
      <c r="M68" s="140">
        <v>96.15</v>
      </c>
      <c r="N68" s="140">
        <v>1391.8279</v>
      </c>
      <c r="O68" s="140">
        <v>1.8402000000000001</v>
      </c>
      <c r="P68" s="117">
        <v>100</v>
      </c>
      <c r="Q68" s="6">
        <v>417</v>
      </c>
      <c r="R68" s="6">
        <v>9615</v>
      </c>
      <c r="S68" s="6">
        <v>139182.79</v>
      </c>
      <c r="T68" s="6">
        <v>184.02</v>
      </c>
      <c r="U68" s="6">
        <v>417</v>
      </c>
      <c r="V68" s="6">
        <v>9615</v>
      </c>
      <c r="W68" s="6">
        <v>139182.79</v>
      </c>
      <c r="X68" s="6">
        <v>184.02</v>
      </c>
    </row>
    <row r="69" spans="1:24" ht="15" x14ac:dyDescent="0.2">
      <c r="A69" t="s">
        <v>1054</v>
      </c>
      <c r="B69" s="146" t="s">
        <v>1118</v>
      </c>
      <c r="C69" t="s">
        <v>169</v>
      </c>
      <c r="D69" s="4">
        <v>200.81010000000001</v>
      </c>
      <c r="E69" s="2">
        <v>100</v>
      </c>
      <c r="F69" s="6">
        <v>20081.010000000002</v>
      </c>
      <c r="G69" s="35">
        <v>20081.010000000002</v>
      </c>
      <c r="I69" s="70" t="s">
        <v>1057</v>
      </c>
      <c r="J69" s="76" t="s">
        <v>828</v>
      </c>
      <c r="K69" s="76" t="s">
        <v>880</v>
      </c>
      <c r="L69" s="140">
        <v>2.7</v>
      </c>
      <c r="M69" s="140">
        <v>120.04</v>
      </c>
      <c r="N69" s="140">
        <v>927.17589999999996</v>
      </c>
      <c r="O69" s="140">
        <v>2.0951</v>
      </c>
      <c r="P69" s="117">
        <v>100</v>
      </c>
      <c r="Q69" s="6">
        <v>270</v>
      </c>
      <c r="R69" s="6">
        <v>12004</v>
      </c>
      <c r="S69" s="6">
        <v>92717.59</v>
      </c>
      <c r="T69" s="6">
        <v>209.51</v>
      </c>
      <c r="U69" s="6">
        <v>270</v>
      </c>
      <c r="V69" s="6">
        <v>12004</v>
      </c>
      <c r="W69" s="6">
        <v>92717.59</v>
      </c>
      <c r="X69" s="6">
        <v>209.51</v>
      </c>
    </row>
    <row r="70" spans="1:24" ht="15" x14ac:dyDescent="0.2">
      <c r="A70" t="s">
        <v>1054</v>
      </c>
      <c r="B70" s="146" t="s">
        <v>1119</v>
      </c>
      <c r="C70" t="s">
        <v>175</v>
      </c>
      <c r="D70" s="4">
        <v>152.8818</v>
      </c>
      <c r="E70" s="2">
        <v>100</v>
      </c>
      <c r="F70" s="6">
        <v>15288.18</v>
      </c>
      <c r="G70" s="35">
        <v>15288.18</v>
      </c>
      <c r="I70" s="70" t="s">
        <v>1057</v>
      </c>
      <c r="J70" s="147" t="s">
        <v>829</v>
      </c>
      <c r="K70" s="147" t="s">
        <v>881</v>
      </c>
      <c r="L70" s="148">
        <v>1.28</v>
      </c>
      <c r="M70" s="148">
        <v>56.13</v>
      </c>
      <c r="N70" s="148">
        <v>431.97669999999999</v>
      </c>
      <c r="O70" s="148">
        <v>1.9158999999999999</v>
      </c>
      <c r="P70" s="117">
        <v>100</v>
      </c>
      <c r="Q70" s="6">
        <v>128</v>
      </c>
      <c r="R70" s="6">
        <v>5613</v>
      </c>
      <c r="S70" s="6">
        <v>43197.67</v>
      </c>
      <c r="T70" s="6">
        <v>191.59</v>
      </c>
      <c r="U70" s="6">
        <v>128</v>
      </c>
      <c r="V70" s="6">
        <v>5613</v>
      </c>
      <c r="W70" s="6">
        <v>43197.67</v>
      </c>
      <c r="X70" s="6">
        <v>191.59</v>
      </c>
    </row>
    <row r="71" spans="1:24" ht="15" x14ac:dyDescent="0.2">
      <c r="A71" t="s">
        <v>1054</v>
      </c>
      <c r="B71" s="146" t="s">
        <v>1120</v>
      </c>
      <c r="C71" t="s">
        <v>164</v>
      </c>
      <c r="D71" s="4">
        <v>164.58680000000001</v>
      </c>
      <c r="E71" s="2">
        <v>100</v>
      </c>
      <c r="F71" s="6">
        <v>16458.68</v>
      </c>
      <c r="G71" s="35">
        <v>16458.68</v>
      </c>
      <c r="I71" s="70" t="s">
        <v>1048</v>
      </c>
      <c r="J71" s="147" t="s">
        <v>1121</v>
      </c>
      <c r="K71" s="147" t="s">
        <v>882</v>
      </c>
      <c r="L71" s="148">
        <v>1.67</v>
      </c>
      <c r="M71" s="148">
        <v>65.48</v>
      </c>
      <c r="N71" s="148">
        <v>539.09479999999996</v>
      </c>
      <c r="O71" s="148">
        <v>2.0044</v>
      </c>
      <c r="P71" s="117">
        <v>100</v>
      </c>
      <c r="Q71" s="6">
        <v>167</v>
      </c>
      <c r="R71" s="6">
        <v>6548</v>
      </c>
      <c r="S71" s="6">
        <v>53909.479999999996</v>
      </c>
      <c r="T71" s="6">
        <v>200.44</v>
      </c>
      <c r="U71" s="6">
        <v>167</v>
      </c>
      <c r="V71" s="6">
        <v>6548</v>
      </c>
      <c r="W71" s="6">
        <v>53909.479999999996</v>
      </c>
      <c r="X71" s="6">
        <v>200.44</v>
      </c>
    </row>
    <row r="72" spans="1:24" ht="15" x14ac:dyDescent="0.2">
      <c r="A72" t="s">
        <v>1054</v>
      </c>
      <c r="B72" s="146" t="s">
        <v>821</v>
      </c>
      <c r="C72" t="s">
        <v>171</v>
      </c>
      <c r="D72" s="4">
        <v>124.4735</v>
      </c>
      <c r="E72" s="2">
        <v>100</v>
      </c>
      <c r="F72" s="6">
        <v>12447.35</v>
      </c>
      <c r="G72" s="35">
        <v>12447.35</v>
      </c>
      <c r="I72" s="70" t="s">
        <v>1057</v>
      </c>
      <c r="J72" s="76" t="s">
        <v>831</v>
      </c>
      <c r="K72" s="76" t="s">
        <v>883</v>
      </c>
      <c r="L72" s="140">
        <v>2.72</v>
      </c>
      <c r="M72" s="140">
        <v>112.31</v>
      </c>
      <c r="N72" s="140">
        <v>891.98969999999997</v>
      </c>
      <c r="O72" s="140">
        <v>1.911</v>
      </c>
      <c r="P72" s="117">
        <v>100</v>
      </c>
      <c r="Q72" s="6">
        <v>272</v>
      </c>
      <c r="R72" s="6">
        <v>11231</v>
      </c>
      <c r="S72" s="6">
        <v>89198.97</v>
      </c>
      <c r="T72" s="6">
        <v>191.1</v>
      </c>
      <c r="U72" s="6">
        <v>272</v>
      </c>
      <c r="V72" s="6">
        <v>11231</v>
      </c>
      <c r="W72" s="6">
        <v>89198.97</v>
      </c>
      <c r="X72" s="6">
        <v>191.1</v>
      </c>
    </row>
    <row r="73" spans="1:24" ht="15" x14ac:dyDescent="0.2">
      <c r="A73" t="s">
        <v>1054</v>
      </c>
      <c r="B73" s="146" t="s">
        <v>1122</v>
      </c>
      <c r="C73" t="s">
        <v>177</v>
      </c>
      <c r="D73" s="4">
        <v>144.45189999999999</v>
      </c>
      <c r="E73" s="2">
        <v>100</v>
      </c>
      <c r="F73" s="6">
        <v>14445.189999999999</v>
      </c>
      <c r="G73" s="35">
        <v>14445.189999999999</v>
      </c>
      <c r="I73" s="70" t="s">
        <v>1057</v>
      </c>
      <c r="J73" s="147" t="s">
        <v>832</v>
      </c>
      <c r="K73" s="147" t="s">
        <v>884</v>
      </c>
      <c r="L73" s="148">
        <v>1.42</v>
      </c>
      <c r="M73" s="148">
        <v>69.03</v>
      </c>
      <c r="N73" s="148">
        <v>514.53909999999996</v>
      </c>
      <c r="O73" s="148">
        <v>2.4965999999999999</v>
      </c>
      <c r="P73" s="117">
        <v>100</v>
      </c>
      <c r="Q73" s="6">
        <v>142</v>
      </c>
      <c r="R73" s="6">
        <v>6903</v>
      </c>
      <c r="S73" s="6">
        <v>51453.909999999996</v>
      </c>
      <c r="T73" s="6">
        <v>249.66</v>
      </c>
      <c r="U73" s="6">
        <v>142</v>
      </c>
      <c r="V73" s="6">
        <v>6903</v>
      </c>
      <c r="W73" s="6">
        <v>51453.909999999996</v>
      </c>
      <c r="X73" s="6">
        <v>249.66</v>
      </c>
    </row>
    <row r="74" spans="1:24" ht="15" x14ac:dyDescent="0.2">
      <c r="A74" t="s">
        <v>1044</v>
      </c>
      <c r="B74" s="146" t="s">
        <v>1123</v>
      </c>
      <c r="C74" t="s">
        <v>201</v>
      </c>
      <c r="D74" s="4" t="s">
        <v>79</v>
      </c>
      <c r="E74" s="2">
        <v>100</v>
      </c>
      <c r="F74" s="6" t="s">
        <v>39</v>
      </c>
      <c r="G74" s="35" t="s">
        <v>39</v>
      </c>
      <c r="I74" s="70" t="s">
        <v>1057</v>
      </c>
      <c r="J74" s="76" t="s">
        <v>833</v>
      </c>
      <c r="K74" s="76" t="s">
        <v>885</v>
      </c>
      <c r="L74" s="140">
        <v>8.06</v>
      </c>
      <c r="M74" s="140">
        <v>313.83999999999997</v>
      </c>
      <c r="N74" s="140">
        <v>2525.2170999999998</v>
      </c>
      <c r="O74" s="140">
        <v>2.0465</v>
      </c>
      <c r="P74" s="117">
        <v>100</v>
      </c>
      <c r="Q74" s="6">
        <v>806</v>
      </c>
      <c r="R74" s="6">
        <v>31383.999999999996</v>
      </c>
      <c r="S74" s="6">
        <v>252521.71</v>
      </c>
      <c r="T74" s="6">
        <v>204.65</v>
      </c>
      <c r="U74" s="6">
        <v>806</v>
      </c>
      <c r="V74" s="6">
        <v>31383.999999999996</v>
      </c>
      <c r="W74" s="6">
        <v>252521.71</v>
      </c>
      <c r="X74" s="6">
        <v>204.65</v>
      </c>
    </row>
    <row r="75" spans="1:24" ht="15" x14ac:dyDescent="0.2">
      <c r="A75" t="s">
        <v>1054</v>
      </c>
      <c r="B75" s="146" t="s">
        <v>823</v>
      </c>
      <c r="C75" t="s">
        <v>189</v>
      </c>
      <c r="D75" s="4">
        <v>243.46770000000001</v>
      </c>
      <c r="E75" s="2">
        <v>100</v>
      </c>
      <c r="F75" s="6">
        <v>24346.77</v>
      </c>
      <c r="G75" s="35">
        <v>24346.77</v>
      </c>
      <c r="I75" s="70" t="s">
        <v>1042</v>
      </c>
      <c r="J75" s="76" t="s">
        <v>1124</v>
      </c>
      <c r="K75" s="76" t="s">
        <v>222</v>
      </c>
      <c r="L75" s="140">
        <v>3.19</v>
      </c>
      <c r="M75" s="140">
        <v>36.78</v>
      </c>
      <c r="N75" s="140">
        <v>562.35260000000005</v>
      </c>
      <c r="O75" s="140">
        <v>1.3496999999999999</v>
      </c>
      <c r="P75" s="117">
        <v>10000</v>
      </c>
      <c r="Q75" s="6">
        <v>31900</v>
      </c>
      <c r="R75" s="6">
        <v>367800</v>
      </c>
      <c r="S75" s="6">
        <v>5623526.0000000009</v>
      </c>
      <c r="T75" s="6">
        <v>13496.999999999998</v>
      </c>
      <c r="U75" s="6">
        <v>31900</v>
      </c>
      <c r="V75" s="6">
        <v>367800</v>
      </c>
      <c r="W75" s="6">
        <v>5623526.0000000009</v>
      </c>
      <c r="X75" s="6">
        <v>13496.999999999998</v>
      </c>
    </row>
    <row r="76" spans="1:24" ht="15" x14ac:dyDescent="0.2">
      <c r="A76" t="s">
        <v>1054</v>
      </c>
      <c r="B76" s="146" t="s">
        <v>824</v>
      </c>
      <c r="C76" t="s">
        <v>187</v>
      </c>
      <c r="D76" s="4">
        <v>2434.8555999999999</v>
      </c>
      <c r="E76" s="2">
        <v>100</v>
      </c>
      <c r="F76" s="6">
        <v>243485.56</v>
      </c>
      <c r="G76" s="35">
        <v>243485.56</v>
      </c>
      <c r="I76" s="70" t="s">
        <v>1125</v>
      </c>
      <c r="J76" s="76" t="s">
        <v>1126</v>
      </c>
      <c r="K76" s="76" t="s">
        <v>886</v>
      </c>
      <c r="L76" s="140">
        <v>4.8499999999999996</v>
      </c>
      <c r="M76" s="140">
        <v>210.5</v>
      </c>
      <c r="N76" s="140">
        <v>1528.8597</v>
      </c>
      <c r="O76" s="140">
        <v>1.016</v>
      </c>
      <c r="P76" s="117">
        <v>100</v>
      </c>
      <c r="Q76" s="6">
        <v>484.99999999999994</v>
      </c>
      <c r="R76" s="6">
        <v>21050</v>
      </c>
      <c r="S76" s="6">
        <v>152885.97</v>
      </c>
      <c r="T76" s="6">
        <v>101.6</v>
      </c>
      <c r="U76" s="6">
        <v>484.99999999999994</v>
      </c>
      <c r="V76" s="6">
        <v>21050</v>
      </c>
      <c r="W76" s="6">
        <v>152885.97</v>
      </c>
      <c r="X76" s="6">
        <v>101.6</v>
      </c>
    </row>
    <row r="77" spans="1:24" ht="15" x14ac:dyDescent="0.2">
      <c r="A77" t="s">
        <v>1054</v>
      </c>
      <c r="B77" s="146" t="s">
        <v>825</v>
      </c>
      <c r="C77" t="s">
        <v>191</v>
      </c>
      <c r="D77" s="4">
        <v>228.7029</v>
      </c>
      <c r="E77" s="2">
        <v>100</v>
      </c>
      <c r="F77" s="6">
        <v>22870.29</v>
      </c>
      <c r="G77" s="35">
        <v>22870.29</v>
      </c>
      <c r="I77" s="70" t="s">
        <v>1057</v>
      </c>
      <c r="J77" s="76" t="s">
        <v>834</v>
      </c>
      <c r="K77" s="76" t="s">
        <v>887</v>
      </c>
      <c r="L77" s="140">
        <v>4.26</v>
      </c>
      <c r="M77" s="140">
        <v>170.23</v>
      </c>
      <c r="N77" s="140">
        <v>1345.8982000000001</v>
      </c>
      <c r="O77" s="140">
        <v>2.4321999999999999</v>
      </c>
      <c r="P77" s="117">
        <v>100</v>
      </c>
      <c r="Q77" s="6">
        <v>426</v>
      </c>
      <c r="R77" s="6">
        <v>17023</v>
      </c>
      <c r="S77" s="6">
        <v>134589.82</v>
      </c>
      <c r="T77" s="6">
        <v>243.22</v>
      </c>
      <c r="U77" s="6">
        <v>426</v>
      </c>
      <c r="V77" s="6">
        <v>17023</v>
      </c>
      <c r="W77" s="6">
        <v>134589.82</v>
      </c>
      <c r="X77" s="6">
        <v>243.22</v>
      </c>
    </row>
    <row r="78" spans="1:24" ht="15" x14ac:dyDescent="0.2">
      <c r="A78" t="s">
        <v>1054</v>
      </c>
      <c r="B78" s="146" t="s">
        <v>826</v>
      </c>
      <c r="C78" t="s">
        <v>193</v>
      </c>
      <c r="D78" s="4">
        <v>202.6129</v>
      </c>
      <c r="E78" s="2">
        <v>100</v>
      </c>
      <c r="F78" s="6">
        <v>20261.29</v>
      </c>
      <c r="G78" s="35">
        <v>20261.29</v>
      </c>
      <c r="I78" s="70" t="s">
        <v>1057</v>
      </c>
      <c r="J78" s="147" t="s">
        <v>835</v>
      </c>
      <c r="K78" s="147" t="s">
        <v>888</v>
      </c>
      <c r="L78" s="148">
        <v>1.92</v>
      </c>
      <c r="M78" s="148">
        <v>84.99</v>
      </c>
      <c r="N78" s="148">
        <v>626.04759999999999</v>
      </c>
      <c r="O78" s="148">
        <v>2.0076999999999998</v>
      </c>
      <c r="P78" s="117">
        <v>100</v>
      </c>
      <c r="Q78" s="6">
        <v>192</v>
      </c>
      <c r="R78" s="6">
        <v>8499</v>
      </c>
      <c r="S78" s="6">
        <v>62604.76</v>
      </c>
      <c r="T78" s="6">
        <v>200.76999999999998</v>
      </c>
      <c r="U78" s="6">
        <v>192</v>
      </c>
      <c r="V78" s="6">
        <v>8499</v>
      </c>
      <c r="W78" s="6">
        <v>62604.76</v>
      </c>
      <c r="X78" s="6">
        <v>200.76999999999998</v>
      </c>
    </row>
    <row r="79" spans="1:24" ht="15" x14ac:dyDescent="0.2">
      <c r="A79" t="s">
        <v>1054</v>
      </c>
      <c r="B79" s="146" t="s">
        <v>827</v>
      </c>
      <c r="C79" t="s">
        <v>197</v>
      </c>
      <c r="D79" s="4">
        <v>714.70759999999996</v>
      </c>
      <c r="E79" s="2">
        <v>100</v>
      </c>
      <c r="F79" s="6">
        <v>71470.759999999995</v>
      </c>
      <c r="G79" s="35">
        <v>71470.759999999995</v>
      </c>
      <c r="I79" s="70" t="s">
        <v>1057</v>
      </c>
      <c r="J79" s="147" t="s">
        <v>836</v>
      </c>
      <c r="K79" s="147" t="s">
        <v>889</v>
      </c>
      <c r="L79" s="148">
        <v>1.46</v>
      </c>
      <c r="M79" s="148">
        <v>59.74</v>
      </c>
      <c r="N79" s="148">
        <v>464.67219999999998</v>
      </c>
      <c r="O79" s="148">
        <v>1.9225000000000001</v>
      </c>
      <c r="P79" s="117">
        <v>100</v>
      </c>
      <c r="Q79" s="6">
        <v>146</v>
      </c>
      <c r="R79" s="6">
        <v>5974</v>
      </c>
      <c r="S79" s="6">
        <v>46467.22</v>
      </c>
      <c r="T79" s="6">
        <v>192.25</v>
      </c>
      <c r="U79" s="6">
        <v>146</v>
      </c>
      <c r="V79" s="6">
        <v>5974</v>
      </c>
      <c r="W79" s="6">
        <v>46467.22</v>
      </c>
      <c r="X79" s="6">
        <v>192.25</v>
      </c>
    </row>
    <row r="80" spans="1:24" ht="15" x14ac:dyDescent="0.2">
      <c r="A80" t="s">
        <v>1054</v>
      </c>
      <c r="B80" s="146" t="s">
        <v>828</v>
      </c>
      <c r="C80" t="s">
        <v>211</v>
      </c>
      <c r="D80" s="4">
        <v>502.46589999999998</v>
      </c>
      <c r="E80" s="2">
        <v>100</v>
      </c>
      <c r="F80" s="6">
        <v>50246.59</v>
      </c>
      <c r="G80" s="35">
        <v>50246.59</v>
      </c>
      <c r="I80" s="70" t="s">
        <v>1057</v>
      </c>
      <c r="J80" s="147" t="s">
        <v>837</v>
      </c>
      <c r="K80" s="147" t="s">
        <v>890</v>
      </c>
      <c r="L80" s="148">
        <v>1.21</v>
      </c>
      <c r="M80" s="148">
        <v>62.37</v>
      </c>
      <c r="N80" s="148">
        <v>400.06029999999998</v>
      </c>
      <c r="O80" s="148">
        <v>3.5602</v>
      </c>
      <c r="P80" s="117">
        <v>100</v>
      </c>
      <c r="Q80" s="6">
        <v>121</v>
      </c>
      <c r="R80" s="6">
        <v>6237</v>
      </c>
      <c r="S80" s="6">
        <v>40006.03</v>
      </c>
      <c r="T80" s="6">
        <v>356.02</v>
      </c>
      <c r="U80" s="6">
        <v>121</v>
      </c>
      <c r="V80" s="6">
        <v>6237</v>
      </c>
      <c r="W80" s="6">
        <v>40006.03</v>
      </c>
      <c r="X80" s="6">
        <v>356.02</v>
      </c>
    </row>
    <row r="81" spans="1:24" ht="15" x14ac:dyDescent="0.2">
      <c r="A81" t="s">
        <v>1054</v>
      </c>
      <c r="B81" s="146" t="s">
        <v>829</v>
      </c>
      <c r="C81" t="s">
        <v>215</v>
      </c>
      <c r="D81" s="4">
        <v>235.8493</v>
      </c>
      <c r="E81" s="2">
        <v>100</v>
      </c>
      <c r="F81" s="6">
        <v>23584.93</v>
      </c>
      <c r="G81" s="35"/>
      <c r="I81" s="70" t="s">
        <v>1125</v>
      </c>
      <c r="J81" s="76" t="s">
        <v>292</v>
      </c>
      <c r="K81" s="76" t="s">
        <v>292</v>
      </c>
      <c r="L81" s="140">
        <v>5.19</v>
      </c>
      <c r="M81" s="140">
        <v>201.29</v>
      </c>
      <c r="N81" s="140">
        <v>1282.3810000000001</v>
      </c>
      <c r="O81" s="140">
        <v>44.607700000000001</v>
      </c>
      <c r="P81" s="117">
        <v>1</v>
      </c>
      <c r="Q81" s="152">
        <v>5.19</v>
      </c>
      <c r="R81" s="152">
        <v>201.29</v>
      </c>
      <c r="S81" s="152">
        <v>1282.3810000000001</v>
      </c>
      <c r="T81" s="152">
        <v>44.607700000000001</v>
      </c>
      <c r="U81" s="6">
        <v>5.19</v>
      </c>
      <c r="V81" s="6">
        <v>201.29</v>
      </c>
      <c r="W81" s="6">
        <v>1282.3810000000001</v>
      </c>
      <c r="X81" s="6">
        <v>44.607700000000001</v>
      </c>
    </row>
    <row r="82" spans="1:24" ht="15" x14ac:dyDescent="0.2">
      <c r="A82" s="141" t="s">
        <v>1044</v>
      </c>
      <c r="B82" s="142" t="s">
        <v>829</v>
      </c>
      <c r="C82" s="141" t="s">
        <v>215</v>
      </c>
      <c r="D82" s="143">
        <v>484.00479999999999</v>
      </c>
      <c r="E82" s="144">
        <v>100</v>
      </c>
      <c r="F82" s="145">
        <v>48400.479999999996</v>
      </c>
      <c r="G82" s="35">
        <v>48400.479999999996</v>
      </c>
      <c r="I82" s="70" t="s">
        <v>1057</v>
      </c>
      <c r="J82" s="161" t="s">
        <v>838</v>
      </c>
      <c r="K82" s="161" t="s">
        <v>1127</v>
      </c>
      <c r="L82" s="154" t="s">
        <v>79</v>
      </c>
      <c r="M82" s="162">
        <v>2.91</v>
      </c>
      <c r="N82" s="162">
        <v>12.2037</v>
      </c>
      <c r="O82" s="162">
        <v>2.1086999999999998</v>
      </c>
      <c r="P82" s="117">
        <v>100</v>
      </c>
      <c r="Q82" s="6" t="s">
        <v>39</v>
      </c>
      <c r="R82" s="6">
        <v>291</v>
      </c>
      <c r="S82" s="6">
        <v>1220.3699999999999</v>
      </c>
      <c r="T82" s="6">
        <v>210.86999999999998</v>
      </c>
    </row>
    <row r="83" spans="1:24" ht="15" x14ac:dyDescent="0.2">
      <c r="A83" t="s">
        <v>1054</v>
      </c>
      <c r="B83" s="146" t="s">
        <v>1128</v>
      </c>
      <c r="C83" t="s">
        <v>213</v>
      </c>
      <c r="D83" s="4">
        <v>290.14600000000002</v>
      </c>
      <c r="E83" s="2">
        <v>100</v>
      </c>
      <c r="F83" s="6">
        <v>29014.600000000002</v>
      </c>
      <c r="G83" s="6">
        <v>29014.600000000002</v>
      </c>
      <c r="I83" s="70" t="s">
        <v>1042</v>
      </c>
      <c r="J83" s="76" t="s">
        <v>1129</v>
      </c>
      <c r="K83" s="76" t="s">
        <v>287</v>
      </c>
      <c r="L83" s="140">
        <v>2.16</v>
      </c>
      <c r="M83" s="140">
        <v>49.78</v>
      </c>
      <c r="N83" s="140">
        <v>293.24090000000001</v>
      </c>
      <c r="O83" s="140">
        <v>1.5158</v>
      </c>
      <c r="P83" s="117">
        <v>10000</v>
      </c>
      <c r="Q83" s="6">
        <v>21600</v>
      </c>
      <c r="R83" s="6">
        <v>497800</v>
      </c>
      <c r="S83" s="6">
        <v>2932409</v>
      </c>
      <c r="T83" s="6">
        <v>15158</v>
      </c>
      <c r="U83" s="6">
        <v>21600</v>
      </c>
      <c r="V83" s="6">
        <v>497800</v>
      </c>
      <c r="W83" s="6">
        <v>2932409</v>
      </c>
      <c r="X83" s="6">
        <v>15158</v>
      </c>
    </row>
    <row r="84" spans="1:24" ht="15" x14ac:dyDescent="0.2">
      <c r="A84" t="s">
        <v>1054</v>
      </c>
      <c r="B84" s="146" t="s">
        <v>831</v>
      </c>
      <c r="C84" t="s">
        <v>217</v>
      </c>
      <c r="D84" s="4">
        <v>484.13959999999997</v>
      </c>
      <c r="E84" s="2">
        <v>100</v>
      </c>
      <c r="F84" s="6">
        <v>48413.96</v>
      </c>
      <c r="G84" s="6">
        <v>48413.96</v>
      </c>
      <c r="I84" s="70" t="s">
        <v>1057</v>
      </c>
      <c r="J84" s="153" t="s">
        <v>839</v>
      </c>
      <c r="K84" s="153" t="s">
        <v>891</v>
      </c>
      <c r="L84" s="155">
        <v>0.22</v>
      </c>
      <c r="M84" s="155">
        <v>11.48</v>
      </c>
      <c r="N84" s="155">
        <v>86.853800000000007</v>
      </c>
      <c r="O84" s="155">
        <v>1.0649</v>
      </c>
      <c r="P84" s="117">
        <v>100</v>
      </c>
      <c r="Q84" s="6">
        <v>22</v>
      </c>
      <c r="R84" s="6">
        <v>1148</v>
      </c>
      <c r="S84" s="6">
        <v>8685.380000000001</v>
      </c>
      <c r="T84" s="6">
        <v>106.49</v>
      </c>
      <c r="U84" s="6">
        <v>22</v>
      </c>
      <c r="V84" s="6">
        <v>1148</v>
      </c>
      <c r="W84" s="6">
        <v>8685.380000000001</v>
      </c>
      <c r="X84" s="6">
        <v>106.49</v>
      </c>
    </row>
    <row r="85" spans="1:24" ht="15" x14ac:dyDescent="0.2">
      <c r="A85" t="s">
        <v>1044</v>
      </c>
      <c r="B85" s="146" t="s">
        <v>1130</v>
      </c>
      <c r="C85" t="s">
        <v>224</v>
      </c>
      <c r="D85" s="4">
        <v>45.887900000000002</v>
      </c>
      <c r="E85" s="2">
        <v>100</v>
      </c>
      <c r="F85" s="6">
        <v>4588.79</v>
      </c>
      <c r="G85" s="6">
        <v>4588.79</v>
      </c>
      <c r="I85" s="70" t="s">
        <v>1125</v>
      </c>
      <c r="J85" s="76" t="s">
        <v>1131</v>
      </c>
      <c r="K85" s="76" t="s">
        <v>283</v>
      </c>
      <c r="L85" s="140">
        <v>3.96</v>
      </c>
      <c r="M85" s="140">
        <v>168.26</v>
      </c>
      <c r="N85" s="140">
        <v>1262.3947000000001</v>
      </c>
      <c r="O85" s="140">
        <v>39.537599999999998</v>
      </c>
      <c r="P85" s="117">
        <v>1</v>
      </c>
      <c r="Q85" s="152">
        <v>3.96</v>
      </c>
      <c r="R85" s="152">
        <v>168.26</v>
      </c>
      <c r="S85" s="152">
        <v>1262.3947000000001</v>
      </c>
      <c r="T85" s="152">
        <v>39.537599999999998</v>
      </c>
      <c r="U85" s="6">
        <v>3.96</v>
      </c>
      <c r="V85" s="6">
        <v>168.26</v>
      </c>
      <c r="W85" s="6">
        <v>1262.3947000000001</v>
      </c>
      <c r="X85" s="6">
        <v>39.537599999999998</v>
      </c>
    </row>
    <row r="86" spans="1:24" ht="15" x14ac:dyDescent="0.2">
      <c r="A86" t="s">
        <v>1054</v>
      </c>
      <c r="B86" s="146" t="s">
        <v>833</v>
      </c>
      <c r="C86" t="s">
        <v>220</v>
      </c>
      <c r="D86" s="4">
        <v>1362.7190000000001</v>
      </c>
      <c r="E86" s="2">
        <v>100</v>
      </c>
      <c r="F86" s="6">
        <v>136271.9</v>
      </c>
      <c r="G86" s="6">
        <v>136271.9</v>
      </c>
      <c r="I86" s="70" t="s">
        <v>1057</v>
      </c>
      <c r="J86" s="161" t="s">
        <v>840</v>
      </c>
      <c r="K86" s="161" t="s">
        <v>1132</v>
      </c>
      <c r="L86" s="154" t="s">
        <v>79</v>
      </c>
      <c r="M86" s="162">
        <v>13.46</v>
      </c>
      <c r="N86" s="162">
        <v>15.853400000000001</v>
      </c>
      <c r="O86" s="162">
        <v>4.8464</v>
      </c>
      <c r="P86" s="163">
        <v>100</v>
      </c>
      <c r="Q86" s="6" t="s">
        <v>39</v>
      </c>
      <c r="R86" s="6">
        <v>1346</v>
      </c>
      <c r="S86" s="6">
        <v>1585.3400000000001</v>
      </c>
      <c r="T86" s="6">
        <v>484.64</v>
      </c>
    </row>
    <row r="87" spans="1:24" ht="15" x14ac:dyDescent="0.2">
      <c r="A87" t="s">
        <v>1040</v>
      </c>
      <c r="B87" s="146" t="s">
        <v>1124</v>
      </c>
      <c r="C87" t="s">
        <v>222</v>
      </c>
      <c r="D87" s="4">
        <v>284.21719999999999</v>
      </c>
      <c r="E87" s="2">
        <v>10000</v>
      </c>
      <c r="F87" s="6">
        <v>2842172</v>
      </c>
      <c r="G87" s="6">
        <v>2842172</v>
      </c>
      <c r="I87" s="70" t="s">
        <v>1048</v>
      </c>
      <c r="J87" s="147" t="s">
        <v>841</v>
      </c>
      <c r="K87" s="147" t="s">
        <v>892</v>
      </c>
      <c r="L87" s="148">
        <v>1.08</v>
      </c>
      <c r="M87" s="148">
        <v>32.229999999999997</v>
      </c>
      <c r="N87" s="148">
        <v>327.85899999999998</v>
      </c>
      <c r="O87" s="148">
        <v>0.60850000000000004</v>
      </c>
      <c r="P87" s="163">
        <v>100</v>
      </c>
      <c r="Q87" s="6">
        <v>108</v>
      </c>
      <c r="R87" s="6">
        <v>3222.9999999999995</v>
      </c>
      <c r="S87" s="6">
        <v>32785.9</v>
      </c>
      <c r="T87" s="6">
        <v>60.85</v>
      </c>
      <c r="U87" s="6">
        <v>108</v>
      </c>
      <c r="V87" s="6">
        <v>3222.9999999999995</v>
      </c>
      <c r="W87" s="6">
        <v>32785.9</v>
      </c>
      <c r="X87" s="6">
        <v>60.85</v>
      </c>
    </row>
    <row r="88" spans="1:24" ht="15" x14ac:dyDescent="0.2">
      <c r="A88" t="s">
        <v>1044</v>
      </c>
      <c r="B88" s="146" t="s">
        <v>1133</v>
      </c>
      <c r="C88" t="s">
        <v>249</v>
      </c>
      <c r="D88" s="4">
        <v>815.14649999999995</v>
      </c>
      <c r="E88" s="2">
        <v>100</v>
      </c>
      <c r="F88" s="6">
        <v>81514.649999999994</v>
      </c>
      <c r="G88" s="6">
        <v>81514.649999999994</v>
      </c>
      <c r="I88" s="70" t="s">
        <v>1048</v>
      </c>
      <c r="J88" s="153" t="s">
        <v>842</v>
      </c>
      <c r="K88" s="153" t="s">
        <v>893</v>
      </c>
      <c r="L88" s="155">
        <v>0.32</v>
      </c>
      <c r="M88" s="155">
        <v>5.34</v>
      </c>
      <c r="N88" s="155">
        <v>98.774100000000004</v>
      </c>
      <c r="O88" s="155">
        <v>1.1162000000000001</v>
      </c>
      <c r="P88" s="163">
        <v>100</v>
      </c>
      <c r="Q88" s="6">
        <v>32</v>
      </c>
      <c r="R88" s="6">
        <v>534</v>
      </c>
      <c r="S88" s="6">
        <v>9877.41</v>
      </c>
      <c r="T88" s="6">
        <v>111.62</v>
      </c>
      <c r="U88" s="6">
        <v>32</v>
      </c>
      <c r="V88" s="6">
        <v>534</v>
      </c>
      <c r="W88" s="6">
        <v>9877.41</v>
      </c>
      <c r="X88" s="6">
        <v>111.62</v>
      </c>
    </row>
    <row r="89" spans="1:24" ht="15" x14ac:dyDescent="0.2">
      <c r="A89" t="s">
        <v>1054</v>
      </c>
      <c r="B89" s="146" t="s">
        <v>834</v>
      </c>
      <c r="C89" t="s">
        <v>245</v>
      </c>
      <c r="D89" s="4">
        <v>727.36490000000003</v>
      </c>
      <c r="E89" s="2">
        <v>100</v>
      </c>
      <c r="F89" s="6">
        <v>72736.490000000005</v>
      </c>
      <c r="G89" s="6">
        <v>72736.490000000005</v>
      </c>
      <c r="I89" s="70" t="s">
        <v>1048</v>
      </c>
      <c r="J89" s="153" t="s">
        <v>843</v>
      </c>
      <c r="K89" s="153" t="s">
        <v>894</v>
      </c>
      <c r="L89" s="155">
        <v>0.3</v>
      </c>
      <c r="M89" s="155">
        <v>5.03</v>
      </c>
      <c r="N89" s="155">
        <v>98.541499999999999</v>
      </c>
      <c r="O89" s="155">
        <v>0.89080000000000004</v>
      </c>
      <c r="P89" s="163">
        <v>100</v>
      </c>
      <c r="Q89" s="6">
        <v>30</v>
      </c>
      <c r="R89" s="6">
        <v>503</v>
      </c>
      <c r="S89" s="6">
        <v>9854.15</v>
      </c>
      <c r="T89" s="6">
        <v>89.08</v>
      </c>
      <c r="U89" s="6">
        <v>30</v>
      </c>
      <c r="V89" s="6">
        <v>503</v>
      </c>
      <c r="W89" s="6">
        <v>9854.15</v>
      </c>
      <c r="X89" s="6">
        <v>89.08</v>
      </c>
    </row>
    <row r="90" spans="1:24" ht="15" x14ac:dyDescent="0.2">
      <c r="A90" s="141" t="s">
        <v>1044</v>
      </c>
      <c r="B90" s="142" t="s">
        <v>1134</v>
      </c>
      <c r="C90" s="141" t="s">
        <v>254</v>
      </c>
      <c r="D90" s="143">
        <v>138.7313</v>
      </c>
      <c r="E90" s="144">
        <v>100</v>
      </c>
      <c r="F90" s="145">
        <v>13873.130000000001</v>
      </c>
      <c r="G90" s="35">
        <v>13873.130000000001</v>
      </c>
      <c r="I90" s="70" t="s">
        <v>1048</v>
      </c>
      <c r="J90" s="159" t="s">
        <v>844</v>
      </c>
      <c r="K90" s="159" t="s">
        <v>895</v>
      </c>
      <c r="L90" s="160">
        <v>0.5</v>
      </c>
      <c r="M90" s="160">
        <v>8.68</v>
      </c>
      <c r="N90" s="160">
        <v>160.85849999999999</v>
      </c>
      <c r="O90" s="160">
        <v>1.0725</v>
      </c>
      <c r="P90" s="163">
        <v>100</v>
      </c>
      <c r="Q90" s="6">
        <v>50</v>
      </c>
      <c r="R90" s="6">
        <v>868</v>
      </c>
      <c r="S90" s="6">
        <v>16085.849999999999</v>
      </c>
      <c r="T90" s="6">
        <v>107.25</v>
      </c>
      <c r="U90" s="6">
        <v>50</v>
      </c>
      <c r="V90" s="6">
        <v>868</v>
      </c>
      <c r="W90" s="6">
        <v>16085.849999999999</v>
      </c>
      <c r="X90" s="6">
        <v>107.25</v>
      </c>
    </row>
    <row r="91" spans="1:24" ht="15" x14ac:dyDescent="0.2">
      <c r="A91" t="s">
        <v>1044</v>
      </c>
      <c r="B91" s="146" t="s">
        <v>1135</v>
      </c>
      <c r="C91" t="s">
        <v>254</v>
      </c>
      <c r="D91" s="4">
        <v>4.9017999999999997</v>
      </c>
      <c r="E91" s="2">
        <v>10000</v>
      </c>
      <c r="F91" s="6">
        <v>49018</v>
      </c>
      <c r="G91" s="35"/>
      <c r="I91" s="70" t="s">
        <v>1048</v>
      </c>
      <c r="J91" s="159" t="s">
        <v>845</v>
      </c>
      <c r="K91" s="159" t="s">
        <v>896</v>
      </c>
      <c r="L91" s="160">
        <v>0.31</v>
      </c>
      <c r="M91" s="160">
        <v>5.0599999999999996</v>
      </c>
      <c r="N91" s="160">
        <v>158.20320000000001</v>
      </c>
      <c r="O91" s="160">
        <v>1.4271</v>
      </c>
      <c r="P91" s="163">
        <v>100</v>
      </c>
      <c r="Q91" s="6">
        <v>31</v>
      </c>
      <c r="R91" s="6">
        <v>505.99999999999994</v>
      </c>
      <c r="S91" s="6">
        <v>15820.320000000002</v>
      </c>
      <c r="T91" s="6">
        <v>142.71</v>
      </c>
      <c r="U91" s="6">
        <v>31</v>
      </c>
      <c r="V91" s="6">
        <v>505.99999999999994</v>
      </c>
      <c r="W91" s="6">
        <v>15820.320000000002</v>
      </c>
      <c r="X91" s="6">
        <v>142.71</v>
      </c>
    </row>
    <row r="92" spans="1:24" ht="15" x14ac:dyDescent="0.2">
      <c r="A92" t="s">
        <v>1054</v>
      </c>
      <c r="B92" s="146" t="s">
        <v>835</v>
      </c>
      <c r="C92" t="s">
        <v>241</v>
      </c>
      <c r="D92" s="4">
        <v>340.74349999999998</v>
      </c>
      <c r="E92" s="2">
        <v>100</v>
      </c>
      <c r="F92" s="6">
        <v>34074.35</v>
      </c>
      <c r="G92" s="6">
        <v>34074.35</v>
      </c>
      <c r="I92" s="70" t="s">
        <v>1048</v>
      </c>
      <c r="J92" s="159" t="s">
        <v>846</v>
      </c>
      <c r="K92" s="159" t="s">
        <v>897</v>
      </c>
      <c r="L92" s="160">
        <v>0.32</v>
      </c>
      <c r="M92" s="160">
        <v>5.92</v>
      </c>
      <c r="N92" s="160">
        <v>113.6979</v>
      </c>
      <c r="O92" s="160">
        <v>0.87139999999999995</v>
      </c>
      <c r="P92" s="163">
        <v>100</v>
      </c>
      <c r="Q92" s="6">
        <v>32</v>
      </c>
      <c r="R92" s="6">
        <v>592</v>
      </c>
      <c r="S92" s="6">
        <v>11369.79</v>
      </c>
      <c r="T92" s="6">
        <v>87.14</v>
      </c>
      <c r="U92" s="6">
        <v>32</v>
      </c>
      <c r="V92" s="6">
        <v>592</v>
      </c>
      <c r="W92" s="6">
        <v>11369.79</v>
      </c>
      <c r="X92" s="6">
        <v>87.14</v>
      </c>
    </row>
    <row r="93" spans="1:24" ht="15" x14ac:dyDescent="0.2">
      <c r="A93" t="s">
        <v>1054</v>
      </c>
      <c r="B93" s="146" t="s">
        <v>836</v>
      </c>
      <c r="C93" t="s">
        <v>243</v>
      </c>
      <c r="D93" s="4">
        <v>251.7612</v>
      </c>
      <c r="E93" s="2">
        <v>100</v>
      </c>
      <c r="F93" s="6">
        <v>25176.12</v>
      </c>
      <c r="G93" s="6">
        <v>25176.12</v>
      </c>
      <c r="I93" s="70" t="s">
        <v>1048</v>
      </c>
      <c r="J93" s="159" t="s">
        <v>847</v>
      </c>
      <c r="K93" s="159" t="s">
        <v>898</v>
      </c>
      <c r="L93" s="160">
        <v>0.44</v>
      </c>
      <c r="M93" s="160">
        <v>8.4700000000000006</v>
      </c>
      <c r="N93" s="160">
        <v>161.9239</v>
      </c>
      <c r="O93" s="160">
        <v>0.85199999999999998</v>
      </c>
      <c r="P93" s="163">
        <v>100</v>
      </c>
      <c r="Q93" s="6">
        <v>44</v>
      </c>
      <c r="R93" s="6">
        <v>847.00000000000011</v>
      </c>
      <c r="S93" s="6">
        <v>16192.39</v>
      </c>
      <c r="T93" s="6">
        <v>85.2</v>
      </c>
      <c r="U93" s="6">
        <v>44</v>
      </c>
      <c r="V93" s="6">
        <v>847.00000000000011</v>
      </c>
      <c r="W93" s="6">
        <v>16192.39</v>
      </c>
      <c r="X93" s="6">
        <v>85.2</v>
      </c>
    </row>
    <row r="94" spans="1:24" ht="15" x14ac:dyDescent="0.2">
      <c r="A94" t="s">
        <v>1054</v>
      </c>
      <c r="B94" s="146" t="s">
        <v>837</v>
      </c>
      <c r="C94" t="s">
        <v>239</v>
      </c>
      <c r="D94" s="4">
        <v>220.71100000000001</v>
      </c>
      <c r="E94" s="2">
        <v>100</v>
      </c>
      <c r="F94" s="6">
        <v>22071.100000000002</v>
      </c>
      <c r="G94" s="6">
        <v>22071.100000000002</v>
      </c>
      <c r="I94" s="70" t="s">
        <v>1048</v>
      </c>
      <c r="J94" s="153" t="s">
        <v>848</v>
      </c>
      <c r="K94" s="153" t="s">
        <v>899</v>
      </c>
      <c r="L94" s="155">
        <v>0.31</v>
      </c>
      <c r="M94" s="155">
        <v>5.13</v>
      </c>
      <c r="N94" s="155">
        <v>94.234999999999999</v>
      </c>
      <c r="O94" s="155">
        <v>1.151</v>
      </c>
      <c r="P94" s="163">
        <v>100</v>
      </c>
      <c r="Q94" s="6">
        <v>31</v>
      </c>
      <c r="R94" s="6">
        <v>513</v>
      </c>
      <c r="S94" s="6">
        <v>9423.5</v>
      </c>
      <c r="T94" s="6">
        <v>115.10000000000001</v>
      </c>
      <c r="U94" s="6">
        <v>31</v>
      </c>
      <c r="V94" s="6">
        <v>513</v>
      </c>
      <c r="W94" s="6">
        <v>9423.5</v>
      </c>
      <c r="X94" s="6">
        <v>115.10000000000001</v>
      </c>
    </row>
    <row r="95" spans="1:24" ht="15" x14ac:dyDescent="0.2">
      <c r="A95" t="s">
        <v>1054</v>
      </c>
      <c r="B95" s="146" t="s">
        <v>838</v>
      </c>
      <c r="C95" t="s">
        <v>292</v>
      </c>
      <c r="D95" s="4">
        <v>5.6752000000000002</v>
      </c>
      <c r="E95" s="2">
        <v>100</v>
      </c>
      <c r="F95" s="6">
        <v>567.52</v>
      </c>
      <c r="G95" s="35"/>
      <c r="I95" s="70" t="s">
        <v>1048</v>
      </c>
      <c r="J95" s="159" t="s">
        <v>849</v>
      </c>
      <c r="K95" s="159" t="s">
        <v>900</v>
      </c>
      <c r="L95" s="160">
        <v>0.73</v>
      </c>
      <c r="M95" s="160">
        <v>13.21</v>
      </c>
      <c r="N95" s="160">
        <v>236.08619999999999</v>
      </c>
      <c r="O95" s="160">
        <v>1.3120000000000001</v>
      </c>
      <c r="P95" s="163">
        <v>100</v>
      </c>
      <c r="Q95" s="6">
        <v>73</v>
      </c>
      <c r="R95" s="6">
        <v>1321</v>
      </c>
      <c r="S95" s="6">
        <v>23608.62</v>
      </c>
      <c r="T95" s="6">
        <v>131.20000000000002</v>
      </c>
      <c r="U95" s="6">
        <v>73</v>
      </c>
      <c r="V95" s="6">
        <v>1321</v>
      </c>
      <c r="W95" s="6">
        <v>23608.62</v>
      </c>
      <c r="X95" s="6">
        <v>131.20000000000002</v>
      </c>
    </row>
    <row r="96" spans="1:24" ht="15" x14ac:dyDescent="0.2">
      <c r="A96" s="141" t="s">
        <v>1044</v>
      </c>
      <c r="B96" s="142" t="s">
        <v>292</v>
      </c>
      <c r="C96" s="141" t="s">
        <v>292</v>
      </c>
      <c r="D96" s="143">
        <v>672.53909999999996</v>
      </c>
      <c r="E96" s="144">
        <v>1</v>
      </c>
      <c r="F96" s="145">
        <v>672.53909999999996</v>
      </c>
      <c r="G96" s="35">
        <v>672.53909999999996</v>
      </c>
      <c r="I96" s="70" t="s">
        <v>1048</v>
      </c>
      <c r="J96" s="147" t="s">
        <v>850</v>
      </c>
      <c r="K96" s="147" t="s">
        <v>901</v>
      </c>
      <c r="L96" s="148">
        <v>2.33</v>
      </c>
      <c r="M96" s="148">
        <v>54.69</v>
      </c>
      <c r="N96" s="148">
        <v>690.55520000000001</v>
      </c>
      <c r="O96" s="148">
        <v>0.2339</v>
      </c>
      <c r="P96" s="163">
        <v>100</v>
      </c>
      <c r="Q96" s="6">
        <v>233</v>
      </c>
      <c r="R96" s="6">
        <v>5469</v>
      </c>
      <c r="S96" s="6">
        <v>69055.520000000004</v>
      </c>
      <c r="T96" s="6">
        <v>23.39</v>
      </c>
      <c r="U96" s="6">
        <v>233</v>
      </c>
      <c r="V96" s="6">
        <v>5469</v>
      </c>
      <c r="W96" s="6">
        <v>69055.520000000004</v>
      </c>
      <c r="X96" s="6">
        <v>23.39</v>
      </c>
    </row>
    <row r="97" spans="1:24" ht="15" x14ac:dyDescent="0.2">
      <c r="A97" t="s">
        <v>1040</v>
      </c>
      <c r="B97" s="146" t="s">
        <v>1129</v>
      </c>
      <c r="C97" t="s">
        <v>287</v>
      </c>
      <c r="D97" s="4">
        <v>159.8082</v>
      </c>
      <c r="E97" s="2">
        <v>10000</v>
      </c>
      <c r="F97" s="6">
        <v>1598082</v>
      </c>
      <c r="G97" s="6">
        <v>1598082</v>
      </c>
      <c r="I97" s="70" t="s">
        <v>1048</v>
      </c>
      <c r="J97" s="147" t="s">
        <v>851</v>
      </c>
      <c r="K97" s="147" t="s">
        <v>902</v>
      </c>
      <c r="L97" s="148">
        <v>1.93</v>
      </c>
      <c r="M97" s="148">
        <v>16.809999999999999</v>
      </c>
      <c r="N97" s="148">
        <v>650.49459999999999</v>
      </c>
      <c r="O97" s="148">
        <v>0.84299999999999997</v>
      </c>
      <c r="P97" s="163">
        <v>100</v>
      </c>
      <c r="Q97" s="6">
        <v>193</v>
      </c>
      <c r="R97" s="6">
        <v>1680.9999999999998</v>
      </c>
      <c r="S97" s="6">
        <v>65049.46</v>
      </c>
      <c r="T97" s="6">
        <v>84.3</v>
      </c>
      <c r="U97" s="6">
        <v>193</v>
      </c>
      <c r="V97" s="6">
        <v>1680.9999999999998</v>
      </c>
      <c r="W97" s="6">
        <v>65049.46</v>
      </c>
      <c r="X97" s="6">
        <v>84.3</v>
      </c>
    </row>
    <row r="98" spans="1:24" ht="15" x14ac:dyDescent="0.2">
      <c r="A98" t="s">
        <v>1054</v>
      </c>
      <c r="B98" s="146" t="s">
        <v>839</v>
      </c>
      <c r="C98" t="s">
        <v>294</v>
      </c>
      <c r="D98" s="4">
        <v>46.772100000000002</v>
      </c>
      <c r="E98" s="2">
        <v>100</v>
      </c>
      <c r="F98" s="6">
        <v>4677.21</v>
      </c>
      <c r="G98" s="6">
        <v>4677.21</v>
      </c>
      <c r="I98" s="70" t="s">
        <v>1048</v>
      </c>
      <c r="J98" s="159" t="s">
        <v>1136</v>
      </c>
      <c r="K98" s="159" t="s">
        <v>903</v>
      </c>
      <c r="L98" s="160">
        <v>0.55000000000000004</v>
      </c>
      <c r="M98" s="160">
        <v>9.93</v>
      </c>
      <c r="N98" s="160">
        <v>180.13220000000001</v>
      </c>
      <c r="O98" s="160">
        <v>1.9689000000000001</v>
      </c>
      <c r="P98" s="163">
        <v>100</v>
      </c>
      <c r="Q98" s="6">
        <v>55.000000000000007</v>
      </c>
      <c r="R98" s="6">
        <v>993</v>
      </c>
      <c r="S98" s="6">
        <v>18013.22</v>
      </c>
      <c r="T98" s="6">
        <v>196.89000000000001</v>
      </c>
      <c r="U98" s="6">
        <v>55.000000000000007</v>
      </c>
      <c r="V98" s="6">
        <v>993</v>
      </c>
      <c r="W98" s="6">
        <v>18013.22</v>
      </c>
      <c r="X98" s="6">
        <v>196.89000000000001</v>
      </c>
    </row>
    <row r="99" spans="1:24" ht="15" x14ac:dyDescent="0.2">
      <c r="A99" t="s">
        <v>1054</v>
      </c>
      <c r="B99" s="146" t="s">
        <v>840</v>
      </c>
      <c r="C99" t="s">
        <v>283</v>
      </c>
      <c r="D99" s="4">
        <v>8.3825000000000003</v>
      </c>
      <c r="E99" s="2">
        <v>100</v>
      </c>
      <c r="F99" s="6">
        <v>838.25</v>
      </c>
      <c r="G99" s="35"/>
      <c r="I99" s="70" t="s">
        <v>1048</v>
      </c>
      <c r="J99" s="159" t="s">
        <v>853</v>
      </c>
      <c r="K99" s="159" t="s">
        <v>904</v>
      </c>
      <c r="L99" s="160">
        <v>0.82</v>
      </c>
      <c r="M99" s="160">
        <v>15.73</v>
      </c>
      <c r="N99" s="160">
        <v>262.8861</v>
      </c>
      <c r="O99" s="160">
        <v>1.4846999999999999</v>
      </c>
      <c r="P99" s="163">
        <v>100</v>
      </c>
      <c r="Q99" s="6">
        <v>82</v>
      </c>
      <c r="R99" s="6">
        <v>1573</v>
      </c>
      <c r="S99" s="6">
        <v>26288.61</v>
      </c>
      <c r="T99" s="6">
        <v>148.47</v>
      </c>
      <c r="U99" s="6">
        <v>82</v>
      </c>
      <c r="V99" s="6">
        <v>1573</v>
      </c>
      <c r="W99" s="6">
        <v>26288.61</v>
      </c>
      <c r="X99" s="6">
        <v>148.47</v>
      </c>
    </row>
    <row r="100" spans="1:24" ht="15" x14ac:dyDescent="0.2">
      <c r="A100" s="141" t="s">
        <v>1044</v>
      </c>
      <c r="B100" s="142" t="s">
        <v>283</v>
      </c>
      <c r="C100" s="141" t="s">
        <v>283</v>
      </c>
      <c r="D100" s="143">
        <v>682.36580000000004</v>
      </c>
      <c r="E100" s="144">
        <v>1</v>
      </c>
      <c r="F100" s="145">
        <v>682.36580000000004</v>
      </c>
      <c r="G100" s="35">
        <v>682.36580000000004</v>
      </c>
      <c r="I100" s="70" t="s">
        <v>1048</v>
      </c>
      <c r="J100" s="159" t="s">
        <v>854</v>
      </c>
      <c r="K100" s="159" t="s">
        <v>905</v>
      </c>
      <c r="L100" s="160">
        <v>0.5</v>
      </c>
      <c r="M100" s="160">
        <v>12.12</v>
      </c>
      <c r="N100" s="160">
        <v>180.49469999999999</v>
      </c>
      <c r="O100" s="160">
        <v>0.96889999999999998</v>
      </c>
      <c r="P100" s="163">
        <v>100</v>
      </c>
      <c r="Q100" s="6">
        <v>50</v>
      </c>
      <c r="R100" s="6">
        <v>1212</v>
      </c>
      <c r="S100" s="6">
        <v>18049.47</v>
      </c>
      <c r="T100" s="6">
        <v>96.89</v>
      </c>
      <c r="U100" s="6">
        <v>50</v>
      </c>
      <c r="V100" s="6">
        <v>1212</v>
      </c>
      <c r="W100" s="6">
        <v>18049.47</v>
      </c>
      <c r="X100" s="6">
        <v>96.89</v>
      </c>
    </row>
    <row r="101" spans="1:24" ht="15" x14ac:dyDescent="0.2">
      <c r="A101" t="s">
        <v>1054</v>
      </c>
      <c r="B101" s="146" t="s">
        <v>841</v>
      </c>
      <c r="C101" t="s">
        <v>285</v>
      </c>
      <c r="D101" s="4">
        <v>173.6105</v>
      </c>
      <c r="E101" s="2">
        <v>100</v>
      </c>
      <c r="F101" s="6">
        <v>17361.05</v>
      </c>
      <c r="G101" s="6">
        <v>17361.05</v>
      </c>
      <c r="I101" s="70" t="s">
        <v>1048</v>
      </c>
      <c r="J101" s="76" t="s">
        <v>855</v>
      </c>
      <c r="K101" s="76" t="s">
        <v>906</v>
      </c>
      <c r="L101" s="140">
        <v>2.65</v>
      </c>
      <c r="M101" s="140">
        <v>64.8</v>
      </c>
      <c r="N101" s="140">
        <v>800.24570000000006</v>
      </c>
      <c r="O101" s="140">
        <v>0.35510000000000003</v>
      </c>
      <c r="P101" s="163">
        <v>100</v>
      </c>
      <c r="Q101" s="6">
        <v>265</v>
      </c>
      <c r="R101" s="6">
        <v>6480</v>
      </c>
      <c r="S101" s="6">
        <v>80024.570000000007</v>
      </c>
      <c r="T101" s="6">
        <v>35.510000000000005</v>
      </c>
      <c r="U101" s="6">
        <v>265</v>
      </c>
      <c r="V101" s="6">
        <v>6480</v>
      </c>
      <c r="W101" s="6">
        <v>80024.570000000007</v>
      </c>
      <c r="X101" s="6">
        <v>35.510000000000005</v>
      </c>
    </row>
    <row r="102" spans="1:24" ht="15" x14ac:dyDescent="0.2">
      <c r="A102" t="s">
        <v>1054</v>
      </c>
      <c r="B102" s="146" t="s">
        <v>842</v>
      </c>
      <c r="C102" t="s">
        <v>300</v>
      </c>
      <c r="D102" s="4">
        <v>46.256300000000003</v>
      </c>
      <c r="E102" s="2">
        <v>100</v>
      </c>
      <c r="F102" s="6">
        <v>4625.63</v>
      </c>
      <c r="G102" s="6">
        <v>4625.63</v>
      </c>
      <c r="I102" s="70" t="s">
        <v>1048</v>
      </c>
      <c r="J102" s="153" t="s">
        <v>856</v>
      </c>
      <c r="K102" s="153" t="s">
        <v>907</v>
      </c>
      <c r="L102" s="155">
        <v>0.3</v>
      </c>
      <c r="M102" s="155">
        <v>8.57</v>
      </c>
      <c r="N102" s="155">
        <v>94.763400000000004</v>
      </c>
      <c r="O102" s="155">
        <v>0.52949999999999997</v>
      </c>
      <c r="P102" s="163">
        <v>100</v>
      </c>
      <c r="Q102" s="6">
        <v>30</v>
      </c>
      <c r="R102" s="6">
        <v>857</v>
      </c>
      <c r="S102" s="6">
        <v>9476.34</v>
      </c>
      <c r="T102" s="6">
        <v>52.949999999999996</v>
      </c>
      <c r="U102" s="6">
        <v>30</v>
      </c>
      <c r="V102" s="6">
        <v>857</v>
      </c>
      <c r="W102" s="6">
        <v>9476.34</v>
      </c>
      <c r="X102" s="6">
        <v>52.949999999999996</v>
      </c>
    </row>
    <row r="103" spans="1:24" ht="15" x14ac:dyDescent="0.2">
      <c r="A103" t="s">
        <v>1054</v>
      </c>
      <c r="B103" s="146" t="s">
        <v>843</v>
      </c>
      <c r="C103" t="s">
        <v>304</v>
      </c>
      <c r="D103" s="4">
        <v>47.041499999999999</v>
      </c>
      <c r="E103" s="2">
        <v>100</v>
      </c>
      <c r="F103" s="6">
        <v>4704.1499999999996</v>
      </c>
      <c r="G103" s="6">
        <v>4704.1499999999996</v>
      </c>
      <c r="I103" s="70" t="s">
        <v>1048</v>
      </c>
      <c r="J103" s="153" t="s">
        <v>857</v>
      </c>
      <c r="K103" s="153" t="s">
        <v>908</v>
      </c>
      <c r="L103" s="155">
        <v>0.08</v>
      </c>
      <c r="M103" s="155">
        <v>5.46</v>
      </c>
      <c r="N103" s="155">
        <v>52.319099999999999</v>
      </c>
      <c r="O103" s="155">
        <v>0.3846</v>
      </c>
      <c r="P103" s="163">
        <v>100</v>
      </c>
      <c r="Q103" s="6">
        <v>8</v>
      </c>
      <c r="R103" s="6">
        <v>546</v>
      </c>
      <c r="S103" s="6">
        <v>5231.91</v>
      </c>
      <c r="T103" s="6">
        <v>38.46</v>
      </c>
      <c r="U103" s="6">
        <v>8</v>
      </c>
      <c r="V103" s="6">
        <v>546</v>
      </c>
      <c r="W103" s="6">
        <v>5231.91</v>
      </c>
      <c r="X103" s="6">
        <v>38.46</v>
      </c>
    </row>
    <row r="104" spans="1:24" ht="15" x14ac:dyDescent="0.2">
      <c r="A104" t="s">
        <v>1054</v>
      </c>
      <c r="B104" s="146" t="s">
        <v>844</v>
      </c>
      <c r="C104" t="s">
        <v>308</v>
      </c>
      <c r="D104" s="4">
        <v>79.130700000000004</v>
      </c>
      <c r="E104" s="2">
        <v>100</v>
      </c>
      <c r="F104" s="6">
        <v>7913.0700000000006</v>
      </c>
      <c r="G104" s="6">
        <v>7913.0700000000006</v>
      </c>
      <c r="I104" s="70" t="s">
        <v>1042</v>
      </c>
      <c r="J104" s="149" t="s">
        <v>1137</v>
      </c>
      <c r="K104" s="149" t="s">
        <v>757</v>
      </c>
      <c r="L104" s="150">
        <v>1.66</v>
      </c>
      <c r="M104" s="150">
        <v>8.35</v>
      </c>
      <c r="N104" s="150">
        <v>41.999499999999998</v>
      </c>
      <c r="O104" s="150">
        <v>3.2077</v>
      </c>
      <c r="P104" s="117">
        <v>10000</v>
      </c>
      <c r="Q104" s="6">
        <v>16600</v>
      </c>
      <c r="R104" s="6">
        <v>83500</v>
      </c>
      <c r="S104" s="6">
        <v>419995</v>
      </c>
      <c r="T104" s="6">
        <v>32077</v>
      </c>
      <c r="U104" s="6">
        <v>16600</v>
      </c>
      <c r="V104" s="6">
        <v>83500</v>
      </c>
      <c r="W104" s="6">
        <v>419995</v>
      </c>
      <c r="X104" s="6">
        <v>32077</v>
      </c>
    </row>
    <row r="105" spans="1:24" ht="15" x14ac:dyDescent="0.2">
      <c r="A105" t="s">
        <v>1054</v>
      </c>
      <c r="B105" s="146" t="s">
        <v>845</v>
      </c>
      <c r="C105" t="s">
        <v>306</v>
      </c>
      <c r="D105" s="4">
        <v>82.669399999999996</v>
      </c>
      <c r="E105" s="2">
        <v>100</v>
      </c>
      <c r="F105" s="6">
        <v>8266.9399999999987</v>
      </c>
      <c r="G105" s="6">
        <v>8266.9399999999987</v>
      </c>
      <c r="I105" s="70" t="s">
        <v>1048</v>
      </c>
      <c r="J105" s="147" t="s">
        <v>858</v>
      </c>
      <c r="K105" s="147" t="s">
        <v>909</v>
      </c>
      <c r="L105" s="148">
        <v>1.04</v>
      </c>
      <c r="M105" s="148">
        <v>21.94</v>
      </c>
      <c r="N105" s="148">
        <v>353.67899999999997</v>
      </c>
      <c r="O105" s="148">
        <v>1.8489</v>
      </c>
      <c r="P105" s="163">
        <v>100</v>
      </c>
      <c r="Q105" s="6">
        <v>104</v>
      </c>
      <c r="R105" s="6">
        <v>2194</v>
      </c>
      <c r="S105" s="6">
        <v>35367.899999999994</v>
      </c>
      <c r="T105" s="6">
        <v>184.89</v>
      </c>
      <c r="U105" s="6">
        <v>104</v>
      </c>
      <c r="V105" s="6">
        <v>2194</v>
      </c>
      <c r="W105" s="6">
        <v>35367.899999999994</v>
      </c>
      <c r="X105" s="6">
        <v>184.89</v>
      </c>
    </row>
    <row r="106" spans="1:24" ht="15" x14ac:dyDescent="0.2">
      <c r="A106" t="s">
        <v>1054</v>
      </c>
      <c r="B106" s="146" t="s">
        <v>846</v>
      </c>
      <c r="C106" t="s">
        <v>323</v>
      </c>
      <c r="D106" s="4">
        <v>54.776499999999999</v>
      </c>
      <c r="E106" s="2">
        <v>100</v>
      </c>
      <c r="F106" s="6">
        <v>5477.65</v>
      </c>
      <c r="G106" s="6">
        <v>5477.65</v>
      </c>
      <c r="I106" s="70" t="s">
        <v>1048</v>
      </c>
      <c r="J106" s="159" t="s">
        <v>1138</v>
      </c>
      <c r="K106" s="159" t="s">
        <v>910</v>
      </c>
      <c r="L106" s="160">
        <v>0.35</v>
      </c>
      <c r="M106" s="160">
        <v>13.81</v>
      </c>
      <c r="N106" s="160">
        <v>136.4761</v>
      </c>
      <c r="O106" s="160">
        <v>0.71230000000000004</v>
      </c>
      <c r="P106" s="163">
        <v>100</v>
      </c>
      <c r="Q106" s="6">
        <v>35</v>
      </c>
      <c r="R106" s="6">
        <v>1381</v>
      </c>
      <c r="S106" s="6">
        <v>13647.61</v>
      </c>
      <c r="T106" s="6">
        <v>71.23</v>
      </c>
      <c r="U106" s="6">
        <v>35</v>
      </c>
      <c r="V106" s="6">
        <v>1381</v>
      </c>
      <c r="W106" s="6">
        <v>13647.61</v>
      </c>
      <c r="X106" s="6">
        <v>71.23</v>
      </c>
    </row>
    <row r="107" spans="1:24" ht="15" x14ac:dyDescent="0.2">
      <c r="A107" t="s">
        <v>1054</v>
      </c>
      <c r="B107" s="146" t="s">
        <v>847</v>
      </c>
      <c r="C107" t="s">
        <v>310</v>
      </c>
      <c r="D107" s="4">
        <v>78.989999999999995</v>
      </c>
      <c r="E107" s="2">
        <v>100</v>
      </c>
      <c r="F107" s="6">
        <v>7898.9999999999991</v>
      </c>
      <c r="G107" s="6">
        <v>7898.9999999999991</v>
      </c>
      <c r="I107" s="70" t="s">
        <v>1048</v>
      </c>
      <c r="J107" s="153" t="s">
        <v>1139</v>
      </c>
      <c r="K107" s="153" t="s">
        <v>911</v>
      </c>
      <c r="L107" s="154" t="s">
        <v>79</v>
      </c>
      <c r="M107" s="155">
        <v>3.63</v>
      </c>
      <c r="N107" s="155">
        <v>34.373899999999999</v>
      </c>
      <c r="O107" s="155">
        <v>0.1095</v>
      </c>
      <c r="P107" s="163">
        <v>100</v>
      </c>
      <c r="Q107" s="6" t="s">
        <v>39</v>
      </c>
      <c r="R107" s="6">
        <v>363</v>
      </c>
      <c r="S107" s="6">
        <v>3437.39</v>
      </c>
      <c r="T107" s="6">
        <v>10.95</v>
      </c>
      <c r="U107" s="6" t="s">
        <v>39</v>
      </c>
      <c r="V107" s="6">
        <v>363</v>
      </c>
      <c r="W107" s="6">
        <v>3437.39</v>
      </c>
      <c r="X107" s="6">
        <v>10.95</v>
      </c>
    </row>
    <row r="108" spans="1:24" ht="15" x14ac:dyDescent="0.2">
      <c r="A108" t="s">
        <v>1054</v>
      </c>
      <c r="B108" s="146" t="s">
        <v>848</v>
      </c>
      <c r="C108" t="s">
        <v>302</v>
      </c>
      <c r="D108" s="4">
        <v>44.412399999999998</v>
      </c>
      <c r="E108" s="2">
        <v>100</v>
      </c>
      <c r="F108" s="6">
        <v>4441.24</v>
      </c>
      <c r="G108" s="6">
        <v>4441.24</v>
      </c>
      <c r="I108" s="70" t="s">
        <v>1048</v>
      </c>
      <c r="J108" s="159" t="s">
        <v>861</v>
      </c>
      <c r="K108" s="159" t="s">
        <v>912</v>
      </c>
      <c r="L108" s="160">
        <v>0.43</v>
      </c>
      <c r="M108" s="160">
        <v>54.34</v>
      </c>
      <c r="N108" s="160">
        <v>112.49299999999999</v>
      </c>
      <c r="O108" s="160">
        <v>1.1231</v>
      </c>
      <c r="P108" s="163">
        <v>100</v>
      </c>
      <c r="Q108" s="6">
        <v>43</v>
      </c>
      <c r="R108" s="6">
        <v>5434</v>
      </c>
      <c r="S108" s="6">
        <v>11249.3</v>
      </c>
      <c r="T108" s="6">
        <v>112.31</v>
      </c>
      <c r="U108" s="6">
        <v>43</v>
      </c>
      <c r="V108" s="6">
        <v>5434</v>
      </c>
      <c r="W108" s="6">
        <v>11249.3</v>
      </c>
      <c r="X108" s="6">
        <v>112.31</v>
      </c>
    </row>
    <row r="109" spans="1:24" ht="15" x14ac:dyDescent="0.2">
      <c r="A109" t="s">
        <v>1054</v>
      </c>
      <c r="B109" s="146" t="s">
        <v>849</v>
      </c>
      <c r="C109" t="s">
        <v>312</v>
      </c>
      <c r="D109" s="4">
        <v>116.7354</v>
      </c>
      <c r="E109" s="2">
        <v>100</v>
      </c>
      <c r="F109" s="6">
        <v>11673.539999999999</v>
      </c>
      <c r="G109" s="6">
        <v>11673.539999999999</v>
      </c>
      <c r="I109" s="70" t="s">
        <v>1048</v>
      </c>
      <c r="J109" s="159" t="s">
        <v>862</v>
      </c>
      <c r="K109" s="159" t="s">
        <v>913</v>
      </c>
      <c r="L109" s="160">
        <v>0.42</v>
      </c>
      <c r="M109" s="160">
        <v>22.39</v>
      </c>
      <c r="N109" s="160">
        <v>200.06360000000001</v>
      </c>
      <c r="O109" s="160">
        <v>0.56459999999999999</v>
      </c>
      <c r="P109" s="163">
        <v>100</v>
      </c>
      <c r="Q109" s="6">
        <v>42</v>
      </c>
      <c r="R109" s="6">
        <v>2239</v>
      </c>
      <c r="S109" s="6">
        <v>20006.36</v>
      </c>
      <c r="T109" s="6">
        <v>56.46</v>
      </c>
      <c r="U109" s="6">
        <v>42</v>
      </c>
      <c r="V109" s="6">
        <v>2239</v>
      </c>
      <c r="W109" s="6">
        <v>20006.36</v>
      </c>
      <c r="X109" s="6">
        <v>56.46</v>
      </c>
    </row>
    <row r="110" spans="1:24" ht="15" x14ac:dyDescent="0.2">
      <c r="A110" t="s">
        <v>1054</v>
      </c>
      <c r="B110" s="146" t="s">
        <v>850</v>
      </c>
      <c r="C110" t="s">
        <v>700</v>
      </c>
      <c r="D110" s="4">
        <v>354.94240000000002</v>
      </c>
      <c r="E110" s="2">
        <v>100</v>
      </c>
      <c r="F110" s="6">
        <v>35494.240000000005</v>
      </c>
      <c r="G110" s="6">
        <v>35494.240000000005</v>
      </c>
      <c r="I110" s="70" t="s">
        <v>1048</v>
      </c>
      <c r="J110" s="159" t="s">
        <v>863</v>
      </c>
      <c r="K110" s="159" t="s">
        <v>914</v>
      </c>
      <c r="L110" s="160">
        <v>0.43</v>
      </c>
      <c r="M110" s="160">
        <v>10.19</v>
      </c>
      <c r="N110" s="160">
        <v>205.6437</v>
      </c>
      <c r="O110" s="160">
        <v>0.60029999999999994</v>
      </c>
      <c r="P110" s="163">
        <v>100</v>
      </c>
      <c r="Q110" s="6">
        <v>43</v>
      </c>
      <c r="R110" s="6">
        <v>1019</v>
      </c>
      <c r="S110" s="6">
        <v>20564.37</v>
      </c>
      <c r="T110" s="6">
        <v>60.029999999999994</v>
      </c>
      <c r="U110" s="6">
        <v>43</v>
      </c>
      <c r="V110" s="6">
        <v>1019</v>
      </c>
      <c r="W110" s="6">
        <v>20564.37</v>
      </c>
      <c r="X110" s="6">
        <v>60.029999999999994</v>
      </c>
    </row>
    <row r="111" spans="1:24" ht="15" x14ac:dyDescent="0.2">
      <c r="A111" t="s">
        <v>1054</v>
      </c>
      <c r="B111" s="146" t="s">
        <v>851</v>
      </c>
      <c r="C111" t="s">
        <v>440</v>
      </c>
      <c r="D111" s="4">
        <v>316.24900000000002</v>
      </c>
      <c r="E111" s="2">
        <v>100</v>
      </c>
      <c r="F111" s="6">
        <v>31624.9</v>
      </c>
      <c r="G111" s="6">
        <v>31624.9</v>
      </c>
      <c r="I111" s="70" t="s">
        <v>1048</v>
      </c>
      <c r="J111" s="147" t="s">
        <v>864</v>
      </c>
      <c r="K111" s="147" t="s">
        <v>915</v>
      </c>
      <c r="L111" s="148">
        <v>1.45</v>
      </c>
      <c r="M111" s="148">
        <v>30.99</v>
      </c>
      <c r="N111" s="148">
        <v>458.81279999999998</v>
      </c>
      <c r="O111" s="148">
        <v>0.68030000000000002</v>
      </c>
      <c r="P111" s="163">
        <v>100</v>
      </c>
      <c r="Q111" s="6">
        <v>145</v>
      </c>
      <c r="R111" s="6">
        <v>3099</v>
      </c>
      <c r="S111" s="6">
        <v>45881.279999999999</v>
      </c>
      <c r="T111" s="6">
        <v>68.03</v>
      </c>
      <c r="U111" s="6">
        <v>145</v>
      </c>
      <c r="V111" s="6">
        <v>3099</v>
      </c>
      <c r="W111" s="6">
        <v>45881.279999999999</v>
      </c>
      <c r="X111" s="6">
        <v>68.03</v>
      </c>
    </row>
    <row r="112" spans="1:24" ht="15" x14ac:dyDescent="0.2">
      <c r="A112" t="s">
        <v>1054</v>
      </c>
      <c r="B112" s="146" t="s">
        <v>852</v>
      </c>
      <c r="C112" t="s">
        <v>316</v>
      </c>
      <c r="D112" s="4">
        <v>89.68</v>
      </c>
      <c r="E112" s="2">
        <v>100</v>
      </c>
      <c r="F112" s="6">
        <v>8968</v>
      </c>
      <c r="G112" s="6">
        <v>8968</v>
      </c>
      <c r="I112" s="70" t="s">
        <v>1048</v>
      </c>
      <c r="J112" s="159" t="s">
        <v>865</v>
      </c>
      <c r="K112" s="159" t="s">
        <v>916</v>
      </c>
      <c r="L112" s="160">
        <v>0.39</v>
      </c>
      <c r="M112" s="160">
        <v>15.19</v>
      </c>
      <c r="N112" s="160">
        <v>127.4962</v>
      </c>
      <c r="O112" s="160">
        <v>0.63329999999999997</v>
      </c>
      <c r="P112" s="163">
        <v>100</v>
      </c>
      <c r="Q112" s="6">
        <v>39</v>
      </c>
      <c r="R112" s="6">
        <v>1519</v>
      </c>
      <c r="S112" s="6">
        <v>12749.62</v>
      </c>
      <c r="T112" s="6">
        <v>63.33</v>
      </c>
      <c r="U112" s="6">
        <v>39</v>
      </c>
      <c r="V112" s="6">
        <v>1519</v>
      </c>
      <c r="W112" s="6">
        <v>12749.62</v>
      </c>
      <c r="X112" s="6">
        <v>63.33</v>
      </c>
    </row>
    <row r="113" spans="1:24" ht="15" x14ac:dyDescent="0.2">
      <c r="A113" t="s">
        <v>1054</v>
      </c>
      <c r="B113" s="146" t="s">
        <v>853</v>
      </c>
      <c r="C113" t="s">
        <v>314</v>
      </c>
      <c r="D113" s="4">
        <v>130.48050000000001</v>
      </c>
      <c r="E113" s="2">
        <v>100</v>
      </c>
      <c r="F113" s="6">
        <v>13048.050000000001</v>
      </c>
      <c r="G113" s="6">
        <v>13048.050000000001</v>
      </c>
      <c r="I113" s="70" t="s">
        <v>1042</v>
      </c>
      <c r="J113" s="76" t="s">
        <v>1140</v>
      </c>
      <c r="K113" s="76" t="s">
        <v>436</v>
      </c>
      <c r="L113" s="140">
        <v>3.58</v>
      </c>
      <c r="M113" s="140">
        <v>100.32</v>
      </c>
      <c r="N113" s="140">
        <v>727.74639999999999</v>
      </c>
      <c r="O113" s="140">
        <v>2.2547000000000001</v>
      </c>
      <c r="P113" s="117">
        <v>10000</v>
      </c>
      <c r="Q113" s="6">
        <v>35800</v>
      </c>
      <c r="R113" s="6">
        <v>1003199.9999999999</v>
      </c>
      <c r="S113" s="6">
        <v>7277464</v>
      </c>
      <c r="T113" s="6">
        <v>22547</v>
      </c>
      <c r="U113" s="6">
        <v>35800</v>
      </c>
      <c r="V113" s="6">
        <v>1003199.9999999999</v>
      </c>
      <c r="W113" s="6">
        <v>7277464</v>
      </c>
      <c r="X113" s="6">
        <v>22547</v>
      </c>
    </row>
    <row r="114" spans="1:24" ht="15" x14ac:dyDescent="0.2">
      <c r="A114" t="s">
        <v>1054</v>
      </c>
      <c r="B114" s="146" t="s">
        <v>854</v>
      </c>
      <c r="C114" t="s">
        <v>318</v>
      </c>
      <c r="D114" s="4">
        <v>91.750699999999995</v>
      </c>
      <c r="E114" s="2">
        <v>100</v>
      </c>
      <c r="F114" s="6">
        <v>9175.07</v>
      </c>
      <c r="G114" s="6">
        <v>9175.07</v>
      </c>
      <c r="I114" s="70" t="s">
        <v>1048</v>
      </c>
      <c r="J114" s="159" t="s">
        <v>866</v>
      </c>
      <c r="K114" s="159" t="s">
        <v>917</v>
      </c>
      <c r="L114" s="160">
        <v>0.28999999999999998</v>
      </c>
      <c r="M114" s="160">
        <v>10.63</v>
      </c>
      <c r="N114" s="160">
        <v>128.2954</v>
      </c>
      <c r="O114" s="160">
        <v>0.55720000000000003</v>
      </c>
      <c r="P114" s="163">
        <v>100</v>
      </c>
      <c r="Q114" s="6">
        <v>28.999999999999996</v>
      </c>
      <c r="R114" s="6">
        <v>1063</v>
      </c>
      <c r="S114" s="6">
        <v>12829.54</v>
      </c>
      <c r="T114" s="6">
        <v>55.720000000000006</v>
      </c>
      <c r="U114" s="6">
        <v>28.999999999999996</v>
      </c>
      <c r="V114" s="6">
        <v>1063</v>
      </c>
      <c r="W114" s="6">
        <v>12829.54</v>
      </c>
      <c r="X114" s="6">
        <v>55.720000000000006</v>
      </c>
    </row>
    <row r="115" spans="1:24" ht="15" x14ac:dyDescent="0.2">
      <c r="A115" t="s">
        <v>1054</v>
      </c>
      <c r="B115" s="146" t="s">
        <v>855</v>
      </c>
      <c r="C115" t="s">
        <v>701</v>
      </c>
      <c r="D115" s="4">
        <v>421.51459999999997</v>
      </c>
      <c r="E115" s="2">
        <v>100</v>
      </c>
      <c r="F115" s="6">
        <v>42151.46</v>
      </c>
      <c r="G115" s="6">
        <v>42151.46</v>
      </c>
      <c r="I115" s="70" t="s">
        <v>1048</v>
      </c>
      <c r="J115" s="153" t="s">
        <v>867</v>
      </c>
      <c r="K115" s="153" t="s">
        <v>918</v>
      </c>
      <c r="L115" s="155">
        <v>0.16</v>
      </c>
      <c r="M115" s="155">
        <v>6.52</v>
      </c>
      <c r="N115" s="155">
        <v>55.629899999999999</v>
      </c>
      <c r="O115" s="155">
        <v>0.25679999999999997</v>
      </c>
      <c r="P115" s="163">
        <v>100</v>
      </c>
      <c r="Q115" s="6">
        <v>16</v>
      </c>
      <c r="R115" s="6">
        <v>652</v>
      </c>
      <c r="S115" s="6">
        <v>5562.99</v>
      </c>
      <c r="T115" s="6">
        <v>25.679999999999996</v>
      </c>
      <c r="U115" s="6">
        <v>16</v>
      </c>
      <c r="V115" s="6">
        <v>652</v>
      </c>
      <c r="W115" s="6">
        <v>5562.99</v>
      </c>
      <c r="X115" s="6">
        <v>25.679999999999996</v>
      </c>
    </row>
    <row r="116" spans="1:24" ht="15" x14ac:dyDescent="0.2">
      <c r="A116" t="s">
        <v>1054</v>
      </c>
      <c r="B116" s="146" t="s">
        <v>856</v>
      </c>
      <c r="C116" t="s">
        <v>702</v>
      </c>
      <c r="D116" s="4">
        <v>48.909300000000002</v>
      </c>
      <c r="E116" s="2">
        <v>100</v>
      </c>
      <c r="F116" s="6">
        <v>4890.93</v>
      </c>
      <c r="G116" s="6">
        <v>4890.93</v>
      </c>
      <c r="I116" s="70" t="s">
        <v>1141</v>
      </c>
      <c r="J116" s="147" t="s">
        <v>1142</v>
      </c>
      <c r="K116" s="147" t="s">
        <v>919</v>
      </c>
      <c r="L116" s="148">
        <v>1.36</v>
      </c>
      <c r="M116" s="148">
        <v>45.53</v>
      </c>
      <c r="N116" s="148">
        <v>416.74700000000001</v>
      </c>
      <c r="O116" s="148">
        <v>0.65090000000000003</v>
      </c>
      <c r="P116" s="163">
        <v>100</v>
      </c>
      <c r="Q116" s="6">
        <v>136</v>
      </c>
      <c r="R116" s="6">
        <v>4553</v>
      </c>
      <c r="S116" s="6">
        <v>41674.700000000004</v>
      </c>
      <c r="T116" s="6">
        <v>65.09</v>
      </c>
      <c r="U116" s="6">
        <v>136</v>
      </c>
      <c r="V116" s="6">
        <v>4553</v>
      </c>
      <c r="W116" s="6">
        <v>41674.700000000004</v>
      </c>
      <c r="X116" s="6">
        <v>65.09</v>
      </c>
    </row>
    <row r="117" spans="1:24" ht="15" x14ac:dyDescent="0.2">
      <c r="A117" t="s">
        <v>1054</v>
      </c>
      <c r="B117" s="146" t="s">
        <v>857</v>
      </c>
      <c r="C117" t="s">
        <v>699</v>
      </c>
      <c r="D117" s="4">
        <v>26.319099999999999</v>
      </c>
      <c r="E117" s="2">
        <v>100</v>
      </c>
      <c r="F117" s="6">
        <v>2631.91</v>
      </c>
      <c r="G117" s="6">
        <v>2631.91</v>
      </c>
      <c r="I117" s="70" t="s">
        <v>1141</v>
      </c>
      <c r="J117" s="153" t="s">
        <v>1143</v>
      </c>
      <c r="K117" s="153" t="s">
        <v>920</v>
      </c>
      <c r="L117" s="155">
        <v>0.14000000000000001</v>
      </c>
      <c r="M117" s="155">
        <v>3.98</v>
      </c>
      <c r="N117" s="155">
        <v>33.516199999999998</v>
      </c>
      <c r="O117" s="155">
        <v>0.49149999999999999</v>
      </c>
      <c r="P117" s="163">
        <v>100</v>
      </c>
      <c r="Q117" s="6">
        <v>14.000000000000002</v>
      </c>
      <c r="R117" s="6">
        <v>398</v>
      </c>
      <c r="S117" s="6">
        <v>3351.62</v>
      </c>
      <c r="T117" s="6">
        <v>49.15</v>
      </c>
      <c r="U117" s="6">
        <v>14.000000000000002</v>
      </c>
      <c r="V117" s="6">
        <v>398</v>
      </c>
      <c r="W117" s="6">
        <v>3351.62</v>
      </c>
      <c r="X117" s="6">
        <v>49.15</v>
      </c>
    </row>
    <row r="118" spans="1:24" ht="15" x14ac:dyDescent="0.2">
      <c r="A118" s="141" t="s">
        <v>1044</v>
      </c>
      <c r="B118" s="142" t="s">
        <v>1137</v>
      </c>
      <c r="C118" s="141" t="s">
        <v>757</v>
      </c>
      <c r="D118" s="143">
        <v>174.41050000000001</v>
      </c>
      <c r="E118" s="144">
        <v>10000</v>
      </c>
      <c r="F118" s="145">
        <v>1744105.0000000002</v>
      </c>
      <c r="G118" s="35"/>
      <c r="I118" s="70" t="s">
        <v>1141</v>
      </c>
      <c r="J118" s="153" t="s">
        <v>1144</v>
      </c>
      <c r="K118" s="153" t="s">
        <v>921</v>
      </c>
      <c r="L118" s="155">
        <v>0.27</v>
      </c>
      <c r="M118" s="155">
        <v>8.66</v>
      </c>
      <c r="N118" s="155">
        <v>78.604799999999997</v>
      </c>
      <c r="O118" s="155">
        <v>0.61099999999999999</v>
      </c>
      <c r="P118" s="163">
        <v>100</v>
      </c>
      <c r="Q118" s="6">
        <v>27</v>
      </c>
      <c r="R118" s="6">
        <v>866</v>
      </c>
      <c r="S118" s="6">
        <v>7860.48</v>
      </c>
      <c r="T118" s="6">
        <v>61.1</v>
      </c>
      <c r="U118" s="6">
        <v>27</v>
      </c>
      <c r="V118" s="6">
        <v>866</v>
      </c>
      <c r="W118" s="6">
        <v>7860.48</v>
      </c>
      <c r="X118" s="6">
        <v>61.1</v>
      </c>
    </row>
    <row r="119" spans="1:24" ht="15" x14ac:dyDescent="0.2">
      <c r="A119" s="141" t="s">
        <v>1044</v>
      </c>
      <c r="B119" s="142" t="s">
        <v>1145</v>
      </c>
      <c r="C119" s="141" t="s">
        <v>757</v>
      </c>
      <c r="D119" s="143">
        <v>18.0886</v>
      </c>
      <c r="E119" s="144">
        <v>10000</v>
      </c>
      <c r="F119" s="145">
        <v>180886</v>
      </c>
      <c r="G119" s="35"/>
      <c r="I119" s="70" t="s">
        <v>1141</v>
      </c>
      <c r="J119" s="147" t="s">
        <v>1146</v>
      </c>
      <c r="K119" s="147" t="s">
        <v>922</v>
      </c>
      <c r="L119" s="148">
        <v>1.76</v>
      </c>
      <c r="M119" s="148">
        <v>36.79</v>
      </c>
      <c r="N119" s="148">
        <v>524.07129999999995</v>
      </c>
      <c r="O119" s="148">
        <v>0.47660000000000002</v>
      </c>
      <c r="P119" s="163">
        <v>100</v>
      </c>
      <c r="Q119" s="6">
        <v>176</v>
      </c>
      <c r="R119" s="6">
        <v>3679</v>
      </c>
      <c r="S119" s="6">
        <v>52407.13</v>
      </c>
      <c r="T119" s="6">
        <v>47.660000000000004</v>
      </c>
      <c r="U119" s="6">
        <v>176</v>
      </c>
      <c r="V119" s="6">
        <v>3679</v>
      </c>
      <c r="W119" s="6">
        <v>52407.13</v>
      </c>
      <c r="X119" s="6">
        <v>47.660000000000004</v>
      </c>
    </row>
    <row r="120" spans="1:24" ht="15" x14ac:dyDescent="0.2">
      <c r="A120" s="141" t="s">
        <v>1044</v>
      </c>
      <c r="B120" s="142" t="s">
        <v>1145</v>
      </c>
      <c r="C120" s="141" t="s">
        <v>757</v>
      </c>
      <c r="D120" s="143">
        <v>17.726099999999999</v>
      </c>
      <c r="E120" s="144">
        <v>10000</v>
      </c>
      <c r="F120" s="145">
        <v>177261</v>
      </c>
      <c r="G120" s="35">
        <v>700750.66666666663</v>
      </c>
      <c r="I120" s="70" t="s">
        <v>1141</v>
      </c>
      <c r="J120" s="153" t="s">
        <v>1147</v>
      </c>
      <c r="K120" s="153" t="s">
        <v>923</v>
      </c>
      <c r="L120" s="155">
        <v>0.38</v>
      </c>
      <c r="M120" s="155">
        <v>9.06</v>
      </c>
      <c r="N120" s="155">
        <v>81.109700000000004</v>
      </c>
      <c r="O120" s="155">
        <v>0.85350000000000004</v>
      </c>
      <c r="P120" s="163">
        <v>100</v>
      </c>
      <c r="Q120" s="6">
        <v>38</v>
      </c>
      <c r="R120" s="6">
        <v>906</v>
      </c>
      <c r="S120" s="6">
        <v>8110.97</v>
      </c>
      <c r="T120" s="6">
        <v>85.350000000000009</v>
      </c>
      <c r="U120" s="6">
        <v>38</v>
      </c>
      <c r="V120" s="6">
        <v>906</v>
      </c>
      <c r="W120" s="6">
        <v>8110.97</v>
      </c>
      <c r="X120" s="6">
        <v>85.350000000000009</v>
      </c>
    </row>
    <row r="121" spans="1:24" ht="15" x14ac:dyDescent="0.2">
      <c r="A121" t="s">
        <v>1054</v>
      </c>
      <c r="B121" s="146" t="s">
        <v>858</v>
      </c>
      <c r="C121" t="s">
        <v>325</v>
      </c>
      <c r="D121" s="4">
        <v>178.4075</v>
      </c>
      <c r="E121" s="2">
        <v>100</v>
      </c>
      <c r="F121" s="6">
        <v>17840.75</v>
      </c>
      <c r="G121" s="6">
        <v>17840.75</v>
      </c>
      <c r="I121" s="70" t="s">
        <v>1141</v>
      </c>
      <c r="J121" s="147" t="s">
        <v>1148</v>
      </c>
      <c r="K121" s="147" t="s">
        <v>924</v>
      </c>
      <c r="L121" s="148">
        <v>1.0900000000000001</v>
      </c>
      <c r="M121" s="148">
        <v>18.96</v>
      </c>
      <c r="N121" s="148">
        <v>338.31240000000003</v>
      </c>
      <c r="O121" s="148">
        <v>0.67510000000000003</v>
      </c>
      <c r="P121" s="163">
        <v>100</v>
      </c>
      <c r="Q121" s="6">
        <v>109.00000000000001</v>
      </c>
      <c r="R121" s="6">
        <v>1896</v>
      </c>
      <c r="S121" s="6">
        <v>33831.240000000005</v>
      </c>
      <c r="T121" s="6">
        <v>67.510000000000005</v>
      </c>
      <c r="U121" s="6">
        <v>109.00000000000001</v>
      </c>
      <c r="V121" s="6">
        <v>1896</v>
      </c>
      <c r="W121" s="6">
        <v>33831.240000000005</v>
      </c>
      <c r="X121" s="6">
        <v>67.510000000000005</v>
      </c>
    </row>
    <row r="122" spans="1:24" ht="15" x14ac:dyDescent="0.2">
      <c r="A122" t="s">
        <v>1052</v>
      </c>
      <c r="B122" s="146" t="s">
        <v>1149</v>
      </c>
      <c r="C122" t="s">
        <v>703</v>
      </c>
      <c r="D122" s="4">
        <v>72.564599999999999</v>
      </c>
      <c r="E122" s="2">
        <v>100</v>
      </c>
      <c r="F122" s="6">
        <v>7256.46</v>
      </c>
      <c r="G122" s="6">
        <v>7256.46</v>
      </c>
      <c r="I122" s="70" t="s">
        <v>1141</v>
      </c>
      <c r="J122" s="153" t="s">
        <v>1150</v>
      </c>
      <c r="K122" s="153" t="s">
        <v>925</v>
      </c>
      <c r="L122" s="155">
        <v>0.18</v>
      </c>
      <c r="M122" s="155">
        <v>2.8</v>
      </c>
      <c r="N122" s="155">
        <v>58.313699999999997</v>
      </c>
      <c r="O122" s="155">
        <v>0.48770000000000002</v>
      </c>
      <c r="P122" s="163">
        <v>100</v>
      </c>
      <c r="Q122" s="6">
        <v>18</v>
      </c>
      <c r="R122" s="6">
        <v>280</v>
      </c>
      <c r="S122" s="6">
        <v>5831.37</v>
      </c>
      <c r="T122" s="6">
        <v>48.77</v>
      </c>
      <c r="U122" s="6">
        <v>18</v>
      </c>
      <c r="V122" s="6">
        <v>280</v>
      </c>
      <c r="W122" s="6">
        <v>5831.37</v>
      </c>
      <c r="X122" s="6">
        <v>48.77</v>
      </c>
    </row>
    <row r="123" spans="1:24" ht="15" x14ac:dyDescent="0.2">
      <c r="A123" t="s">
        <v>1052</v>
      </c>
      <c r="B123" s="146" t="s">
        <v>1151</v>
      </c>
      <c r="C123" t="s">
        <v>704</v>
      </c>
      <c r="D123" s="4">
        <v>16.226099999999999</v>
      </c>
      <c r="E123" s="2">
        <v>100</v>
      </c>
      <c r="F123" s="6">
        <v>1622.61</v>
      </c>
      <c r="G123" s="6">
        <v>1622.61</v>
      </c>
      <c r="I123" s="70" t="s">
        <v>1141</v>
      </c>
      <c r="J123" s="159" t="s">
        <v>1152</v>
      </c>
      <c r="K123" s="159" t="s">
        <v>926</v>
      </c>
      <c r="L123" s="160">
        <v>0.45</v>
      </c>
      <c r="M123" s="160">
        <v>4.82</v>
      </c>
      <c r="N123" s="160">
        <v>118.1463</v>
      </c>
      <c r="O123" s="160">
        <v>0.42109999999999997</v>
      </c>
      <c r="P123" s="163">
        <v>100</v>
      </c>
      <c r="Q123" s="6">
        <v>45</v>
      </c>
      <c r="R123" s="6">
        <v>482</v>
      </c>
      <c r="S123" s="6">
        <v>11814.63</v>
      </c>
      <c r="T123" s="6">
        <v>42.11</v>
      </c>
      <c r="U123" s="6">
        <v>45</v>
      </c>
      <c r="V123" s="6">
        <v>482</v>
      </c>
      <c r="W123" s="6">
        <v>11814.63</v>
      </c>
      <c r="X123" s="6">
        <v>42.11</v>
      </c>
    </row>
    <row r="124" spans="1:24" ht="15" x14ac:dyDescent="0.2">
      <c r="A124" t="s">
        <v>1052</v>
      </c>
      <c r="B124" s="146" t="s">
        <v>861</v>
      </c>
      <c r="C124" t="s">
        <v>705</v>
      </c>
      <c r="D124" s="4">
        <v>59.955500000000001</v>
      </c>
      <c r="E124" s="2">
        <v>100</v>
      </c>
      <c r="F124" s="6">
        <v>5995.55</v>
      </c>
      <c r="G124" s="6">
        <v>5995.55</v>
      </c>
      <c r="I124" s="70" t="s">
        <v>1141</v>
      </c>
      <c r="J124" s="159" t="s">
        <v>1153</v>
      </c>
      <c r="K124" s="159" t="s">
        <v>927</v>
      </c>
      <c r="L124" s="160">
        <v>0.53</v>
      </c>
      <c r="M124" s="160">
        <v>4.8899999999999997</v>
      </c>
      <c r="N124" s="160">
        <v>149.58699999999999</v>
      </c>
      <c r="O124" s="160">
        <v>0.74660000000000004</v>
      </c>
      <c r="P124" s="163">
        <v>100</v>
      </c>
      <c r="Q124" s="6">
        <v>53</v>
      </c>
      <c r="R124" s="6">
        <v>488.99999999999994</v>
      </c>
      <c r="S124" s="6">
        <v>14958.699999999999</v>
      </c>
      <c r="T124" s="6">
        <v>74.660000000000011</v>
      </c>
      <c r="U124" s="6">
        <v>53</v>
      </c>
      <c r="V124" s="6">
        <v>488.99999999999994</v>
      </c>
      <c r="W124" s="6">
        <v>14958.699999999999</v>
      </c>
      <c r="X124" s="6">
        <v>74.660000000000011</v>
      </c>
    </row>
    <row r="125" spans="1:24" ht="15" x14ac:dyDescent="0.2">
      <c r="A125" t="s">
        <v>1044</v>
      </c>
      <c r="B125" s="146" t="s">
        <v>1154</v>
      </c>
      <c r="C125" t="s">
        <v>753</v>
      </c>
      <c r="D125" s="4">
        <v>76.353700000000003</v>
      </c>
      <c r="E125" s="2">
        <v>100</v>
      </c>
      <c r="F125" s="6">
        <v>7635.3700000000008</v>
      </c>
      <c r="G125" s="6">
        <v>7635.3700000000008</v>
      </c>
      <c r="I125" s="70" t="s">
        <v>1141</v>
      </c>
      <c r="J125" s="159" t="s">
        <v>1155</v>
      </c>
      <c r="K125" s="159" t="s">
        <v>928</v>
      </c>
      <c r="L125" s="160">
        <v>0.87</v>
      </c>
      <c r="M125" s="160">
        <v>18.739999999999998</v>
      </c>
      <c r="N125" s="160">
        <v>243.85749999999999</v>
      </c>
      <c r="O125" s="160">
        <v>0.94079999999999997</v>
      </c>
      <c r="P125" s="163">
        <v>100</v>
      </c>
      <c r="Q125" s="6">
        <v>87</v>
      </c>
      <c r="R125" s="6">
        <v>1873.9999999999998</v>
      </c>
      <c r="S125" s="6">
        <v>24385.75</v>
      </c>
      <c r="T125" s="6">
        <v>94.08</v>
      </c>
      <c r="U125" s="6">
        <v>87</v>
      </c>
      <c r="V125" s="6">
        <v>1873.9999999999998</v>
      </c>
      <c r="W125" s="6">
        <v>24385.75</v>
      </c>
      <c r="X125" s="6">
        <v>94.08</v>
      </c>
    </row>
    <row r="126" spans="1:24" ht="15" x14ac:dyDescent="0.2">
      <c r="A126" t="s">
        <v>1052</v>
      </c>
      <c r="B126" s="146" t="s">
        <v>862</v>
      </c>
      <c r="C126" t="s">
        <v>706</v>
      </c>
      <c r="D126" s="4">
        <v>109.971</v>
      </c>
      <c r="E126" s="2">
        <v>100</v>
      </c>
      <c r="F126" s="6">
        <v>10997.1</v>
      </c>
      <c r="G126" s="6">
        <v>10997.1</v>
      </c>
      <c r="I126" s="70" t="s">
        <v>1125</v>
      </c>
      <c r="J126" s="76" t="s">
        <v>1156</v>
      </c>
      <c r="K126" s="76" t="s">
        <v>721</v>
      </c>
      <c r="L126" s="140">
        <v>10.8</v>
      </c>
      <c r="M126" s="140">
        <v>269.33999999999997</v>
      </c>
      <c r="N126" s="140">
        <v>3398.7954</v>
      </c>
      <c r="O126" s="140">
        <v>63.974200000000003</v>
      </c>
      <c r="P126" s="117">
        <v>1</v>
      </c>
      <c r="Q126" s="152">
        <v>10.8</v>
      </c>
      <c r="R126" s="152">
        <v>269.33999999999997</v>
      </c>
      <c r="S126" s="152">
        <v>3398.7954</v>
      </c>
      <c r="T126" s="152">
        <v>63.974200000000003</v>
      </c>
      <c r="U126" s="6">
        <v>10.8</v>
      </c>
      <c r="V126" s="6">
        <v>269.33999999999997</v>
      </c>
      <c r="W126" s="6">
        <v>3398.7954</v>
      </c>
      <c r="X126" s="6">
        <v>63.974200000000003</v>
      </c>
    </row>
    <row r="127" spans="1:24" ht="15" x14ac:dyDescent="0.2">
      <c r="A127" t="s">
        <v>1052</v>
      </c>
      <c r="B127" s="146" t="s">
        <v>863</v>
      </c>
      <c r="C127" t="s">
        <v>707</v>
      </c>
      <c r="D127" s="4">
        <v>109.83110000000001</v>
      </c>
      <c r="E127" s="2">
        <v>100</v>
      </c>
      <c r="F127" s="6">
        <v>10983.11</v>
      </c>
      <c r="G127" s="6">
        <v>10983.11</v>
      </c>
      <c r="I127" s="70" t="s">
        <v>1141</v>
      </c>
      <c r="J127" s="161" t="s">
        <v>1157</v>
      </c>
      <c r="K127" s="161" t="s">
        <v>1158</v>
      </c>
      <c r="L127" s="162">
        <v>0.13</v>
      </c>
      <c r="M127" s="162">
        <v>3.78</v>
      </c>
      <c r="N127" s="162">
        <v>27.742699999999999</v>
      </c>
      <c r="O127" s="162">
        <v>0.91569999999999996</v>
      </c>
      <c r="P127" s="163">
        <v>100</v>
      </c>
      <c r="Q127" s="6">
        <v>13</v>
      </c>
      <c r="R127" s="6">
        <v>378</v>
      </c>
      <c r="S127" s="6">
        <v>2774.27</v>
      </c>
      <c r="T127" s="6">
        <v>91.57</v>
      </c>
    </row>
    <row r="128" spans="1:24" ht="15" x14ac:dyDescent="0.2">
      <c r="A128" t="s">
        <v>1052</v>
      </c>
      <c r="B128" s="146" t="s">
        <v>864</v>
      </c>
      <c r="C128" t="s">
        <v>708</v>
      </c>
      <c r="D128" s="4">
        <v>236.53039999999999</v>
      </c>
      <c r="E128" s="2">
        <v>100</v>
      </c>
      <c r="F128" s="6">
        <v>23653.039999999997</v>
      </c>
      <c r="G128" s="6">
        <v>23653.039999999997</v>
      </c>
      <c r="I128" s="70" t="s">
        <v>1141</v>
      </c>
      <c r="J128" s="153" t="s">
        <v>1159</v>
      </c>
      <c r="K128" s="153" t="s">
        <v>929</v>
      </c>
      <c r="L128" s="155">
        <v>0.22</v>
      </c>
      <c r="M128" s="155">
        <v>4.59</v>
      </c>
      <c r="N128" s="155">
        <v>56.564500000000002</v>
      </c>
      <c r="O128" s="155">
        <v>0.53380000000000005</v>
      </c>
      <c r="P128" s="163">
        <v>100</v>
      </c>
      <c r="Q128" s="6">
        <v>22</v>
      </c>
      <c r="R128" s="6">
        <v>459</v>
      </c>
      <c r="S128" s="6">
        <v>5656.45</v>
      </c>
      <c r="T128" s="6">
        <v>53.38</v>
      </c>
      <c r="U128" s="6">
        <v>22</v>
      </c>
      <c r="V128" s="6">
        <v>459</v>
      </c>
      <c r="W128" s="6">
        <v>5656.45</v>
      </c>
      <c r="X128" s="6">
        <v>53.38</v>
      </c>
    </row>
    <row r="129" spans="1:24" ht="15" x14ac:dyDescent="0.2">
      <c r="A129" t="s">
        <v>1052</v>
      </c>
      <c r="B129" s="146" t="s">
        <v>865</v>
      </c>
      <c r="C129" t="s">
        <v>709</v>
      </c>
      <c r="D129" s="4">
        <v>68.148499999999999</v>
      </c>
      <c r="E129" s="2">
        <v>100</v>
      </c>
      <c r="F129" s="6">
        <v>6814.8499999999995</v>
      </c>
      <c r="G129" s="6">
        <v>6814.8499999999995</v>
      </c>
      <c r="I129" s="70" t="s">
        <v>1141</v>
      </c>
      <c r="J129" s="153" t="s">
        <v>1160</v>
      </c>
      <c r="K129" s="153" t="s">
        <v>930</v>
      </c>
      <c r="L129" s="155">
        <v>0.09</v>
      </c>
      <c r="M129" s="155">
        <v>2.46</v>
      </c>
      <c r="N129" s="155">
        <v>36.669800000000002</v>
      </c>
      <c r="O129" s="155">
        <v>0.52439999999999998</v>
      </c>
      <c r="P129" s="163">
        <v>100</v>
      </c>
      <c r="Q129" s="6">
        <v>9</v>
      </c>
      <c r="R129" s="6">
        <v>246</v>
      </c>
      <c r="S129" s="6">
        <v>3666.98</v>
      </c>
      <c r="T129" s="6">
        <v>52.44</v>
      </c>
      <c r="U129" s="6">
        <v>9</v>
      </c>
      <c r="V129" s="6">
        <v>246</v>
      </c>
      <c r="W129" s="6">
        <v>3666.98</v>
      </c>
      <c r="X129" s="6">
        <v>52.44</v>
      </c>
    </row>
    <row r="130" spans="1:24" ht="15" x14ac:dyDescent="0.2">
      <c r="A130" t="s">
        <v>1040</v>
      </c>
      <c r="B130" s="146" t="s">
        <v>1140</v>
      </c>
      <c r="C130" t="s">
        <v>436</v>
      </c>
      <c r="D130" s="4">
        <v>392.4221</v>
      </c>
      <c r="E130" s="2">
        <v>10000</v>
      </c>
      <c r="F130" s="6">
        <v>3924221</v>
      </c>
      <c r="G130" s="6">
        <v>3924221</v>
      </c>
      <c r="I130" s="70" t="s">
        <v>1042</v>
      </c>
      <c r="J130" s="76" t="s">
        <v>1161</v>
      </c>
      <c r="K130" s="76" t="s">
        <v>1024</v>
      </c>
      <c r="L130" s="140">
        <v>1.71</v>
      </c>
      <c r="M130" s="140">
        <v>15.23</v>
      </c>
      <c r="N130" s="140">
        <v>91.589100000000002</v>
      </c>
      <c r="O130" s="140">
        <v>1.2823</v>
      </c>
      <c r="P130" s="163">
        <v>100</v>
      </c>
      <c r="Q130" s="6">
        <v>171</v>
      </c>
      <c r="R130" s="6">
        <v>1523</v>
      </c>
      <c r="S130" s="6">
        <v>9158.91</v>
      </c>
      <c r="T130" s="6">
        <v>128.22999999999999</v>
      </c>
      <c r="U130" s="6">
        <v>171</v>
      </c>
      <c r="V130" s="6">
        <v>1523</v>
      </c>
      <c r="W130" s="6">
        <v>9158.91</v>
      </c>
      <c r="X130" s="6">
        <v>128.22999999999999</v>
      </c>
    </row>
    <row r="131" spans="1:24" ht="15" x14ac:dyDescent="0.2">
      <c r="A131" t="s">
        <v>1052</v>
      </c>
      <c r="B131" s="146" t="s">
        <v>866</v>
      </c>
      <c r="C131" t="s">
        <v>710</v>
      </c>
      <c r="D131" s="4">
        <v>71.004300000000001</v>
      </c>
      <c r="E131" s="2">
        <v>100</v>
      </c>
      <c r="F131" s="6">
        <v>7100.43</v>
      </c>
      <c r="G131" s="6">
        <v>7100.43</v>
      </c>
      <c r="I131" s="70" t="s">
        <v>1141</v>
      </c>
      <c r="J131" s="153" t="s">
        <v>1162</v>
      </c>
      <c r="K131" s="153" t="s">
        <v>931</v>
      </c>
      <c r="L131" s="155">
        <v>0.27</v>
      </c>
      <c r="M131" s="155">
        <v>6.73</v>
      </c>
      <c r="N131" s="155">
        <v>84.698099999999997</v>
      </c>
      <c r="O131" s="155">
        <v>0.4597</v>
      </c>
      <c r="P131" s="163">
        <v>100</v>
      </c>
      <c r="Q131" s="6">
        <v>27</v>
      </c>
      <c r="R131" s="6">
        <v>673</v>
      </c>
      <c r="S131" s="6">
        <v>8469.81</v>
      </c>
      <c r="T131" s="6">
        <v>45.97</v>
      </c>
      <c r="U131" s="6">
        <v>27</v>
      </c>
      <c r="V131" s="6">
        <v>673</v>
      </c>
      <c r="W131" s="6">
        <v>8469.81</v>
      </c>
      <c r="X131" s="6">
        <v>45.97</v>
      </c>
    </row>
    <row r="132" spans="1:24" ht="15" x14ac:dyDescent="0.2">
      <c r="A132" t="s">
        <v>1054</v>
      </c>
      <c r="B132" s="146" t="s">
        <v>867</v>
      </c>
      <c r="C132" t="s">
        <v>711</v>
      </c>
      <c r="D132" s="4">
        <v>29.427</v>
      </c>
      <c r="E132" s="2">
        <v>100</v>
      </c>
      <c r="F132" s="6">
        <v>2942.7</v>
      </c>
      <c r="G132" s="6">
        <v>2942.7</v>
      </c>
      <c r="I132" s="70" t="s">
        <v>1141</v>
      </c>
      <c r="J132" s="159" t="s">
        <v>1163</v>
      </c>
      <c r="K132" s="159" t="s">
        <v>932</v>
      </c>
      <c r="L132" s="160">
        <v>0.42</v>
      </c>
      <c r="M132" s="160">
        <v>4.16</v>
      </c>
      <c r="N132" s="160">
        <v>120.33750000000001</v>
      </c>
      <c r="O132" s="160">
        <v>0.59319999999999995</v>
      </c>
      <c r="P132" s="163">
        <v>100</v>
      </c>
      <c r="Q132" s="6">
        <v>42</v>
      </c>
      <c r="R132" s="6">
        <v>416</v>
      </c>
      <c r="S132" s="6">
        <v>12033.75</v>
      </c>
      <c r="T132" s="6">
        <v>59.319999999999993</v>
      </c>
      <c r="U132" s="6">
        <v>42</v>
      </c>
      <c r="V132" s="6">
        <v>416</v>
      </c>
      <c r="W132" s="6">
        <v>12033.75</v>
      </c>
      <c r="X132" s="6">
        <v>59.319999999999993</v>
      </c>
    </row>
    <row r="133" spans="1:24" ht="15" x14ac:dyDescent="0.2">
      <c r="A133" s="141" t="s">
        <v>1044</v>
      </c>
      <c r="B133" s="142" t="s">
        <v>1164</v>
      </c>
      <c r="C133" s="141" t="s">
        <v>712</v>
      </c>
      <c r="D133" s="143">
        <v>93.680800000000005</v>
      </c>
      <c r="E133" s="144">
        <v>100</v>
      </c>
      <c r="F133" s="145">
        <v>9368.08</v>
      </c>
      <c r="G133" s="35"/>
      <c r="I133" s="70" t="s">
        <v>1141</v>
      </c>
      <c r="J133" s="159" t="s">
        <v>1165</v>
      </c>
      <c r="K133" s="159" t="s">
        <v>933</v>
      </c>
      <c r="L133" s="160">
        <v>0.56999999999999995</v>
      </c>
      <c r="M133" s="160">
        <v>5.07</v>
      </c>
      <c r="N133" s="160">
        <v>163.5753</v>
      </c>
      <c r="O133" s="160">
        <v>0.36530000000000001</v>
      </c>
      <c r="P133" s="163">
        <v>100</v>
      </c>
      <c r="Q133" s="6">
        <v>56.999999999999993</v>
      </c>
      <c r="R133" s="6">
        <v>507</v>
      </c>
      <c r="S133" s="6">
        <v>16357.53</v>
      </c>
      <c r="T133" s="6">
        <v>36.53</v>
      </c>
      <c r="U133" s="6">
        <v>56.999999999999993</v>
      </c>
      <c r="V133" s="6">
        <v>507</v>
      </c>
      <c r="W133" s="6">
        <v>16357.53</v>
      </c>
      <c r="X133" s="6">
        <v>36.53</v>
      </c>
    </row>
    <row r="134" spans="1:24" ht="15" x14ac:dyDescent="0.2">
      <c r="A134" s="141" t="s">
        <v>1044</v>
      </c>
      <c r="B134" s="142" t="s">
        <v>1166</v>
      </c>
      <c r="C134" s="141" t="s">
        <v>712</v>
      </c>
      <c r="D134" s="143">
        <v>226.2114</v>
      </c>
      <c r="E134" s="144">
        <v>100</v>
      </c>
      <c r="F134" s="145">
        <v>22621.14</v>
      </c>
      <c r="G134" s="35">
        <v>15994.61</v>
      </c>
      <c r="I134" s="70" t="s">
        <v>1141</v>
      </c>
      <c r="J134" s="159" t="s">
        <v>1167</v>
      </c>
      <c r="K134" s="159" t="s">
        <v>934</v>
      </c>
      <c r="L134" s="160">
        <v>0.39</v>
      </c>
      <c r="M134" s="160">
        <v>5.0599999999999996</v>
      </c>
      <c r="N134" s="160">
        <v>148.83189999999999</v>
      </c>
      <c r="O134" s="160">
        <v>0.39140000000000003</v>
      </c>
      <c r="P134" s="163">
        <v>100</v>
      </c>
      <c r="Q134" s="6">
        <v>39</v>
      </c>
      <c r="R134" s="6">
        <v>505.99999999999994</v>
      </c>
      <c r="S134" s="6">
        <v>14883.189999999999</v>
      </c>
      <c r="T134" s="6">
        <v>39.14</v>
      </c>
      <c r="U134" s="6">
        <v>39</v>
      </c>
      <c r="V134" s="6">
        <v>505.99999999999994</v>
      </c>
      <c r="W134" s="6">
        <v>14883.189999999999</v>
      </c>
      <c r="X134" s="6">
        <v>39.14</v>
      </c>
    </row>
    <row r="135" spans="1:24" ht="15" x14ac:dyDescent="0.2">
      <c r="A135" s="141" t="s">
        <v>1044</v>
      </c>
      <c r="B135" s="142" t="s">
        <v>1143</v>
      </c>
      <c r="C135" s="141" t="s">
        <v>713</v>
      </c>
      <c r="D135" s="143">
        <v>47.385100000000001</v>
      </c>
      <c r="E135" s="144">
        <v>100</v>
      </c>
      <c r="F135" s="145">
        <v>4738.51</v>
      </c>
      <c r="G135" s="35"/>
      <c r="I135" s="70" t="s">
        <v>1141</v>
      </c>
      <c r="J135" s="159" t="s">
        <v>1168</v>
      </c>
      <c r="K135" s="159" t="s">
        <v>935</v>
      </c>
      <c r="L135" s="160">
        <v>0.49</v>
      </c>
      <c r="M135" s="160">
        <v>4.4800000000000004</v>
      </c>
      <c r="N135" s="160">
        <v>109.8099</v>
      </c>
      <c r="O135" s="160">
        <v>0.5353</v>
      </c>
      <c r="P135" s="163">
        <v>100</v>
      </c>
      <c r="Q135" s="6">
        <v>49</v>
      </c>
      <c r="R135" s="6">
        <v>448.00000000000006</v>
      </c>
      <c r="S135" s="6">
        <v>10980.99</v>
      </c>
      <c r="T135" s="6">
        <v>53.53</v>
      </c>
      <c r="U135" s="6">
        <v>49</v>
      </c>
      <c r="V135" s="6">
        <v>448.00000000000006</v>
      </c>
      <c r="W135" s="6">
        <v>10980.99</v>
      </c>
      <c r="X135" s="6">
        <v>53.53</v>
      </c>
    </row>
    <row r="136" spans="1:24" ht="15" x14ac:dyDescent="0.2">
      <c r="A136" s="141" t="s">
        <v>1044</v>
      </c>
      <c r="B136" s="142" t="s">
        <v>1169</v>
      </c>
      <c r="C136" s="141" t="s">
        <v>713</v>
      </c>
      <c r="D136" s="143">
        <v>17.936800000000002</v>
      </c>
      <c r="E136" s="144">
        <v>100</v>
      </c>
      <c r="F136" s="145">
        <v>1793.68</v>
      </c>
      <c r="G136" s="35">
        <v>3266.0950000000003</v>
      </c>
      <c r="I136" s="70" t="s">
        <v>1141</v>
      </c>
      <c r="J136" s="76" t="s">
        <v>1170</v>
      </c>
      <c r="K136" s="76" t="s">
        <v>936</v>
      </c>
      <c r="L136" s="140">
        <v>5.36</v>
      </c>
      <c r="M136" s="140">
        <v>157.33000000000001</v>
      </c>
      <c r="N136" s="140">
        <v>1635.3985</v>
      </c>
      <c r="O136" s="140">
        <v>0.67989999999999995</v>
      </c>
      <c r="P136" s="163">
        <v>100</v>
      </c>
      <c r="Q136" s="6">
        <v>536</v>
      </c>
      <c r="R136" s="6">
        <v>15733.000000000002</v>
      </c>
      <c r="S136" s="6">
        <v>163539.85</v>
      </c>
      <c r="T136" s="6">
        <v>67.989999999999995</v>
      </c>
      <c r="U136" s="6">
        <v>536</v>
      </c>
      <c r="V136" s="6">
        <v>15733.000000000002</v>
      </c>
      <c r="W136" s="6">
        <v>163539.85</v>
      </c>
      <c r="X136" s="6">
        <v>67.989999999999995</v>
      </c>
    </row>
    <row r="137" spans="1:24" ht="15" x14ac:dyDescent="0.2">
      <c r="A137" s="141" t="s">
        <v>1044</v>
      </c>
      <c r="B137" s="142" t="s">
        <v>1144</v>
      </c>
      <c r="C137" s="141" t="s">
        <v>714</v>
      </c>
      <c r="D137" s="143">
        <v>37.676000000000002</v>
      </c>
      <c r="E137" s="144">
        <v>100</v>
      </c>
      <c r="F137" s="145">
        <v>3767.6000000000004</v>
      </c>
      <c r="G137" s="35"/>
      <c r="I137" s="70" t="s">
        <v>1141</v>
      </c>
      <c r="J137" s="153" t="s">
        <v>1171</v>
      </c>
      <c r="K137" s="153" t="s">
        <v>937</v>
      </c>
      <c r="L137" s="155">
        <v>0.24</v>
      </c>
      <c r="M137" s="155">
        <v>7.83</v>
      </c>
      <c r="N137" s="155">
        <v>65.344999999999999</v>
      </c>
      <c r="O137" s="155">
        <v>0.52980000000000005</v>
      </c>
      <c r="P137" s="163">
        <v>100</v>
      </c>
      <c r="Q137" s="6">
        <v>24</v>
      </c>
      <c r="R137" s="6">
        <v>783</v>
      </c>
      <c r="S137" s="6">
        <v>6534.5</v>
      </c>
      <c r="T137" s="6">
        <v>52.980000000000004</v>
      </c>
      <c r="U137" s="6">
        <v>24</v>
      </c>
      <c r="V137" s="6">
        <v>783</v>
      </c>
      <c r="W137" s="6">
        <v>6534.5</v>
      </c>
      <c r="X137" s="6">
        <v>52.980000000000004</v>
      </c>
    </row>
    <row r="138" spans="1:24" ht="15" x14ac:dyDescent="0.2">
      <c r="A138" s="141" t="s">
        <v>1044</v>
      </c>
      <c r="B138" s="142" t="s">
        <v>1172</v>
      </c>
      <c r="C138" s="141" t="s">
        <v>714</v>
      </c>
      <c r="D138" s="143">
        <v>43.3568</v>
      </c>
      <c r="E138" s="144">
        <v>100</v>
      </c>
      <c r="F138" s="145">
        <v>4335.68</v>
      </c>
      <c r="G138" s="35">
        <v>4051.6400000000003</v>
      </c>
      <c r="I138" s="70" t="s">
        <v>1141</v>
      </c>
      <c r="J138" s="153" t="s">
        <v>1173</v>
      </c>
      <c r="K138" s="153" t="s">
        <v>938</v>
      </c>
      <c r="L138" s="155">
        <v>0.23</v>
      </c>
      <c r="M138" s="155">
        <v>7.92</v>
      </c>
      <c r="N138" s="155">
        <v>83.793199999999999</v>
      </c>
      <c r="O138" s="155">
        <v>0.63919999999999999</v>
      </c>
      <c r="P138" s="163">
        <v>100</v>
      </c>
      <c r="Q138" s="6">
        <v>23</v>
      </c>
      <c r="R138" s="6">
        <v>792</v>
      </c>
      <c r="S138" s="6">
        <v>8379.32</v>
      </c>
      <c r="T138" s="6">
        <v>63.92</v>
      </c>
      <c r="U138" s="6">
        <v>23</v>
      </c>
      <c r="V138" s="6">
        <v>792</v>
      </c>
      <c r="W138" s="6">
        <v>8379.32</v>
      </c>
      <c r="X138" s="6">
        <v>63.92</v>
      </c>
    </row>
    <row r="139" spans="1:24" ht="15" x14ac:dyDescent="0.2">
      <c r="A139" s="141" t="s">
        <v>1044</v>
      </c>
      <c r="B139" s="142" t="s">
        <v>1146</v>
      </c>
      <c r="C139" s="141" t="s">
        <v>715</v>
      </c>
      <c r="D139" s="143">
        <v>232.63319999999999</v>
      </c>
      <c r="E139" s="144">
        <v>100</v>
      </c>
      <c r="F139" s="145">
        <v>23263.32</v>
      </c>
      <c r="G139" s="35"/>
      <c r="I139" s="70" t="s">
        <v>1141</v>
      </c>
      <c r="J139" s="153" t="s">
        <v>1174</v>
      </c>
      <c r="K139" s="153" t="s">
        <v>939</v>
      </c>
      <c r="L139" s="155">
        <v>0.19</v>
      </c>
      <c r="M139" s="155">
        <v>4.82</v>
      </c>
      <c r="N139" s="155">
        <v>46.556899999999999</v>
      </c>
      <c r="O139" s="155">
        <v>0.5917</v>
      </c>
      <c r="P139" s="163">
        <v>100</v>
      </c>
      <c r="Q139" s="6">
        <v>19</v>
      </c>
      <c r="R139" s="6">
        <v>482</v>
      </c>
      <c r="S139" s="6">
        <v>4655.6899999999996</v>
      </c>
      <c r="T139" s="6">
        <v>59.17</v>
      </c>
      <c r="U139" s="6">
        <v>19</v>
      </c>
      <c r="V139" s="6">
        <v>482</v>
      </c>
      <c r="W139" s="6">
        <v>4655.6899999999996</v>
      </c>
      <c r="X139" s="6">
        <v>59.17</v>
      </c>
    </row>
    <row r="140" spans="1:24" ht="15" x14ac:dyDescent="0.2">
      <c r="A140" s="141" t="s">
        <v>1044</v>
      </c>
      <c r="B140" s="142" t="s">
        <v>1175</v>
      </c>
      <c r="C140" s="141" t="s">
        <v>715</v>
      </c>
      <c r="D140" s="143">
        <v>270.98140000000001</v>
      </c>
      <c r="E140" s="144">
        <v>100</v>
      </c>
      <c r="F140" s="145">
        <v>27098.14</v>
      </c>
      <c r="G140" s="35">
        <v>25180.73</v>
      </c>
      <c r="I140" s="70" t="s">
        <v>1125</v>
      </c>
      <c r="J140" s="76" t="s">
        <v>1176</v>
      </c>
      <c r="K140" s="76" t="s">
        <v>730</v>
      </c>
      <c r="L140" s="140">
        <v>5.59</v>
      </c>
      <c r="M140" s="140">
        <v>218.92</v>
      </c>
      <c r="N140" s="140">
        <v>1789.2918999999999</v>
      </c>
      <c r="O140" s="140">
        <v>52.223399999999998</v>
      </c>
      <c r="P140" s="117">
        <v>1</v>
      </c>
      <c r="Q140" s="152">
        <v>5.59</v>
      </c>
      <c r="R140" s="152">
        <v>218.92</v>
      </c>
      <c r="S140" s="152">
        <v>1789.2918999999999</v>
      </c>
      <c r="T140" s="152">
        <v>52.223399999999998</v>
      </c>
      <c r="U140" s="6">
        <v>5.59</v>
      </c>
      <c r="V140" s="6">
        <v>218.92</v>
      </c>
      <c r="W140" s="6">
        <v>1789.2918999999999</v>
      </c>
      <c r="X140" s="6">
        <v>52.223399999999998</v>
      </c>
    </row>
    <row r="141" spans="1:24" ht="15" x14ac:dyDescent="0.2">
      <c r="A141" t="s">
        <v>1044</v>
      </c>
      <c r="B141" s="146" t="s">
        <v>1177</v>
      </c>
      <c r="C141" t="s">
        <v>716</v>
      </c>
      <c r="D141" s="4">
        <v>43.058</v>
      </c>
      <c r="E141" s="2">
        <v>100</v>
      </c>
      <c r="F141" s="6">
        <v>4305.8</v>
      </c>
      <c r="G141" s="6">
        <v>4305.8</v>
      </c>
      <c r="I141" s="70" t="s">
        <v>1141</v>
      </c>
      <c r="J141" s="161" t="s">
        <v>1178</v>
      </c>
      <c r="K141" s="161" t="s">
        <v>1179</v>
      </c>
      <c r="L141" s="154" t="s">
        <v>79</v>
      </c>
      <c r="M141" s="162">
        <v>2.38</v>
      </c>
      <c r="N141" s="162">
        <v>18.545300000000001</v>
      </c>
      <c r="O141" s="162">
        <v>0.71499999999999997</v>
      </c>
      <c r="P141" s="163">
        <v>100</v>
      </c>
      <c r="Q141" s="6" t="s">
        <v>39</v>
      </c>
      <c r="R141" s="6">
        <v>238</v>
      </c>
      <c r="S141" s="6">
        <v>1854.5300000000002</v>
      </c>
      <c r="T141" s="6">
        <v>71.5</v>
      </c>
    </row>
    <row r="142" spans="1:24" ht="15" x14ac:dyDescent="0.2">
      <c r="A142" t="s">
        <v>1044</v>
      </c>
      <c r="B142" s="146" t="s">
        <v>1180</v>
      </c>
      <c r="C142" t="s">
        <v>717</v>
      </c>
      <c r="D142" s="4">
        <v>174.80189999999999</v>
      </c>
      <c r="E142" s="2">
        <v>100</v>
      </c>
      <c r="F142" s="6">
        <v>17480.189999999999</v>
      </c>
      <c r="G142" s="6">
        <v>17480.189999999999</v>
      </c>
      <c r="I142" s="70" t="s">
        <v>1125</v>
      </c>
      <c r="J142" s="76" t="s">
        <v>1181</v>
      </c>
      <c r="K142" s="76" t="s">
        <v>731</v>
      </c>
      <c r="L142" s="140">
        <v>5.55</v>
      </c>
      <c r="M142" s="140">
        <v>244.53</v>
      </c>
      <c r="N142" s="140">
        <v>1655.8761</v>
      </c>
      <c r="O142" s="140">
        <v>33.741399999999999</v>
      </c>
      <c r="P142" s="117">
        <v>1</v>
      </c>
      <c r="Q142" s="152">
        <v>5.55</v>
      </c>
      <c r="R142" s="152">
        <v>244.53</v>
      </c>
      <c r="S142" s="152">
        <v>1655.8761</v>
      </c>
      <c r="T142" s="152">
        <v>33.741399999999999</v>
      </c>
      <c r="U142" s="6">
        <v>5.55</v>
      </c>
      <c r="V142" s="6">
        <v>244.53</v>
      </c>
      <c r="W142" s="6">
        <v>1655.8761</v>
      </c>
      <c r="X142" s="6">
        <v>33.741399999999999</v>
      </c>
    </row>
    <row r="143" spans="1:24" ht="15" x14ac:dyDescent="0.2">
      <c r="A143" t="s">
        <v>1044</v>
      </c>
      <c r="B143" s="146" t="s">
        <v>1182</v>
      </c>
      <c r="C143" t="s">
        <v>718</v>
      </c>
      <c r="D143" s="4">
        <v>26.906300000000002</v>
      </c>
      <c r="E143" s="2">
        <v>100</v>
      </c>
      <c r="F143" s="6">
        <v>2690.63</v>
      </c>
      <c r="G143" s="6">
        <v>2690.63</v>
      </c>
      <c r="I143" s="70" t="s">
        <v>1141</v>
      </c>
      <c r="J143" s="161" t="s">
        <v>1183</v>
      </c>
      <c r="K143" s="161" t="s">
        <v>1184</v>
      </c>
      <c r="L143" s="154" t="s">
        <v>79</v>
      </c>
      <c r="M143" s="162">
        <v>2.33</v>
      </c>
      <c r="N143" s="162">
        <v>16.147500000000001</v>
      </c>
      <c r="O143" s="162">
        <v>0.40039999999999998</v>
      </c>
      <c r="P143" s="163">
        <v>100</v>
      </c>
      <c r="Q143" s="6" t="s">
        <v>39</v>
      </c>
      <c r="R143" s="6">
        <v>233</v>
      </c>
      <c r="S143" s="6">
        <v>1614.75</v>
      </c>
      <c r="T143" s="6">
        <v>40.04</v>
      </c>
    </row>
    <row r="144" spans="1:24" ht="15" x14ac:dyDescent="0.2">
      <c r="A144" t="s">
        <v>1044</v>
      </c>
      <c r="B144" s="146" t="s">
        <v>1185</v>
      </c>
      <c r="C144" t="s">
        <v>719</v>
      </c>
      <c r="D144" s="4">
        <v>56.308599999999998</v>
      </c>
      <c r="E144" s="2">
        <v>100</v>
      </c>
      <c r="F144" s="6">
        <v>5630.86</v>
      </c>
      <c r="G144" s="6">
        <v>5630.86</v>
      </c>
      <c r="I144" s="70" t="s">
        <v>1141</v>
      </c>
      <c r="J144" s="153" t="s">
        <v>1186</v>
      </c>
      <c r="K144" s="153" t="s">
        <v>940</v>
      </c>
      <c r="L144" s="155">
        <v>0.21</v>
      </c>
      <c r="M144" s="155">
        <v>9.58</v>
      </c>
      <c r="N144" s="155">
        <v>77.041200000000003</v>
      </c>
      <c r="O144" s="155">
        <v>0.61150000000000004</v>
      </c>
      <c r="P144" s="163">
        <v>100</v>
      </c>
      <c r="Q144" s="6">
        <v>21</v>
      </c>
      <c r="R144" s="6">
        <v>958</v>
      </c>
      <c r="S144" s="6">
        <v>7704.1200000000008</v>
      </c>
      <c r="T144" s="6">
        <v>61.150000000000006</v>
      </c>
      <c r="U144" s="6">
        <v>21</v>
      </c>
      <c r="V144" s="6">
        <v>958</v>
      </c>
      <c r="W144" s="6">
        <v>7704.1200000000008</v>
      </c>
      <c r="X144" s="6">
        <v>61.150000000000006</v>
      </c>
    </row>
    <row r="145" spans="1:24" ht="15" x14ac:dyDescent="0.2">
      <c r="A145" t="s">
        <v>1044</v>
      </c>
      <c r="B145" s="146" t="s">
        <v>1187</v>
      </c>
      <c r="C145" t="s">
        <v>720</v>
      </c>
      <c r="D145" s="4">
        <v>124.1003</v>
      </c>
      <c r="E145" s="2">
        <v>100</v>
      </c>
      <c r="F145" s="6">
        <v>12410.03</v>
      </c>
      <c r="G145" s="6">
        <v>12410.03</v>
      </c>
      <c r="I145" s="70" t="s">
        <v>1141</v>
      </c>
      <c r="J145" s="159" t="s">
        <v>1188</v>
      </c>
      <c r="K145" s="159" t="s">
        <v>941</v>
      </c>
      <c r="L145" s="160">
        <v>0.5</v>
      </c>
      <c r="M145" s="160">
        <v>17.510000000000002</v>
      </c>
      <c r="N145" s="160">
        <v>142.39009999999999</v>
      </c>
      <c r="O145" s="160">
        <v>1.1597</v>
      </c>
      <c r="P145" s="163">
        <v>100</v>
      </c>
      <c r="Q145" s="6">
        <v>50</v>
      </c>
      <c r="R145" s="6">
        <v>1751.0000000000002</v>
      </c>
      <c r="S145" s="6">
        <v>14239.009999999998</v>
      </c>
      <c r="T145" s="6">
        <v>115.97</v>
      </c>
      <c r="U145" s="6">
        <v>50</v>
      </c>
      <c r="V145" s="6">
        <v>1751.0000000000002</v>
      </c>
      <c r="W145" s="6">
        <v>14239.009999999998</v>
      </c>
      <c r="X145" s="6">
        <v>115.97</v>
      </c>
    </row>
    <row r="146" spans="1:24" ht="15" x14ac:dyDescent="0.2">
      <c r="A146" t="s">
        <v>1044</v>
      </c>
      <c r="B146" s="146" t="s">
        <v>1189</v>
      </c>
      <c r="C146" t="s">
        <v>721</v>
      </c>
      <c r="D146" s="4">
        <v>13.4693</v>
      </c>
      <c r="E146" s="2">
        <v>100</v>
      </c>
      <c r="F146" s="6">
        <v>1346.93</v>
      </c>
      <c r="G146" s="35"/>
      <c r="I146" s="70" t="s">
        <v>1141</v>
      </c>
      <c r="J146" s="159" t="s">
        <v>1190</v>
      </c>
      <c r="K146" s="159" t="s">
        <v>942</v>
      </c>
      <c r="L146" s="160">
        <v>0.85</v>
      </c>
      <c r="M146" s="160">
        <v>31.57</v>
      </c>
      <c r="N146" s="160">
        <v>256.74579999999997</v>
      </c>
      <c r="O146" s="160">
        <v>1.0424</v>
      </c>
      <c r="P146" s="163">
        <v>100</v>
      </c>
      <c r="Q146" s="6">
        <v>85</v>
      </c>
      <c r="R146" s="6">
        <v>3157</v>
      </c>
      <c r="S146" s="6">
        <v>25674.579999999998</v>
      </c>
      <c r="T146" s="6">
        <v>104.24</v>
      </c>
      <c r="U146" s="6">
        <v>85</v>
      </c>
      <c r="V146" s="6">
        <v>3157</v>
      </c>
      <c r="W146" s="6">
        <v>25674.579999999998</v>
      </c>
      <c r="X146" s="6">
        <v>104.24</v>
      </c>
    </row>
    <row r="147" spans="1:24" ht="15" x14ac:dyDescent="0.2">
      <c r="A147" s="141" t="s">
        <v>1044</v>
      </c>
      <c r="B147" s="142" t="s">
        <v>721</v>
      </c>
      <c r="C147" s="141" t="s">
        <v>721</v>
      </c>
      <c r="D147" s="143">
        <v>1700.8728000000001</v>
      </c>
      <c r="E147" s="144">
        <v>1</v>
      </c>
      <c r="F147" s="145">
        <v>1700.8728000000001</v>
      </c>
      <c r="G147" s="6">
        <v>1700.8728000000001</v>
      </c>
      <c r="I147" s="70" t="s">
        <v>1141</v>
      </c>
      <c r="J147" s="76" t="s">
        <v>1191</v>
      </c>
      <c r="K147" s="76" t="s">
        <v>943</v>
      </c>
      <c r="L147" s="140">
        <v>2.38</v>
      </c>
      <c r="M147" s="140">
        <v>96.36</v>
      </c>
      <c r="N147" s="140">
        <v>742.54369999999994</v>
      </c>
      <c r="O147" s="140">
        <v>0.74560000000000004</v>
      </c>
      <c r="P147" s="163">
        <v>100</v>
      </c>
      <c r="Q147" s="6">
        <v>238</v>
      </c>
      <c r="R147" s="6">
        <v>9636</v>
      </c>
      <c r="S147" s="6">
        <v>74254.37</v>
      </c>
      <c r="T147" s="6">
        <v>74.56</v>
      </c>
      <c r="U147" s="6">
        <v>238</v>
      </c>
      <c r="V147" s="6">
        <v>9636</v>
      </c>
      <c r="W147" s="6">
        <v>74254.37</v>
      </c>
      <c r="X147" s="6">
        <v>74.56</v>
      </c>
    </row>
    <row r="148" spans="1:24" ht="15" x14ac:dyDescent="0.2">
      <c r="A148" t="s">
        <v>1044</v>
      </c>
      <c r="B148" s="146" t="s">
        <v>1192</v>
      </c>
      <c r="C148" t="s">
        <v>722</v>
      </c>
      <c r="D148" s="4">
        <v>28.184899999999999</v>
      </c>
      <c r="E148" s="2">
        <v>100</v>
      </c>
      <c r="F148" s="6">
        <v>2818.49</v>
      </c>
      <c r="G148" s="6">
        <v>2818.49</v>
      </c>
      <c r="I148" s="70" t="s">
        <v>1042</v>
      </c>
      <c r="J148" s="76" t="s">
        <v>1193</v>
      </c>
      <c r="K148" s="76" t="s">
        <v>523</v>
      </c>
      <c r="L148" s="140">
        <v>6.01</v>
      </c>
      <c r="M148" s="140">
        <v>266.13</v>
      </c>
      <c r="N148" s="140">
        <v>1744.7277999999999</v>
      </c>
      <c r="O148" s="140">
        <v>1.0082</v>
      </c>
      <c r="P148" s="117">
        <v>10000</v>
      </c>
      <c r="Q148" s="6">
        <v>60100</v>
      </c>
      <c r="R148" s="6">
        <v>2661300</v>
      </c>
      <c r="S148" s="6">
        <v>17447278</v>
      </c>
      <c r="T148" s="6">
        <v>10082</v>
      </c>
      <c r="U148" s="6">
        <v>60100</v>
      </c>
      <c r="V148" s="6">
        <v>2661300</v>
      </c>
      <c r="W148" s="6">
        <v>17447278</v>
      </c>
      <c r="X148" s="6">
        <v>10082</v>
      </c>
    </row>
    <row r="149" spans="1:24" ht="15" x14ac:dyDescent="0.2">
      <c r="A149" t="s">
        <v>1044</v>
      </c>
      <c r="B149" s="146" t="s">
        <v>1194</v>
      </c>
      <c r="C149" t="s">
        <v>723</v>
      </c>
      <c r="D149" s="4">
        <v>18.466899999999999</v>
      </c>
      <c r="E149" s="2">
        <v>100</v>
      </c>
      <c r="F149" s="6">
        <v>1846.6899999999998</v>
      </c>
      <c r="G149" s="6">
        <v>1846.6899999999998</v>
      </c>
      <c r="I149" s="70" t="s">
        <v>1141</v>
      </c>
      <c r="J149" s="76" t="s">
        <v>1195</v>
      </c>
      <c r="K149" s="76" t="s">
        <v>1025</v>
      </c>
      <c r="L149" s="140">
        <v>3.36</v>
      </c>
      <c r="M149" s="140">
        <v>102.59</v>
      </c>
      <c r="N149" s="140">
        <v>927.3732</v>
      </c>
      <c r="O149" s="140">
        <v>0.50509999999999999</v>
      </c>
      <c r="P149" s="117">
        <v>250</v>
      </c>
      <c r="Q149" s="6">
        <v>840</v>
      </c>
      <c r="R149" s="6">
        <v>25647.5</v>
      </c>
      <c r="S149" s="6">
        <v>231843.3</v>
      </c>
      <c r="T149" s="6">
        <v>126.27499999999999</v>
      </c>
    </row>
    <row r="150" spans="1:24" ht="15" x14ac:dyDescent="0.2">
      <c r="A150" t="s">
        <v>1044</v>
      </c>
      <c r="B150" s="146" t="s">
        <v>1196</v>
      </c>
      <c r="C150" t="s">
        <v>755</v>
      </c>
      <c r="D150" s="4">
        <v>44.096899999999998</v>
      </c>
      <c r="E150" s="2">
        <v>10000</v>
      </c>
      <c r="F150" s="6">
        <v>440969</v>
      </c>
      <c r="G150" s="6">
        <v>440969</v>
      </c>
      <c r="I150" s="70" t="s">
        <v>1042</v>
      </c>
      <c r="J150" s="76" t="s">
        <v>1197</v>
      </c>
      <c r="K150" s="76" t="s">
        <v>1025</v>
      </c>
      <c r="L150" s="140">
        <v>30.35</v>
      </c>
      <c r="M150" s="140">
        <v>883.39</v>
      </c>
      <c r="N150" s="140">
        <v>7961.8720999999996</v>
      </c>
      <c r="O150" s="140">
        <v>2.3576999999999999</v>
      </c>
      <c r="P150" s="117">
        <v>25</v>
      </c>
      <c r="Q150" s="152">
        <v>758.75</v>
      </c>
      <c r="R150" s="152">
        <v>22084.75</v>
      </c>
      <c r="S150" s="152">
        <v>199046.80249999999</v>
      </c>
      <c r="T150" s="152">
        <v>58.942499999999995</v>
      </c>
      <c r="U150" s="6">
        <v>758.75</v>
      </c>
      <c r="V150" s="6">
        <v>22084.75</v>
      </c>
      <c r="W150" s="6">
        <v>199046.80249999999</v>
      </c>
      <c r="X150" s="6">
        <v>58.942499999999995</v>
      </c>
    </row>
    <row r="151" spans="1:24" ht="15" x14ac:dyDescent="0.2">
      <c r="A151" t="s">
        <v>1044</v>
      </c>
      <c r="B151" s="146" t="s">
        <v>1198</v>
      </c>
      <c r="C151" t="s">
        <v>724</v>
      </c>
      <c r="D151" s="4">
        <v>42.920200000000001</v>
      </c>
      <c r="E151" s="2">
        <v>100</v>
      </c>
      <c r="F151" s="6">
        <v>4292.0200000000004</v>
      </c>
      <c r="G151" s="6">
        <v>4292.0200000000004</v>
      </c>
      <c r="I151" s="70" t="s">
        <v>1042</v>
      </c>
      <c r="J151" s="76" t="s">
        <v>1199</v>
      </c>
      <c r="K151" s="76" t="s">
        <v>1026</v>
      </c>
      <c r="L151" s="140">
        <v>5.9</v>
      </c>
      <c r="M151" s="140">
        <v>16.760000000000002</v>
      </c>
      <c r="N151" s="140">
        <v>528.99739999999997</v>
      </c>
      <c r="O151" s="140">
        <v>1.1137999999999999</v>
      </c>
      <c r="P151" s="117">
        <v>25</v>
      </c>
      <c r="Q151" s="6">
        <v>147.5</v>
      </c>
      <c r="R151" s="6">
        <v>419.00000000000006</v>
      </c>
      <c r="S151" s="6">
        <v>13224.934999999999</v>
      </c>
      <c r="T151" s="6">
        <v>27.844999999999999</v>
      </c>
      <c r="U151" s="6">
        <v>147.5</v>
      </c>
      <c r="V151" s="6">
        <v>419.00000000000006</v>
      </c>
      <c r="W151" s="6">
        <v>13224.934999999999</v>
      </c>
      <c r="X151" s="6">
        <v>27.844999999999999</v>
      </c>
    </row>
    <row r="152" spans="1:24" ht="15" x14ac:dyDescent="0.2">
      <c r="A152" t="s">
        <v>1044</v>
      </c>
      <c r="B152" s="146" t="s">
        <v>1200</v>
      </c>
      <c r="C152" t="s">
        <v>725</v>
      </c>
      <c r="D152" s="4">
        <v>76.855199999999996</v>
      </c>
      <c r="E152" s="2">
        <v>100</v>
      </c>
      <c r="F152" s="6">
        <v>7685.5199999999995</v>
      </c>
      <c r="G152" s="6">
        <v>7685.5199999999995</v>
      </c>
      <c r="I152" s="70" t="s">
        <v>1141</v>
      </c>
      <c r="J152" s="159" t="s">
        <v>1201</v>
      </c>
      <c r="K152" s="159" t="s">
        <v>1027</v>
      </c>
      <c r="L152" s="160">
        <v>0.54</v>
      </c>
      <c r="M152" s="160">
        <v>2.93</v>
      </c>
      <c r="N152" s="160">
        <v>112.7315</v>
      </c>
      <c r="O152" s="160">
        <v>0.29070000000000001</v>
      </c>
      <c r="P152" s="117">
        <v>250</v>
      </c>
      <c r="Q152" s="6">
        <v>135</v>
      </c>
      <c r="R152" s="6">
        <v>732.5</v>
      </c>
      <c r="S152" s="6">
        <v>28182.875</v>
      </c>
      <c r="T152" s="6">
        <v>72.674999999999997</v>
      </c>
    </row>
    <row r="153" spans="1:24" ht="15" x14ac:dyDescent="0.2">
      <c r="A153" t="s">
        <v>1040</v>
      </c>
      <c r="B153" s="146" t="s">
        <v>1170</v>
      </c>
      <c r="C153" t="s">
        <v>726</v>
      </c>
      <c r="D153" s="4">
        <v>924.2278</v>
      </c>
      <c r="E153" s="2">
        <v>100</v>
      </c>
      <c r="F153" s="6">
        <v>92422.78</v>
      </c>
      <c r="G153" s="6">
        <v>92422.78</v>
      </c>
      <c r="I153" s="70" t="s">
        <v>1042</v>
      </c>
      <c r="J153" s="76" t="s">
        <v>1202</v>
      </c>
      <c r="K153" s="76" t="s">
        <v>1027</v>
      </c>
      <c r="L153" s="140">
        <v>7.49</v>
      </c>
      <c r="M153" s="140">
        <v>31.43</v>
      </c>
      <c r="N153" s="140">
        <v>1214.5105000000001</v>
      </c>
      <c r="O153" s="140">
        <v>1.9804999999999999</v>
      </c>
      <c r="P153" s="117">
        <v>25</v>
      </c>
      <c r="Q153" s="152">
        <v>187.25</v>
      </c>
      <c r="R153" s="152">
        <v>785.75</v>
      </c>
      <c r="S153" s="152">
        <v>30362.762500000001</v>
      </c>
      <c r="T153" s="152">
        <v>49.512499999999996</v>
      </c>
      <c r="U153" s="6">
        <v>187.25</v>
      </c>
      <c r="V153" s="6">
        <v>785.75</v>
      </c>
      <c r="W153" s="6">
        <v>30362.762500000001</v>
      </c>
      <c r="X153" s="6">
        <v>49.512499999999996</v>
      </c>
    </row>
    <row r="154" spans="1:24" ht="15" x14ac:dyDescent="0.2">
      <c r="A154" t="s">
        <v>1040</v>
      </c>
      <c r="B154" s="146" t="s">
        <v>1171</v>
      </c>
      <c r="C154" t="s">
        <v>727</v>
      </c>
      <c r="D154" s="4">
        <v>35.071199999999997</v>
      </c>
      <c r="E154" s="2">
        <v>100</v>
      </c>
      <c r="F154" s="6">
        <v>3507.12</v>
      </c>
      <c r="G154" s="6">
        <v>3507.12</v>
      </c>
      <c r="I154" s="70" t="s">
        <v>1141</v>
      </c>
      <c r="J154" s="159" t="s">
        <v>1203</v>
      </c>
      <c r="K154" s="159" t="s">
        <v>737</v>
      </c>
      <c r="L154" s="154" t="s">
        <v>79</v>
      </c>
      <c r="M154" s="160">
        <v>4.92</v>
      </c>
      <c r="N154" s="160">
        <v>144.63409999999999</v>
      </c>
      <c r="O154" s="154" t="s">
        <v>79</v>
      </c>
      <c r="P154" s="117">
        <v>250</v>
      </c>
      <c r="Q154" s="6" t="s">
        <v>39</v>
      </c>
      <c r="R154" s="6">
        <v>1230</v>
      </c>
      <c r="S154" s="6">
        <v>36158.524999999994</v>
      </c>
      <c r="T154" s="6" t="s">
        <v>39</v>
      </c>
    </row>
    <row r="155" spans="1:24" ht="15" x14ac:dyDescent="0.2">
      <c r="A155" t="s">
        <v>1040</v>
      </c>
      <c r="B155" s="146" t="s">
        <v>1173</v>
      </c>
      <c r="C155" t="s">
        <v>728</v>
      </c>
      <c r="D155" s="4">
        <v>45.508400000000002</v>
      </c>
      <c r="E155" s="2">
        <v>100</v>
      </c>
      <c r="F155" s="6">
        <v>4550.84</v>
      </c>
      <c r="G155" s="6">
        <v>4550.84</v>
      </c>
      <c r="I155" s="70" t="s">
        <v>1042</v>
      </c>
      <c r="J155" s="76" t="s">
        <v>1204</v>
      </c>
      <c r="K155" s="76" t="s">
        <v>1028</v>
      </c>
      <c r="L155" s="140">
        <v>6.04</v>
      </c>
      <c r="M155" s="140">
        <v>50.87</v>
      </c>
      <c r="N155" s="140">
        <v>1267.1660999999999</v>
      </c>
      <c r="O155" s="140">
        <v>1.5077</v>
      </c>
      <c r="P155" s="117">
        <v>25</v>
      </c>
      <c r="Q155" s="152">
        <v>151</v>
      </c>
      <c r="R155" s="152">
        <v>1271.75</v>
      </c>
      <c r="S155" s="152">
        <v>31679.152499999997</v>
      </c>
      <c r="T155" s="152">
        <v>37.692500000000003</v>
      </c>
      <c r="U155" s="6">
        <v>151</v>
      </c>
      <c r="V155" s="6">
        <v>1271.75</v>
      </c>
      <c r="W155" s="6">
        <v>31679.152499999997</v>
      </c>
      <c r="X155" s="6">
        <v>37.692500000000003</v>
      </c>
    </row>
    <row r="156" spans="1:24" ht="15" x14ac:dyDescent="0.2">
      <c r="A156" t="s">
        <v>1040</v>
      </c>
      <c r="B156" s="146" t="s">
        <v>1174</v>
      </c>
      <c r="C156" t="s">
        <v>729</v>
      </c>
      <c r="D156" s="4">
        <v>24.319700000000001</v>
      </c>
      <c r="E156" s="2">
        <v>100</v>
      </c>
      <c r="F156" s="6">
        <v>2431.9700000000003</v>
      </c>
      <c r="G156" s="6">
        <v>2431.9700000000003</v>
      </c>
      <c r="I156" s="70" t="s">
        <v>1141</v>
      </c>
      <c r="J156" s="76" t="s">
        <v>1205</v>
      </c>
      <c r="K156" s="76" t="s">
        <v>1029</v>
      </c>
      <c r="L156" s="154" t="s">
        <v>79</v>
      </c>
      <c r="M156" s="154" t="s">
        <v>79</v>
      </c>
      <c r="N156" s="154" t="s">
        <v>79</v>
      </c>
      <c r="O156" s="154" t="s">
        <v>79</v>
      </c>
      <c r="P156" s="117">
        <v>250</v>
      </c>
      <c r="Q156" s="6" t="s">
        <v>39</v>
      </c>
      <c r="R156" s="6" t="s">
        <v>39</v>
      </c>
      <c r="S156" s="6" t="s">
        <v>39</v>
      </c>
      <c r="T156" s="6" t="s">
        <v>39</v>
      </c>
    </row>
    <row r="157" spans="1:24" ht="15" x14ac:dyDescent="0.2">
      <c r="A157" t="s">
        <v>1040</v>
      </c>
      <c r="B157" s="146" t="s">
        <v>1178</v>
      </c>
      <c r="C157" t="s">
        <v>730</v>
      </c>
      <c r="D157" s="4">
        <v>8.7067999999999994</v>
      </c>
      <c r="E157" s="2">
        <v>100</v>
      </c>
      <c r="F157" s="6">
        <v>870.68</v>
      </c>
      <c r="G157" s="35"/>
      <c r="I157" s="70" t="s">
        <v>1206</v>
      </c>
      <c r="J157" s="76" t="s">
        <v>1207</v>
      </c>
      <c r="K157" s="76" t="s">
        <v>1029</v>
      </c>
      <c r="L157" s="140">
        <v>12.91</v>
      </c>
      <c r="M157" s="140">
        <v>134.84</v>
      </c>
      <c r="N157" s="156">
        <v>3981.1161999999999</v>
      </c>
      <c r="O157" s="140">
        <v>4.2842000000000002</v>
      </c>
      <c r="P157" s="117">
        <v>10</v>
      </c>
      <c r="Q157" s="6">
        <v>129.1</v>
      </c>
      <c r="R157" s="6">
        <v>1348.4</v>
      </c>
      <c r="S157" s="6">
        <v>39811.161999999997</v>
      </c>
      <c r="T157" s="6">
        <v>42.841999999999999</v>
      </c>
      <c r="U157" s="6">
        <v>129.1</v>
      </c>
      <c r="V157" s="6">
        <v>1348.4</v>
      </c>
      <c r="W157" s="6">
        <v>39811.161999999997</v>
      </c>
      <c r="X157" s="6">
        <v>42.841999999999999</v>
      </c>
    </row>
    <row r="158" spans="1:24" ht="15" x14ac:dyDescent="0.2">
      <c r="A158" s="141" t="s">
        <v>1044</v>
      </c>
      <c r="B158" s="142" t="s">
        <v>730</v>
      </c>
      <c r="C158" s="141" t="s">
        <v>730</v>
      </c>
      <c r="D158" s="143">
        <v>896.29219999999998</v>
      </c>
      <c r="E158" s="144">
        <v>1</v>
      </c>
      <c r="F158" s="145">
        <v>896.29219999999998</v>
      </c>
      <c r="G158" s="6">
        <v>896.29219999999998</v>
      </c>
      <c r="I158" s="70" t="s">
        <v>1206</v>
      </c>
      <c r="J158" s="147" t="s">
        <v>1208</v>
      </c>
      <c r="K158" s="147" t="s">
        <v>739</v>
      </c>
      <c r="L158" s="148">
        <v>1.97</v>
      </c>
      <c r="M158" s="148">
        <v>24.86</v>
      </c>
      <c r="N158" s="148">
        <v>559.6087</v>
      </c>
      <c r="O158" s="148">
        <v>7.6372999999999998</v>
      </c>
      <c r="P158" s="117">
        <v>10</v>
      </c>
      <c r="Q158" s="6">
        <v>19.7</v>
      </c>
      <c r="R158" s="6">
        <v>248.6</v>
      </c>
      <c r="S158" s="6">
        <v>5596.0869999999995</v>
      </c>
      <c r="T158" s="6">
        <v>76.37299999999999</v>
      </c>
      <c r="U158" s="6">
        <v>19.7</v>
      </c>
      <c r="V158" s="6">
        <v>248.6</v>
      </c>
      <c r="W158" s="6">
        <v>5596.0869999999995</v>
      </c>
      <c r="X158" s="6">
        <v>76.37299999999999</v>
      </c>
    </row>
    <row r="159" spans="1:24" ht="15" x14ac:dyDescent="0.2">
      <c r="A159" t="s">
        <v>1040</v>
      </c>
      <c r="B159" s="146" t="s">
        <v>1183</v>
      </c>
      <c r="C159" t="s">
        <v>731</v>
      </c>
      <c r="D159" s="4">
        <v>7.8402000000000003</v>
      </c>
      <c r="E159" s="2">
        <v>100</v>
      </c>
      <c r="F159" s="6">
        <v>784.02</v>
      </c>
      <c r="G159" s="35"/>
      <c r="I159" s="70" t="s">
        <v>1042</v>
      </c>
      <c r="J159" s="76" t="s">
        <v>1209</v>
      </c>
      <c r="K159" s="76" t="s">
        <v>486</v>
      </c>
      <c r="L159" s="140">
        <v>1.72</v>
      </c>
      <c r="M159" s="140">
        <v>76.8</v>
      </c>
      <c r="N159" s="140">
        <v>365.47730000000001</v>
      </c>
      <c r="O159" s="140">
        <v>1.2202</v>
      </c>
      <c r="P159" s="117">
        <v>10000</v>
      </c>
      <c r="Q159" s="6">
        <v>17200</v>
      </c>
      <c r="R159" s="6">
        <v>768000</v>
      </c>
      <c r="S159" s="6">
        <v>3654773</v>
      </c>
      <c r="T159" s="6">
        <v>12202</v>
      </c>
      <c r="U159" s="6">
        <v>17200</v>
      </c>
      <c r="V159" s="6">
        <v>768000</v>
      </c>
      <c r="W159" s="6">
        <v>3654773</v>
      </c>
      <c r="X159" s="6">
        <v>12202</v>
      </c>
    </row>
    <row r="160" spans="1:24" ht="15" x14ac:dyDescent="0.2">
      <c r="A160" s="141" t="s">
        <v>1044</v>
      </c>
      <c r="B160" s="142" t="s">
        <v>731</v>
      </c>
      <c r="C160" s="141" t="s">
        <v>731</v>
      </c>
      <c r="D160" s="143">
        <v>873.19690000000003</v>
      </c>
      <c r="E160" s="144">
        <v>1</v>
      </c>
      <c r="F160" s="145">
        <v>873.19690000000003</v>
      </c>
      <c r="G160" s="35">
        <v>873.19690000000003</v>
      </c>
      <c r="I160" s="70" t="s">
        <v>1206</v>
      </c>
      <c r="J160" s="76" t="s">
        <v>1210</v>
      </c>
      <c r="K160" s="76" t="s">
        <v>740</v>
      </c>
      <c r="L160" s="140">
        <v>8.5500000000000007</v>
      </c>
      <c r="M160" s="140">
        <v>117.28</v>
      </c>
      <c r="N160" s="140">
        <v>2476.4391000000001</v>
      </c>
      <c r="O160" s="140">
        <v>6.2839</v>
      </c>
      <c r="P160" s="117">
        <v>10</v>
      </c>
      <c r="Q160" s="6">
        <v>85.5</v>
      </c>
      <c r="R160" s="6">
        <v>1172.8</v>
      </c>
      <c r="S160" s="6">
        <v>24764.391</v>
      </c>
      <c r="T160" s="6">
        <v>62.838999999999999</v>
      </c>
      <c r="U160" s="6">
        <v>85.5</v>
      </c>
      <c r="V160" s="6">
        <v>1172.8</v>
      </c>
      <c r="W160" s="6">
        <v>24764.391</v>
      </c>
      <c r="X160" s="6">
        <v>62.838999999999999</v>
      </c>
    </row>
    <row r="161" spans="1:24" ht="15" x14ac:dyDescent="0.2">
      <c r="A161" t="s">
        <v>1040</v>
      </c>
      <c r="B161" s="146" t="s">
        <v>1186</v>
      </c>
      <c r="C161" t="s">
        <v>732</v>
      </c>
      <c r="D161" s="4">
        <v>42.095399999999998</v>
      </c>
      <c r="E161" s="2">
        <v>100</v>
      </c>
      <c r="F161" s="6">
        <v>4209.54</v>
      </c>
      <c r="G161" s="6">
        <v>4209.54</v>
      </c>
      <c r="I161" s="70" t="s">
        <v>1206</v>
      </c>
      <c r="J161" s="76" t="s">
        <v>1211</v>
      </c>
      <c r="K161" s="76" t="s">
        <v>741</v>
      </c>
      <c r="L161" s="140">
        <v>7.51</v>
      </c>
      <c r="M161" s="140">
        <v>101.67</v>
      </c>
      <c r="N161" s="140">
        <v>2303.0962</v>
      </c>
      <c r="O161" s="140">
        <v>2.3407</v>
      </c>
      <c r="P161" s="117">
        <v>10</v>
      </c>
      <c r="Q161" s="6">
        <v>75.099999999999994</v>
      </c>
      <c r="R161" s="6">
        <v>1016.7</v>
      </c>
      <c r="S161" s="6">
        <v>23030.962</v>
      </c>
      <c r="T161" s="6">
        <v>23.407</v>
      </c>
      <c r="U161" s="6">
        <v>75.099999999999994</v>
      </c>
      <c r="V161" s="6">
        <v>1016.7</v>
      </c>
      <c r="W161" s="6">
        <v>23030.962</v>
      </c>
      <c r="X161" s="6">
        <v>23.407</v>
      </c>
    </row>
    <row r="162" spans="1:24" ht="15" x14ac:dyDescent="0.2">
      <c r="A162" t="s">
        <v>1040</v>
      </c>
      <c r="B162" s="146" t="s">
        <v>1188</v>
      </c>
      <c r="C162" t="s">
        <v>733</v>
      </c>
      <c r="D162" s="4">
        <v>79.137</v>
      </c>
      <c r="E162" s="2">
        <v>100</v>
      </c>
      <c r="F162" s="6">
        <v>7913.7</v>
      </c>
      <c r="G162" s="6">
        <v>7913.7</v>
      </c>
      <c r="I162" s="70" t="s">
        <v>1206</v>
      </c>
      <c r="J162" s="76" t="s">
        <v>1212</v>
      </c>
      <c r="K162" s="76" t="s">
        <v>742</v>
      </c>
      <c r="L162" s="140">
        <v>6.78</v>
      </c>
      <c r="M162" s="140">
        <v>80.84</v>
      </c>
      <c r="N162" s="140">
        <v>2152.7784000000001</v>
      </c>
      <c r="O162" s="140">
        <v>5.5331000000000001</v>
      </c>
      <c r="P162" s="117">
        <v>10</v>
      </c>
      <c r="Q162" s="6">
        <v>67.8</v>
      </c>
      <c r="R162" s="6">
        <v>808.40000000000009</v>
      </c>
      <c r="S162" s="6">
        <v>21527.784</v>
      </c>
      <c r="T162" s="6">
        <v>55.331000000000003</v>
      </c>
      <c r="U162" s="6">
        <v>67.8</v>
      </c>
      <c r="V162" s="6">
        <v>808.40000000000009</v>
      </c>
      <c r="W162" s="6">
        <v>21527.784</v>
      </c>
      <c r="X162" s="6">
        <v>55.331000000000003</v>
      </c>
    </row>
    <row r="163" spans="1:24" ht="15" x14ac:dyDescent="0.2">
      <c r="A163" t="s">
        <v>1044</v>
      </c>
      <c r="B163" s="146" t="s">
        <v>1213</v>
      </c>
      <c r="C163" t="s">
        <v>734</v>
      </c>
      <c r="D163" s="4">
        <v>139.51249999999999</v>
      </c>
      <c r="E163" s="2">
        <v>100</v>
      </c>
      <c r="F163" s="6">
        <v>13951.249999999998</v>
      </c>
      <c r="G163" s="6">
        <v>13951.249999999998</v>
      </c>
      <c r="I163" s="70" t="s">
        <v>1206</v>
      </c>
      <c r="J163" s="76" t="s">
        <v>1214</v>
      </c>
      <c r="K163" s="76" t="s">
        <v>743</v>
      </c>
      <c r="L163" s="140">
        <v>6.69</v>
      </c>
      <c r="M163" s="140">
        <v>74.61</v>
      </c>
      <c r="N163" s="140">
        <v>2155.7984000000001</v>
      </c>
      <c r="O163" s="140">
        <v>1.9594</v>
      </c>
      <c r="P163" s="117">
        <v>10</v>
      </c>
      <c r="Q163" s="6">
        <v>66.900000000000006</v>
      </c>
      <c r="R163" s="6">
        <v>746.1</v>
      </c>
      <c r="S163" s="6">
        <v>21557.984</v>
      </c>
      <c r="T163" s="6">
        <v>19.594000000000001</v>
      </c>
      <c r="U163" s="6">
        <v>66.900000000000006</v>
      </c>
      <c r="V163" s="6">
        <v>746.1</v>
      </c>
      <c r="W163" s="6">
        <v>21557.984</v>
      </c>
      <c r="X163" s="6">
        <v>19.594000000000001</v>
      </c>
    </row>
    <row r="164" spans="1:24" ht="15" x14ac:dyDescent="0.2">
      <c r="A164" t="s">
        <v>1040</v>
      </c>
      <c r="B164" s="146" t="s">
        <v>1191</v>
      </c>
      <c r="C164" t="s">
        <v>735</v>
      </c>
      <c r="D164" s="4">
        <v>411.86149999999998</v>
      </c>
      <c r="E164" s="2">
        <v>100</v>
      </c>
      <c r="F164" s="6">
        <v>41186.149999999994</v>
      </c>
      <c r="G164" s="6">
        <v>41186.149999999994</v>
      </c>
      <c r="I164" s="70" t="s">
        <v>1206</v>
      </c>
      <c r="J164" s="76" t="s">
        <v>1215</v>
      </c>
      <c r="K164" s="76" t="s">
        <v>1030</v>
      </c>
      <c r="L164" s="140">
        <v>12.01</v>
      </c>
      <c r="M164" s="140">
        <v>481.34</v>
      </c>
      <c r="N164" s="156">
        <v>3698.3359</v>
      </c>
      <c r="O164" s="140">
        <v>3.4083000000000001</v>
      </c>
      <c r="P164" s="117">
        <v>10</v>
      </c>
      <c r="Q164" s="6">
        <v>120.1</v>
      </c>
      <c r="R164" s="6">
        <v>4813.3999999999996</v>
      </c>
      <c r="S164" s="6">
        <v>36983.358999999997</v>
      </c>
      <c r="T164" s="6">
        <v>34.082999999999998</v>
      </c>
      <c r="U164" s="6">
        <v>120.1</v>
      </c>
      <c r="V164" s="6">
        <v>4813.3999999999996</v>
      </c>
      <c r="W164" s="6">
        <v>36983.358999999997</v>
      </c>
      <c r="X164" s="6">
        <v>34.082999999999998</v>
      </c>
    </row>
    <row r="165" spans="1:24" ht="15" x14ac:dyDescent="0.2">
      <c r="A165" t="s">
        <v>1040</v>
      </c>
      <c r="B165" s="146" t="s">
        <v>1193</v>
      </c>
      <c r="C165" t="s">
        <v>523</v>
      </c>
      <c r="D165" s="4">
        <v>994.77909999999997</v>
      </c>
      <c r="E165" s="2">
        <v>10000</v>
      </c>
      <c r="F165" s="6">
        <v>9947791</v>
      </c>
      <c r="G165" s="6">
        <v>9947791</v>
      </c>
      <c r="I165" s="70" t="s">
        <v>1206</v>
      </c>
      <c r="J165" s="76" t="s">
        <v>1216</v>
      </c>
      <c r="K165" s="76" t="s">
        <v>744</v>
      </c>
      <c r="L165" s="140">
        <v>5.97</v>
      </c>
      <c r="M165" s="140">
        <v>224.18</v>
      </c>
      <c r="N165" s="140">
        <v>1842.7773999999999</v>
      </c>
      <c r="O165" s="140">
        <v>1.1463000000000001</v>
      </c>
      <c r="P165" s="117">
        <v>50</v>
      </c>
      <c r="Q165" s="6">
        <v>298.5</v>
      </c>
      <c r="R165" s="6">
        <v>11209</v>
      </c>
      <c r="S165" s="6">
        <v>92138.87</v>
      </c>
      <c r="T165" s="6">
        <v>57.315000000000005</v>
      </c>
      <c r="U165" s="6">
        <v>298.5</v>
      </c>
      <c r="V165" s="6">
        <v>11209</v>
      </c>
      <c r="W165" s="6">
        <v>92138.87</v>
      </c>
      <c r="X165" s="6">
        <v>57.315000000000005</v>
      </c>
    </row>
    <row r="166" spans="1:24" ht="15" x14ac:dyDescent="0.2">
      <c r="A166" t="s">
        <v>1044</v>
      </c>
      <c r="B166" s="146" t="s">
        <v>1197</v>
      </c>
      <c r="C166" t="s">
        <v>484</v>
      </c>
      <c r="D166" s="4">
        <v>28.151499999999999</v>
      </c>
      <c r="E166" s="2">
        <v>25</v>
      </c>
      <c r="F166" s="6">
        <v>703.78749999999991</v>
      </c>
      <c r="G166" s="35"/>
      <c r="I166" s="70" t="s">
        <v>1206</v>
      </c>
      <c r="J166" s="76" t="s">
        <v>1217</v>
      </c>
      <c r="K166" s="76" t="s">
        <v>745</v>
      </c>
      <c r="L166" s="140">
        <v>5.19</v>
      </c>
      <c r="M166" s="140">
        <v>191.82</v>
      </c>
      <c r="N166" s="140">
        <v>1700.3480999999999</v>
      </c>
      <c r="O166" s="140">
        <v>8.9075000000000006</v>
      </c>
      <c r="P166" s="117">
        <v>10</v>
      </c>
      <c r="Q166" s="6">
        <v>51.900000000000006</v>
      </c>
      <c r="R166" s="6">
        <v>1918.1999999999998</v>
      </c>
      <c r="S166" s="6">
        <v>17003.481</v>
      </c>
      <c r="T166" s="6">
        <v>89.075000000000003</v>
      </c>
      <c r="U166" s="6">
        <v>51.900000000000006</v>
      </c>
      <c r="V166" s="6">
        <v>1918.1999999999998</v>
      </c>
      <c r="W166" s="6">
        <v>17003.481</v>
      </c>
      <c r="X166" s="6">
        <v>89.075000000000003</v>
      </c>
    </row>
    <row r="167" spans="1:24" ht="15" x14ac:dyDescent="0.2">
      <c r="A167" s="141" t="s">
        <v>1044</v>
      </c>
      <c r="B167" s="142" t="s">
        <v>1218</v>
      </c>
      <c r="C167" s="141" t="s">
        <v>484</v>
      </c>
      <c r="D167" s="143">
        <v>4127.2919000000002</v>
      </c>
      <c r="E167" s="144">
        <v>25</v>
      </c>
      <c r="F167" s="145">
        <v>103182.2975</v>
      </c>
      <c r="G167" s="6">
        <v>103182.2975</v>
      </c>
      <c r="I167" s="70" t="s">
        <v>1206</v>
      </c>
      <c r="J167" s="76" t="s">
        <v>1219</v>
      </c>
      <c r="K167" s="76" t="s">
        <v>746</v>
      </c>
      <c r="L167" s="140">
        <v>4.25</v>
      </c>
      <c r="M167" s="140">
        <v>160.94999999999999</v>
      </c>
      <c r="N167" s="140">
        <v>1269.133</v>
      </c>
      <c r="O167" s="140">
        <v>3.6398000000000001</v>
      </c>
      <c r="P167" s="117">
        <v>10</v>
      </c>
      <c r="Q167" s="6">
        <v>42.5</v>
      </c>
      <c r="R167" s="6">
        <v>1609.5</v>
      </c>
      <c r="S167" s="6">
        <v>12691.33</v>
      </c>
      <c r="T167" s="6">
        <v>36.398000000000003</v>
      </c>
      <c r="U167" s="6">
        <v>42.5</v>
      </c>
      <c r="V167" s="6">
        <v>1609.5</v>
      </c>
      <c r="W167" s="6">
        <v>12691.33</v>
      </c>
      <c r="X167" s="6">
        <v>36.398000000000003</v>
      </c>
    </row>
    <row r="168" spans="1:24" ht="15" x14ac:dyDescent="0.2">
      <c r="A168" t="s">
        <v>1040</v>
      </c>
      <c r="B168" s="146" t="s">
        <v>1220</v>
      </c>
      <c r="C168" t="s">
        <v>738</v>
      </c>
      <c r="D168" s="4">
        <v>1900.9648</v>
      </c>
      <c r="E168" s="2">
        <v>100</v>
      </c>
      <c r="F168" s="6">
        <v>190096.48</v>
      </c>
      <c r="G168" s="6">
        <v>190096.48</v>
      </c>
      <c r="I168" s="70" t="s">
        <v>1206</v>
      </c>
      <c r="J168" s="76" t="s">
        <v>1221</v>
      </c>
      <c r="K168" s="76" t="s">
        <v>747</v>
      </c>
      <c r="L168" s="140">
        <v>40.67</v>
      </c>
      <c r="M168" s="140">
        <v>1664.6</v>
      </c>
      <c r="N168" s="156">
        <v>12142.849</v>
      </c>
      <c r="O168" s="140">
        <v>1.8421000000000001</v>
      </c>
      <c r="P168" s="117">
        <v>10</v>
      </c>
      <c r="Q168" s="6">
        <v>406.70000000000005</v>
      </c>
      <c r="R168" s="6">
        <v>16646</v>
      </c>
      <c r="S168" s="6">
        <v>121428.49</v>
      </c>
      <c r="T168" s="6">
        <v>18.420999999999999</v>
      </c>
      <c r="U168" s="6">
        <v>406.70000000000005</v>
      </c>
      <c r="V168" s="6">
        <v>16646</v>
      </c>
      <c r="W168" s="6">
        <v>121428.49</v>
      </c>
      <c r="X168" s="6">
        <v>18.420999999999999</v>
      </c>
    </row>
    <row r="169" spans="1:24" ht="15" x14ac:dyDescent="0.2">
      <c r="A169" t="s">
        <v>1040</v>
      </c>
      <c r="B169" s="146" t="s">
        <v>1222</v>
      </c>
      <c r="C169" t="s">
        <v>739</v>
      </c>
      <c r="D169" s="4">
        <v>277.94080000000002</v>
      </c>
      <c r="E169" s="2">
        <v>10</v>
      </c>
      <c r="F169" s="6">
        <v>2779.4080000000004</v>
      </c>
      <c r="G169" s="6">
        <v>2779.4080000000004</v>
      </c>
      <c r="I169" s="70" t="s">
        <v>1206</v>
      </c>
      <c r="J169" s="76" t="s">
        <v>1223</v>
      </c>
      <c r="K169" s="76" t="s">
        <v>748</v>
      </c>
      <c r="L169" s="140">
        <v>7.74</v>
      </c>
      <c r="M169" s="140">
        <v>319.58</v>
      </c>
      <c r="N169" s="140">
        <v>2550.5594000000001</v>
      </c>
      <c r="O169" s="140">
        <v>2.3969999999999998</v>
      </c>
      <c r="P169" s="117">
        <v>10</v>
      </c>
      <c r="Q169" s="6">
        <v>77.400000000000006</v>
      </c>
      <c r="R169" s="6">
        <v>3195.7999999999997</v>
      </c>
      <c r="S169" s="6">
        <v>25505.594000000001</v>
      </c>
      <c r="T169" s="6">
        <v>23.97</v>
      </c>
      <c r="U169" s="6">
        <v>77.400000000000006</v>
      </c>
      <c r="V169" s="6">
        <v>3195.7999999999997</v>
      </c>
      <c r="W169" s="6">
        <v>25505.594000000001</v>
      </c>
      <c r="X169" s="6">
        <v>23.97</v>
      </c>
    </row>
    <row r="170" spans="1:24" ht="15" x14ac:dyDescent="0.2">
      <c r="A170" t="s">
        <v>1044</v>
      </c>
      <c r="B170" s="146" t="s">
        <v>1209</v>
      </c>
      <c r="C170" t="s">
        <v>486</v>
      </c>
      <c r="D170" s="4">
        <v>13.5425</v>
      </c>
      <c r="E170" s="2">
        <v>10000</v>
      </c>
      <c r="F170" s="6">
        <v>135425</v>
      </c>
      <c r="G170" s="35"/>
      <c r="I170" s="70" t="s">
        <v>1206</v>
      </c>
      <c r="J170" s="147" t="s">
        <v>1224</v>
      </c>
      <c r="K170" s="147" t="s">
        <v>749</v>
      </c>
      <c r="L170" s="148">
        <v>1.55</v>
      </c>
      <c r="M170" s="148">
        <v>54.77</v>
      </c>
      <c r="N170" s="148">
        <v>498.89530000000002</v>
      </c>
      <c r="O170" s="148">
        <v>0.35580000000000001</v>
      </c>
      <c r="P170" s="117">
        <v>100</v>
      </c>
      <c r="Q170" s="6">
        <v>155</v>
      </c>
      <c r="R170" s="6">
        <v>5477</v>
      </c>
      <c r="S170" s="6">
        <v>49889.53</v>
      </c>
      <c r="T170" s="6">
        <v>35.58</v>
      </c>
      <c r="U170" s="6">
        <v>155</v>
      </c>
      <c r="V170" s="6">
        <v>5477</v>
      </c>
      <c r="W170" s="6">
        <v>49889.53</v>
      </c>
      <c r="X170" s="6">
        <v>35.58</v>
      </c>
    </row>
    <row r="171" spans="1:24" ht="15" x14ac:dyDescent="0.2">
      <c r="A171" s="141" t="s">
        <v>1044</v>
      </c>
      <c r="B171" s="142" t="s">
        <v>1225</v>
      </c>
      <c r="C171" s="141" t="s">
        <v>486</v>
      </c>
      <c r="D171" s="143">
        <v>241.06559999999999</v>
      </c>
      <c r="E171" s="144">
        <v>10000</v>
      </c>
      <c r="F171" s="145">
        <v>2410656</v>
      </c>
      <c r="G171" s="6">
        <v>2410656</v>
      </c>
      <c r="I171" s="70" t="s">
        <v>1206</v>
      </c>
      <c r="J171" s="159" t="s">
        <v>1226</v>
      </c>
      <c r="K171" s="159" t="s">
        <v>750</v>
      </c>
      <c r="L171" s="160">
        <v>0.73</v>
      </c>
      <c r="M171" s="160">
        <v>18.309999999999999</v>
      </c>
      <c r="N171" s="160">
        <v>242.65100000000001</v>
      </c>
      <c r="O171" s="160">
        <v>0.1925</v>
      </c>
      <c r="P171" s="117">
        <v>100</v>
      </c>
      <c r="Q171" s="6">
        <v>73</v>
      </c>
      <c r="R171" s="6">
        <v>1830.9999999999998</v>
      </c>
      <c r="S171" s="6">
        <v>24265.100000000002</v>
      </c>
      <c r="T171" s="6">
        <v>19.25</v>
      </c>
      <c r="U171" s="6">
        <v>73</v>
      </c>
      <c r="V171" s="6">
        <v>1830.9999999999998</v>
      </c>
      <c r="W171" s="6">
        <v>24265.100000000002</v>
      </c>
      <c r="X171" s="6">
        <v>19.25</v>
      </c>
    </row>
    <row r="172" spans="1:24" ht="15" x14ac:dyDescent="0.2">
      <c r="A172" t="s">
        <v>1040</v>
      </c>
      <c r="B172" s="146" t="s">
        <v>1227</v>
      </c>
      <c r="C172" t="s">
        <v>740</v>
      </c>
      <c r="D172" s="4">
        <v>1239.3105</v>
      </c>
      <c r="E172" s="2">
        <v>10</v>
      </c>
      <c r="F172" s="6">
        <v>12393.105</v>
      </c>
      <c r="G172" s="6">
        <v>12393.105</v>
      </c>
      <c r="I172" s="70" t="s">
        <v>1206</v>
      </c>
      <c r="J172" s="147" t="s">
        <v>1228</v>
      </c>
      <c r="K172" s="147" t="s">
        <v>751</v>
      </c>
      <c r="L172" s="148">
        <v>1.83</v>
      </c>
      <c r="M172" s="148">
        <v>73.63</v>
      </c>
      <c r="N172" s="148">
        <v>556.79639999999995</v>
      </c>
      <c r="O172" s="148">
        <v>0.30030000000000001</v>
      </c>
      <c r="P172" s="117">
        <v>100</v>
      </c>
      <c r="Q172" s="6">
        <v>183</v>
      </c>
      <c r="R172" s="6">
        <v>7363</v>
      </c>
      <c r="S172" s="6">
        <v>55679.639999999992</v>
      </c>
      <c r="T172" s="6">
        <v>30.03</v>
      </c>
      <c r="U172" s="6">
        <v>183</v>
      </c>
      <c r="V172" s="6">
        <v>7363</v>
      </c>
      <c r="W172" s="6">
        <v>55679.639999999992</v>
      </c>
      <c r="X172" s="6">
        <v>30.03</v>
      </c>
    </row>
    <row r="173" spans="1:24" ht="15" x14ac:dyDescent="0.2">
      <c r="A173" t="s">
        <v>1040</v>
      </c>
      <c r="B173" s="146" t="s">
        <v>1229</v>
      </c>
      <c r="C173" t="s">
        <v>741</v>
      </c>
      <c r="D173" s="4">
        <v>1144.7570000000001</v>
      </c>
      <c r="E173" s="2">
        <v>10</v>
      </c>
      <c r="F173" s="6">
        <v>11447.57</v>
      </c>
      <c r="G173" s="6">
        <v>11447.57</v>
      </c>
      <c r="I173" s="70" t="s">
        <v>1206</v>
      </c>
      <c r="J173" s="147" t="s">
        <v>1230</v>
      </c>
      <c r="K173" s="147" t="s">
        <v>597</v>
      </c>
      <c r="L173" s="148">
        <v>1.18</v>
      </c>
      <c r="M173" s="148">
        <v>23.68</v>
      </c>
      <c r="N173" s="148">
        <v>414.95920000000001</v>
      </c>
      <c r="O173" s="148">
        <v>0.52680000000000005</v>
      </c>
      <c r="P173" s="117">
        <v>100</v>
      </c>
      <c r="Q173" s="6">
        <v>118</v>
      </c>
      <c r="R173" s="6">
        <v>2368</v>
      </c>
      <c r="S173" s="6">
        <v>41495.919999999998</v>
      </c>
      <c r="T173" s="6">
        <v>52.680000000000007</v>
      </c>
      <c r="U173" s="6">
        <v>118</v>
      </c>
      <c r="V173" s="6">
        <v>2368</v>
      </c>
      <c r="W173" s="6">
        <v>41495.919999999998</v>
      </c>
      <c r="X173" s="6">
        <v>52.680000000000007</v>
      </c>
    </row>
    <row r="174" spans="1:24" ht="15" x14ac:dyDescent="0.2">
      <c r="A174" t="s">
        <v>1040</v>
      </c>
      <c r="B174" s="146" t="s">
        <v>1231</v>
      </c>
      <c r="C174" s="62" t="s">
        <v>742</v>
      </c>
      <c r="D174" s="4">
        <v>1058.7733000000001</v>
      </c>
      <c r="E174" s="2">
        <v>10</v>
      </c>
      <c r="F174" s="6">
        <v>10587.733</v>
      </c>
      <c r="G174" s="6">
        <v>10587.733</v>
      </c>
      <c r="I174" s="70" t="s">
        <v>1042</v>
      </c>
      <c r="J174" s="76" t="s">
        <v>1232</v>
      </c>
      <c r="K174" s="76" t="s">
        <v>758</v>
      </c>
      <c r="L174" s="140">
        <v>14.74</v>
      </c>
      <c r="M174" s="140">
        <v>206.42</v>
      </c>
      <c r="N174" s="140">
        <v>4151.1554999999998</v>
      </c>
      <c r="O174" s="140">
        <v>1.2986</v>
      </c>
      <c r="P174" s="117">
        <v>10000</v>
      </c>
      <c r="Q174" s="6">
        <v>147400</v>
      </c>
      <c r="R174" s="6">
        <v>2064199.9999999998</v>
      </c>
      <c r="S174" s="6">
        <v>41511555</v>
      </c>
      <c r="T174" s="6">
        <v>12986</v>
      </c>
      <c r="U174" s="6">
        <v>147400</v>
      </c>
      <c r="V174" s="6">
        <v>2064199.9999999998</v>
      </c>
      <c r="W174" s="6">
        <v>41511555</v>
      </c>
      <c r="X174" s="6">
        <v>12986</v>
      </c>
    </row>
    <row r="175" spans="1:24" ht="15" x14ac:dyDescent="0.2">
      <c r="A175" t="s">
        <v>1040</v>
      </c>
      <c r="B175" s="146" t="s">
        <v>1233</v>
      </c>
      <c r="C175" t="s">
        <v>743</v>
      </c>
      <c r="D175" s="4">
        <v>1064.7823000000001</v>
      </c>
      <c r="E175" s="2">
        <v>100</v>
      </c>
      <c r="F175" s="6">
        <v>106478.23000000001</v>
      </c>
      <c r="G175" s="6">
        <v>106478.23000000001</v>
      </c>
      <c r="I175" s="70" t="s">
        <v>1206</v>
      </c>
      <c r="J175" s="159" t="s">
        <v>1234</v>
      </c>
      <c r="K175" s="159" t="s">
        <v>564</v>
      </c>
      <c r="L175" s="160">
        <v>0.23</v>
      </c>
      <c r="M175" s="160">
        <v>10.29</v>
      </c>
      <c r="N175" s="160">
        <v>116.81019999999999</v>
      </c>
      <c r="O175" s="160">
        <v>0.33560000000000001</v>
      </c>
      <c r="P175" s="117">
        <v>100</v>
      </c>
      <c r="Q175" s="6">
        <v>23</v>
      </c>
      <c r="R175" s="6">
        <v>1029</v>
      </c>
      <c r="S175" s="6">
        <v>11681.019999999999</v>
      </c>
      <c r="T175" s="6">
        <v>33.56</v>
      </c>
      <c r="U175" s="6">
        <v>23</v>
      </c>
      <c r="V175" s="6">
        <v>1029</v>
      </c>
      <c r="W175" s="6">
        <v>11681.019999999999</v>
      </c>
      <c r="X175" s="6">
        <v>33.56</v>
      </c>
    </row>
    <row r="176" spans="1:24" ht="15" x14ac:dyDescent="0.2">
      <c r="A176" t="s">
        <v>1040</v>
      </c>
      <c r="B176" s="146" t="s">
        <v>1215</v>
      </c>
      <c r="C176" t="s">
        <v>962</v>
      </c>
      <c r="D176" s="4">
        <v>1996.2396000000001</v>
      </c>
      <c r="E176" s="2">
        <v>10</v>
      </c>
      <c r="F176" s="6">
        <v>19962.396000000001</v>
      </c>
      <c r="G176" s="6">
        <v>19962.396000000001</v>
      </c>
      <c r="I176" s="70" t="s">
        <v>1206</v>
      </c>
      <c r="J176" s="159" t="s">
        <v>1235</v>
      </c>
      <c r="K176" s="159" t="s">
        <v>944</v>
      </c>
      <c r="L176" s="160">
        <v>0.8</v>
      </c>
      <c r="M176" s="160">
        <v>13.84</v>
      </c>
      <c r="N176" s="160">
        <v>267.9151</v>
      </c>
      <c r="O176" s="160">
        <v>0.53169999999999995</v>
      </c>
      <c r="P176" s="117">
        <v>100</v>
      </c>
      <c r="Q176" s="6">
        <v>80</v>
      </c>
      <c r="R176" s="6">
        <v>1384</v>
      </c>
      <c r="S176" s="6">
        <v>26791.51</v>
      </c>
      <c r="T176" s="6">
        <v>53.169999999999995</v>
      </c>
      <c r="U176" s="6">
        <v>80</v>
      </c>
      <c r="V176" s="6">
        <v>1384</v>
      </c>
      <c r="W176" s="6">
        <v>26791.51</v>
      </c>
      <c r="X176" s="6">
        <v>53.169999999999995</v>
      </c>
    </row>
    <row r="177" spans="1:24" ht="15" x14ac:dyDescent="0.2">
      <c r="A177" t="s">
        <v>1040</v>
      </c>
      <c r="B177" s="146" t="s">
        <v>1236</v>
      </c>
      <c r="C177" t="s">
        <v>744</v>
      </c>
      <c r="D177" s="4">
        <v>984.17989999999998</v>
      </c>
      <c r="E177" s="2">
        <v>50</v>
      </c>
      <c r="F177" s="6">
        <v>49208.994999999995</v>
      </c>
      <c r="G177" s="6">
        <v>49208.994999999995</v>
      </c>
      <c r="I177" s="70" t="s">
        <v>1042</v>
      </c>
      <c r="J177" s="76" t="s">
        <v>1237</v>
      </c>
      <c r="K177" s="76" t="s">
        <v>759</v>
      </c>
      <c r="L177" s="140">
        <v>14.77</v>
      </c>
      <c r="M177" s="140">
        <v>192.76</v>
      </c>
      <c r="N177" s="140">
        <v>4113.2317999999996</v>
      </c>
      <c r="O177" s="140">
        <v>1.6852</v>
      </c>
      <c r="P177" s="117">
        <v>10000</v>
      </c>
      <c r="Q177" s="6">
        <v>147700</v>
      </c>
      <c r="R177" s="6">
        <v>1927600</v>
      </c>
      <c r="S177" s="6">
        <v>41132317.999999993</v>
      </c>
      <c r="T177" s="6">
        <v>16852</v>
      </c>
      <c r="U177" s="6">
        <v>147700</v>
      </c>
      <c r="V177" s="6">
        <v>1927600</v>
      </c>
      <c r="W177" s="6">
        <v>41132317.999999993</v>
      </c>
      <c r="X177" s="6">
        <v>16852</v>
      </c>
    </row>
    <row r="178" spans="1:24" ht="15" x14ac:dyDescent="0.2">
      <c r="A178" t="s">
        <v>1040</v>
      </c>
      <c r="B178" s="146" t="s">
        <v>1238</v>
      </c>
      <c r="C178" t="s">
        <v>745</v>
      </c>
      <c r="D178" s="4">
        <v>922.29600000000005</v>
      </c>
      <c r="E178" s="2">
        <v>10</v>
      </c>
      <c r="F178" s="6">
        <v>9222.9600000000009</v>
      </c>
      <c r="G178" s="6">
        <v>9222.9600000000009</v>
      </c>
      <c r="I178" s="70" t="s">
        <v>1057</v>
      </c>
      <c r="J178" s="76" t="s">
        <v>1239</v>
      </c>
      <c r="K178" s="76" t="s">
        <v>607</v>
      </c>
      <c r="L178" s="140" t="s">
        <v>79</v>
      </c>
      <c r="M178" s="140">
        <v>145.79</v>
      </c>
      <c r="N178" s="140">
        <v>198.96690000000001</v>
      </c>
      <c r="O178" s="140">
        <v>209.0642</v>
      </c>
      <c r="P178" s="117">
        <v>100</v>
      </c>
      <c r="Q178" s="6" t="s">
        <v>39</v>
      </c>
      <c r="R178" s="6">
        <v>14579</v>
      </c>
      <c r="S178" s="6">
        <v>19896.690000000002</v>
      </c>
      <c r="T178" s="6">
        <v>20906.419999999998</v>
      </c>
    </row>
    <row r="179" spans="1:24" ht="15" x14ac:dyDescent="0.2">
      <c r="A179" t="s">
        <v>1044</v>
      </c>
      <c r="B179" s="146" t="s">
        <v>1240</v>
      </c>
      <c r="C179" t="s">
        <v>754</v>
      </c>
      <c r="D179" s="4">
        <v>0.84060000000000001</v>
      </c>
      <c r="E179" s="2">
        <v>100</v>
      </c>
      <c r="F179" s="6">
        <v>84.06</v>
      </c>
      <c r="G179" s="6">
        <v>84.06</v>
      </c>
      <c r="I179" s="70" t="s">
        <v>1048</v>
      </c>
      <c r="J179" s="76" t="s">
        <v>1241</v>
      </c>
      <c r="K179" s="76" t="s">
        <v>607</v>
      </c>
      <c r="L179" s="140" t="s">
        <v>79</v>
      </c>
      <c r="M179" s="140">
        <v>147.59</v>
      </c>
      <c r="N179" s="140">
        <v>203.4923</v>
      </c>
      <c r="O179" s="140">
        <v>210.1885</v>
      </c>
      <c r="P179" s="117">
        <v>10</v>
      </c>
      <c r="Q179" s="6" t="s">
        <v>39</v>
      </c>
      <c r="R179" s="6">
        <v>1475.9</v>
      </c>
      <c r="S179" s="6">
        <v>2034.923</v>
      </c>
      <c r="T179" s="6">
        <v>2101.8850000000002</v>
      </c>
    </row>
    <row r="180" spans="1:24" ht="15" x14ac:dyDescent="0.2">
      <c r="A180" t="s">
        <v>1040</v>
      </c>
      <c r="B180" s="146" t="s">
        <v>1242</v>
      </c>
      <c r="C180" t="s">
        <v>747</v>
      </c>
      <c r="D180" s="4">
        <v>6584.4642000000003</v>
      </c>
      <c r="E180" s="2">
        <v>50</v>
      </c>
      <c r="F180" s="6">
        <v>329223.21000000002</v>
      </c>
      <c r="G180" s="6">
        <v>329223.21000000002</v>
      </c>
      <c r="I180" s="70" t="s">
        <v>1125</v>
      </c>
      <c r="J180" s="76" t="s">
        <v>1241</v>
      </c>
      <c r="K180" s="76" t="s">
        <v>607</v>
      </c>
      <c r="L180" s="140" t="s">
        <v>79</v>
      </c>
      <c r="M180" s="140">
        <v>147.06</v>
      </c>
      <c r="N180" s="140">
        <v>199.60059999999999</v>
      </c>
      <c r="O180" s="140">
        <v>210.2585</v>
      </c>
      <c r="P180" s="117">
        <v>10</v>
      </c>
      <c r="Q180" s="6" t="s">
        <v>39</v>
      </c>
      <c r="R180" s="6">
        <v>1470.6</v>
      </c>
      <c r="S180" s="6">
        <v>1996.0059999999999</v>
      </c>
      <c r="T180" s="6">
        <v>2102.585</v>
      </c>
    </row>
    <row r="181" spans="1:24" ht="15" x14ac:dyDescent="0.2">
      <c r="A181" t="s">
        <v>1040</v>
      </c>
      <c r="B181" s="146" t="s">
        <v>1243</v>
      </c>
      <c r="C181" t="s">
        <v>748</v>
      </c>
      <c r="D181" s="4">
        <v>1375.8502000000001</v>
      </c>
      <c r="E181" s="2">
        <v>10</v>
      </c>
      <c r="F181" s="6">
        <v>13758.502</v>
      </c>
      <c r="G181" s="35"/>
      <c r="I181" s="70" t="s">
        <v>1141</v>
      </c>
      <c r="J181" s="76" t="s">
        <v>1241</v>
      </c>
      <c r="K181" s="76" t="s">
        <v>607</v>
      </c>
      <c r="L181" s="140" t="s">
        <v>79</v>
      </c>
      <c r="M181" s="140">
        <v>141.88</v>
      </c>
      <c r="N181" s="140">
        <v>195.3519</v>
      </c>
      <c r="O181" s="140">
        <v>203.6739</v>
      </c>
      <c r="P181" s="117">
        <v>10</v>
      </c>
      <c r="Q181" s="6" t="s">
        <v>39</v>
      </c>
      <c r="R181" s="6">
        <v>1418.8</v>
      </c>
      <c r="S181" s="6">
        <v>1953.519</v>
      </c>
      <c r="T181" s="6">
        <v>2036.739</v>
      </c>
    </row>
    <row r="182" spans="1:24" ht="15" x14ac:dyDescent="0.2">
      <c r="A182" s="141" t="s">
        <v>1040</v>
      </c>
      <c r="B182" s="142" t="s">
        <v>1244</v>
      </c>
      <c r="C182" s="141" t="s">
        <v>748</v>
      </c>
      <c r="D182" s="143">
        <v>55.273899999999998</v>
      </c>
      <c r="E182" s="144">
        <v>250</v>
      </c>
      <c r="F182" s="145">
        <v>13818.474999999999</v>
      </c>
      <c r="G182" s="35">
        <v>13788.488499999999</v>
      </c>
      <c r="I182" s="70" t="s">
        <v>1042</v>
      </c>
      <c r="J182" s="76" t="s">
        <v>1241</v>
      </c>
      <c r="K182" s="76" t="s">
        <v>607</v>
      </c>
      <c r="L182" s="140">
        <v>1.37</v>
      </c>
      <c r="M182" s="140">
        <v>148.87</v>
      </c>
      <c r="N182" s="140">
        <v>199.70189999999999</v>
      </c>
      <c r="O182" s="140">
        <v>205.84100000000001</v>
      </c>
      <c r="P182" s="117">
        <v>10</v>
      </c>
      <c r="Q182" s="152">
        <v>13.7</v>
      </c>
      <c r="R182" s="152">
        <v>1488.7</v>
      </c>
      <c r="S182" s="152">
        <v>1997.019</v>
      </c>
      <c r="T182" s="152">
        <v>2058.41</v>
      </c>
      <c r="U182" s="6">
        <v>13.700000000000001</v>
      </c>
      <c r="V182" s="6">
        <v>1488.7</v>
      </c>
      <c r="W182" s="6">
        <v>1997.019</v>
      </c>
      <c r="X182" s="6">
        <v>2058.41</v>
      </c>
    </row>
    <row r="183" spans="1:24" ht="15" x14ac:dyDescent="0.2">
      <c r="A183" t="s">
        <v>1040</v>
      </c>
      <c r="B183" s="146" t="s">
        <v>1245</v>
      </c>
      <c r="C183" t="s">
        <v>752</v>
      </c>
      <c r="D183" s="4">
        <v>678.92</v>
      </c>
      <c r="E183" s="2">
        <v>10</v>
      </c>
      <c r="F183" s="6">
        <v>6789.2</v>
      </c>
      <c r="G183" s="6">
        <v>6789.2</v>
      </c>
      <c r="I183" s="70" t="s">
        <v>1206</v>
      </c>
      <c r="J183" s="76" t="s">
        <v>1246</v>
      </c>
      <c r="K183" s="76" t="s">
        <v>945</v>
      </c>
      <c r="L183" s="140">
        <v>3.34</v>
      </c>
      <c r="M183" s="140">
        <v>121.79</v>
      </c>
      <c r="N183" s="140">
        <v>799.1069</v>
      </c>
      <c r="O183" s="140" t="s">
        <v>79</v>
      </c>
      <c r="P183" s="117">
        <v>100</v>
      </c>
      <c r="Q183" s="6">
        <v>334</v>
      </c>
      <c r="R183" s="6">
        <v>12179</v>
      </c>
      <c r="S183" s="6">
        <v>79910.69</v>
      </c>
      <c r="T183" s="6" t="s">
        <v>39</v>
      </c>
      <c r="U183" s="6">
        <v>334</v>
      </c>
      <c r="V183" s="6">
        <v>12179</v>
      </c>
      <c r="W183" s="6">
        <v>79910.69</v>
      </c>
      <c r="X183" s="6" t="s">
        <v>39</v>
      </c>
    </row>
    <row r="184" spans="1:24" ht="15" x14ac:dyDescent="0.2">
      <c r="A184" t="s">
        <v>1040</v>
      </c>
      <c r="B184" s="146" t="s">
        <v>1247</v>
      </c>
      <c r="C184" t="s">
        <v>749</v>
      </c>
      <c r="D184" s="4">
        <v>265.97399999999999</v>
      </c>
      <c r="E184" s="2">
        <v>100</v>
      </c>
      <c r="F184" s="6">
        <v>26597.399999999998</v>
      </c>
      <c r="G184" s="6">
        <v>26597.399999999998</v>
      </c>
      <c r="I184" s="70" t="s">
        <v>1042</v>
      </c>
      <c r="J184" s="147" t="s">
        <v>1248</v>
      </c>
      <c r="K184" s="147" t="s">
        <v>756</v>
      </c>
      <c r="L184" s="148" t="s">
        <v>79</v>
      </c>
      <c r="M184" s="148">
        <v>4.09</v>
      </c>
      <c r="N184" s="148">
        <v>9.4923000000000002</v>
      </c>
      <c r="O184" s="148">
        <v>1.6755</v>
      </c>
      <c r="P184" s="117">
        <v>10000</v>
      </c>
      <c r="Q184" s="6" t="s">
        <v>39</v>
      </c>
      <c r="R184" s="6">
        <v>40900</v>
      </c>
      <c r="S184" s="6">
        <v>94923</v>
      </c>
      <c r="T184" s="6">
        <v>16755</v>
      </c>
    </row>
    <row r="185" spans="1:24" ht="15" x14ac:dyDescent="0.2">
      <c r="A185" t="s">
        <v>1040</v>
      </c>
      <c r="B185" s="146" t="s">
        <v>1249</v>
      </c>
      <c r="C185" t="s">
        <v>750</v>
      </c>
      <c r="D185" s="4">
        <v>130.3441</v>
      </c>
      <c r="E185" s="2">
        <v>100</v>
      </c>
      <c r="F185" s="6">
        <v>13034.41</v>
      </c>
      <c r="G185" s="6">
        <v>13034.41</v>
      </c>
      <c r="I185" s="70" t="s">
        <v>1125</v>
      </c>
      <c r="J185" s="76" t="s">
        <v>1250</v>
      </c>
      <c r="K185" s="76" t="s">
        <v>946</v>
      </c>
      <c r="L185" s="140">
        <v>1</v>
      </c>
      <c r="M185" s="140">
        <v>33.86</v>
      </c>
      <c r="N185" s="140">
        <v>286.29199999999997</v>
      </c>
      <c r="O185" s="140">
        <v>1.5541</v>
      </c>
      <c r="P185" s="117">
        <v>100</v>
      </c>
      <c r="Q185" s="152">
        <v>100</v>
      </c>
      <c r="R185" s="152">
        <v>3386</v>
      </c>
      <c r="S185" s="152">
        <v>28629.199999999997</v>
      </c>
      <c r="T185" s="152">
        <v>155.41</v>
      </c>
      <c r="U185" s="6">
        <v>100</v>
      </c>
      <c r="V185" s="6">
        <v>3386</v>
      </c>
      <c r="W185" s="6">
        <v>28629.199999999997</v>
      </c>
      <c r="X185" s="6">
        <v>155.41</v>
      </c>
    </row>
    <row r="186" spans="1:24" ht="15" x14ac:dyDescent="0.2">
      <c r="A186" t="s">
        <v>1040</v>
      </c>
      <c r="B186" s="146" t="s">
        <v>1251</v>
      </c>
      <c r="C186" t="s">
        <v>751</v>
      </c>
      <c r="D186" s="4">
        <v>302.25290000000001</v>
      </c>
      <c r="E186" s="2">
        <v>100</v>
      </c>
      <c r="F186" s="6">
        <v>30225.29</v>
      </c>
      <c r="G186" s="6">
        <v>30225.29</v>
      </c>
      <c r="I186" s="70" t="s">
        <v>1206</v>
      </c>
      <c r="J186" s="159" t="s">
        <v>1252</v>
      </c>
      <c r="K186" s="159" t="s">
        <v>947</v>
      </c>
      <c r="L186" s="160">
        <v>0.85</v>
      </c>
      <c r="M186" s="160">
        <v>32.01</v>
      </c>
      <c r="N186" s="160">
        <v>276.49119999999999</v>
      </c>
      <c r="O186" s="160">
        <v>0.31469999999999998</v>
      </c>
      <c r="P186" s="117">
        <v>100</v>
      </c>
      <c r="Q186" s="6">
        <v>85</v>
      </c>
      <c r="R186" s="6">
        <v>3201</v>
      </c>
      <c r="S186" s="6">
        <v>27649.119999999999</v>
      </c>
      <c r="T186" s="6">
        <v>31.47</v>
      </c>
      <c r="U186" s="6">
        <v>85</v>
      </c>
      <c r="V186" s="6">
        <v>3201</v>
      </c>
      <c r="W186" s="6">
        <v>27649.119999999999</v>
      </c>
      <c r="X186" s="6">
        <v>31.47</v>
      </c>
    </row>
    <row r="187" spans="1:24" ht="15" x14ac:dyDescent="0.2">
      <c r="A187" t="s">
        <v>1044</v>
      </c>
      <c r="B187" s="146" t="s">
        <v>1253</v>
      </c>
      <c r="C187" t="s">
        <v>556</v>
      </c>
      <c r="D187" s="4">
        <v>51.175699999999999</v>
      </c>
      <c r="E187" s="2">
        <v>100</v>
      </c>
      <c r="F187" s="6">
        <v>5117.57</v>
      </c>
      <c r="G187" s="6">
        <v>5117.57</v>
      </c>
      <c r="I187" s="70" t="s">
        <v>1206</v>
      </c>
      <c r="J187" s="153" t="s">
        <v>1254</v>
      </c>
      <c r="K187" s="153" t="s">
        <v>573</v>
      </c>
      <c r="L187" s="154" t="s">
        <v>79</v>
      </c>
      <c r="M187" s="155">
        <v>3.91</v>
      </c>
      <c r="N187" s="155">
        <v>37.107199999999999</v>
      </c>
      <c r="O187" s="155">
        <v>0.29420000000000002</v>
      </c>
      <c r="P187" s="117">
        <v>100</v>
      </c>
      <c r="Q187" s="6" t="s">
        <v>39</v>
      </c>
      <c r="R187" s="6">
        <v>391</v>
      </c>
      <c r="S187" s="6">
        <v>3710.72</v>
      </c>
      <c r="T187" s="6">
        <v>29.42</v>
      </c>
      <c r="U187" s="6" t="s">
        <v>39</v>
      </c>
      <c r="V187" s="6">
        <v>391</v>
      </c>
      <c r="W187" s="6">
        <v>3710.72</v>
      </c>
      <c r="X187" s="6">
        <v>29.42</v>
      </c>
    </row>
    <row r="188" spans="1:24" ht="15" x14ac:dyDescent="0.2">
      <c r="A188" t="s">
        <v>1040</v>
      </c>
      <c r="B188" s="146" t="s">
        <v>1255</v>
      </c>
      <c r="C188" t="s">
        <v>597</v>
      </c>
      <c r="D188" s="4">
        <v>211.511</v>
      </c>
      <c r="E188" s="2">
        <v>100</v>
      </c>
      <c r="F188" s="6">
        <v>21151.1</v>
      </c>
      <c r="G188" s="6">
        <v>21151.1</v>
      </c>
      <c r="I188" s="70" t="s">
        <v>1206</v>
      </c>
      <c r="J188" s="147" t="s">
        <v>1256</v>
      </c>
      <c r="K188" s="147" t="s">
        <v>948</v>
      </c>
      <c r="L188" s="148">
        <v>1.22</v>
      </c>
      <c r="M188" s="148">
        <v>49.67</v>
      </c>
      <c r="N188" s="148">
        <v>419.93310000000002</v>
      </c>
      <c r="O188" s="148" t="s">
        <v>79</v>
      </c>
      <c r="P188" s="117">
        <v>100</v>
      </c>
      <c r="Q188" s="6">
        <v>122</v>
      </c>
      <c r="R188" s="6">
        <v>4967</v>
      </c>
      <c r="S188" s="6">
        <v>41993.310000000005</v>
      </c>
      <c r="T188" s="6" t="s">
        <v>39</v>
      </c>
      <c r="U188" s="6">
        <v>122</v>
      </c>
      <c r="V188" s="6">
        <v>4967</v>
      </c>
      <c r="W188" s="6">
        <v>41993.310000000005</v>
      </c>
      <c r="X188" s="6" t="s">
        <v>39</v>
      </c>
    </row>
    <row r="189" spans="1:24" ht="15" x14ac:dyDescent="0.2">
      <c r="A189" t="s">
        <v>1040</v>
      </c>
      <c r="B189" s="146" t="s">
        <v>1232</v>
      </c>
      <c r="C189" t="s">
        <v>758</v>
      </c>
      <c r="D189" s="4">
        <v>2084.1338000000001</v>
      </c>
      <c r="E189" s="2">
        <v>10000</v>
      </c>
      <c r="F189" s="6">
        <v>20841338</v>
      </c>
      <c r="G189" s="6">
        <v>20841338</v>
      </c>
      <c r="I189" s="70" t="s">
        <v>1206</v>
      </c>
      <c r="J189" s="153" t="s">
        <v>1257</v>
      </c>
      <c r="K189" s="153" t="s">
        <v>949</v>
      </c>
      <c r="L189" s="155">
        <v>0.28000000000000003</v>
      </c>
      <c r="M189" s="155">
        <v>9.5399999999999991</v>
      </c>
      <c r="N189" s="155">
        <v>94.630099999999999</v>
      </c>
      <c r="O189" s="155">
        <v>0.53749999999999998</v>
      </c>
      <c r="P189" s="117">
        <v>100</v>
      </c>
      <c r="Q189" s="6">
        <v>28.000000000000004</v>
      </c>
      <c r="R189" s="6">
        <v>953.99999999999989</v>
      </c>
      <c r="S189" s="6">
        <v>9463.01</v>
      </c>
      <c r="T189" s="6">
        <v>53.75</v>
      </c>
      <c r="U189" s="6">
        <v>28.000000000000004</v>
      </c>
      <c r="V189" s="6">
        <v>953.99999999999989</v>
      </c>
      <c r="W189" s="6">
        <v>9463.01</v>
      </c>
      <c r="X189" s="6">
        <v>53.75</v>
      </c>
    </row>
    <row r="190" spans="1:24" ht="15" x14ac:dyDescent="0.2">
      <c r="A190" t="s">
        <v>1040</v>
      </c>
      <c r="B190" s="146" t="s">
        <v>1258</v>
      </c>
      <c r="C190" t="s">
        <v>564</v>
      </c>
      <c r="D190" s="4">
        <v>60.746400000000001</v>
      </c>
      <c r="E190" s="2">
        <v>100</v>
      </c>
      <c r="F190" s="6">
        <v>6074.64</v>
      </c>
      <c r="G190" s="6">
        <v>6074.64</v>
      </c>
      <c r="I190" s="70" t="s">
        <v>1206</v>
      </c>
      <c r="J190" s="153" t="s">
        <v>1259</v>
      </c>
      <c r="K190" s="153" t="s">
        <v>950</v>
      </c>
      <c r="L190" s="155">
        <v>0.2</v>
      </c>
      <c r="M190" s="155">
        <v>3.63</v>
      </c>
      <c r="N190" s="155">
        <v>36.9514</v>
      </c>
      <c r="O190" s="155" t="s">
        <v>79</v>
      </c>
      <c r="P190" s="117">
        <v>100</v>
      </c>
      <c r="Q190" s="6">
        <v>20</v>
      </c>
      <c r="R190" s="6">
        <v>363</v>
      </c>
      <c r="S190" s="6">
        <v>3695.14</v>
      </c>
      <c r="T190" s="6" t="s">
        <v>39</v>
      </c>
      <c r="U190" s="6">
        <v>20</v>
      </c>
      <c r="V190" s="6">
        <v>363</v>
      </c>
      <c r="W190" s="6">
        <v>3695.14</v>
      </c>
      <c r="X190" s="6" t="s">
        <v>39</v>
      </c>
    </row>
    <row r="191" spans="1:24" ht="15" x14ac:dyDescent="0.2">
      <c r="A191" t="s">
        <v>1040</v>
      </c>
      <c r="B191" s="146" t="s">
        <v>1235</v>
      </c>
      <c r="C191" t="s">
        <v>604</v>
      </c>
      <c r="D191" s="4">
        <v>134.00049999999999</v>
      </c>
      <c r="E191" s="2">
        <v>100</v>
      </c>
      <c r="F191" s="6">
        <v>13400.05</v>
      </c>
      <c r="G191" s="6">
        <v>13400.05</v>
      </c>
      <c r="I191" s="70" t="s">
        <v>1206</v>
      </c>
      <c r="J191" s="153" t="s">
        <v>1260</v>
      </c>
      <c r="K191" s="153" t="s">
        <v>951</v>
      </c>
      <c r="L191" s="155">
        <v>0.21</v>
      </c>
      <c r="M191" s="155">
        <v>3.96</v>
      </c>
      <c r="N191" s="155">
        <v>50.956299999999999</v>
      </c>
      <c r="O191" s="155">
        <v>0.42530000000000001</v>
      </c>
      <c r="P191" s="117">
        <v>100</v>
      </c>
      <c r="Q191" s="6">
        <v>21</v>
      </c>
      <c r="R191" s="6">
        <v>396</v>
      </c>
      <c r="S191" s="6">
        <v>5095.63</v>
      </c>
      <c r="T191" s="6">
        <v>42.53</v>
      </c>
      <c r="U191" s="6">
        <v>21</v>
      </c>
      <c r="V191" s="6">
        <v>396</v>
      </c>
      <c r="W191" s="6">
        <v>5095.63</v>
      </c>
      <c r="X191" s="6">
        <v>42.53</v>
      </c>
    </row>
    <row r="192" spans="1:24" ht="15" x14ac:dyDescent="0.2">
      <c r="A192" t="s">
        <v>1040</v>
      </c>
      <c r="B192" s="146" t="s">
        <v>1237</v>
      </c>
      <c r="C192" t="s">
        <v>759</v>
      </c>
      <c r="D192" s="4">
        <v>2054.5657000000001</v>
      </c>
      <c r="E192" s="2">
        <v>10000</v>
      </c>
      <c r="F192" s="6">
        <v>20545657</v>
      </c>
      <c r="G192" s="6">
        <v>20545657</v>
      </c>
      <c r="I192" s="70" t="s">
        <v>1042</v>
      </c>
      <c r="J192" s="149" t="s">
        <v>1261</v>
      </c>
      <c r="K192" s="149" t="s">
        <v>590</v>
      </c>
      <c r="L192" s="150">
        <v>1.43</v>
      </c>
      <c r="M192" s="150">
        <v>8.57</v>
      </c>
      <c r="N192" s="150">
        <v>37.013500000000001</v>
      </c>
      <c r="O192" s="150">
        <v>1.6858</v>
      </c>
      <c r="P192" s="117">
        <v>10000</v>
      </c>
      <c r="Q192" s="6">
        <v>14300</v>
      </c>
      <c r="R192" s="6">
        <v>85700</v>
      </c>
      <c r="S192" s="6">
        <v>370135</v>
      </c>
      <c r="T192" s="6">
        <v>16858</v>
      </c>
    </row>
    <row r="193" spans="1:24" ht="15" x14ac:dyDescent="0.2">
      <c r="A193" t="s">
        <v>1040</v>
      </c>
      <c r="B193" s="146" t="s">
        <v>1246</v>
      </c>
      <c r="C193" t="s">
        <v>606</v>
      </c>
      <c r="D193" s="4">
        <v>447.43900000000002</v>
      </c>
      <c r="E193" s="2">
        <v>100</v>
      </c>
      <c r="F193" s="6">
        <v>44743.9</v>
      </c>
      <c r="G193" s="6">
        <v>44743.9</v>
      </c>
      <c r="I193" s="70" t="s">
        <v>1042</v>
      </c>
      <c r="J193" s="76" t="s">
        <v>1262</v>
      </c>
      <c r="K193" s="76" t="s">
        <v>1031</v>
      </c>
      <c r="L193" s="140">
        <v>14.49</v>
      </c>
      <c r="M193" s="140">
        <v>598.54999999999995</v>
      </c>
      <c r="N193" s="140">
        <v>4146.8971000000001</v>
      </c>
      <c r="O193" s="140">
        <v>1.8454999999999999</v>
      </c>
      <c r="P193" s="117">
        <v>100</v>
      </c>
      <c r="Q193" s="152">
        <v>1449</v>
      </c>
      <c r="R193" s="152">
        <v>59854.999999999993</v>
      </c>
      <c r="S193" s="152">
        <v>414689.71</v>
      </c>
      <c r="T193" s="152">
        <v>184.54999999999998</v>
      </c>
      <c r="U193" s="6">
        <v>1449</v>
      </c>
      <c r="V193" s="6">
        <v>59854.999999999993</v>
      </c>
      <c r="W193" s="6">
        <v>414689.71</v>
      </c>
      <c r="X193" s="6">
        <v>184.54999999999998</v>
      </c>
    </row>
    <row r="194" spans="1:24" ht="15" x14ac:dyDescent="0.2">
      <c r="A194" t="s">
        <v>1040</v>
      </c>
      <c r="B194" s="146" t="s">
        <v>1248</v>
      </c>
      <c r="C194" t="s">
        <v>756</v>
      </c>
      <c r="D194" s="4">
        <v>6.6006999999999998</v>
      </c>
      <c r="E194" s="2">
        <v>10000</v>
      </c>
      <c r="F194" s="6">
        <v>66007</v>
      </c>
      <c r="G194" s="35"/>
      <c r="I194" s="70" t="s">
        <v>1125</v>
      </c>
      <c r="J194" s="76" t="s">
        <v>1263</v>
      </c>
      <c r="K194" s="76" t="s">
        <v>576</v>
      </c>
      <c r="L194" s="140">
        <v>3.35</v>
      </c>
      <c r="M194" s="140">
        <v>211.69</v>
      </c>
      <c r="N194" s="140">
        <v>2407.9373000000001</v>
      </c>
      <c r="O194" s="140">
        <v>17.999199999999998</v>
      </c>
      <c r="P194" s="117">
        <v>1</v>
      </c>
      <c r="Q194" s="152">
        <v>3.35</v>
      </c>
      <c r="R194" s="152">
        <v>211.69</v>
      </c>
      <c r="S194" s="152">
        <v>2407.9373000000001</v>
      </c>
      <c r="T194" s="152">
        <v>17.999199999999998</v>
      </c>
      <c r="U194" s="6">
        <v>3.35</v>
      </c>
      <c r="V194" s="6">
        <v>211.69</v>
      </c>
      <c r="W194" s="6">
        <v>2407.9373000000001</v>
      </c>
      <c r="X194" s="6">
        <v>17.999199999999998</v>
      </c>
    </row>
    <row r="195" spans="1:24" ht="15" x14ac:dyDescent="0.2">
      <c r="A195" s="141" t="s">
        <v>1044</v>
      </c>
      <c r="B195" s="142" t="s">
        <v>1264</v>
      </c>
      <c r="C195" s="141" t="s">
        <v>756</v>
      </c>
      <c r="D195" s="143">
        <v>153.3802</v>
      </c>
      <c r="E195" s="144">
        <v>100</v>
      </c>
      <c r="F195" s="145">
        <v>15338.02</v>
      </c>
      <c r="G195" s="6">
        <v>15338.02</v>
      </c>
      <c r="I195" s="70" t="s">
        <v>1206</v>
      </c>
      <c r="J195" s="161" t="s">
        <v>1265</v>
      </c>
      <c r="K195" s="161" t="s">
        <v>1266</v>
      </c>
      <c r="L195" s="162" t="s">
        <v>79</v>
      </c>
      <c r="M195" s="162">
        <v>3.25</v>
      </c>
      <c r="N195" s="162">
        <v>27.4603</v>
      </c>
      <c r="O195" s="162">
        <v>2.0465</v>
      </c>
      <c r="P195" s="163">
        <v>100</v>
      </c>
      <c r="Q195" s="6" t="s">
        <v>39</v>
      </c>
      <c r="R195" s="6">
        <v>325</v>
      </c>
      <c r="S195" s="6">
        <v>2746.03</v>
      </c>
      <c r="T195" s="6">
        <v>204.65</v>
      </c>
    </row>
    <row r="196" spans="1:24" ht="15" x14ac:dyDescent="0.2">
      <c r="A196" s="141" t="s">
        <v>1044</v>
      </c>
      <c r="B196" s="142" t="s">
        <v>1267</v>
      </c>
      <c r="C196" s="141" t="s">
        <v>567</v>
      </c>
      <c r="D196" s="143">
        <v>43.258899999999997</v>
      </c>
      <c r="E196" s="144">
        <v>100</v>
      </c>
      <c r="F196" s="145">
        <v>4325.8899999999994</v>
      </c>
      <c r="G196" s="35"/>
      <c r="I196" s="70" t="s">
        <v>1206</v>
      </c>
      <c r="J196" s="159" t="s">
        <v>1268</v>
      </c>
      <c r="K196" s="159" t="s">
        <v>952</v>
      </c>
      <c r="L196" s="160">
        <v>0.4</v>
      </c>
      <c r="M196" s="160">
        <v>10.11</v>
      </c>
      <c r="N196" s="160">
        <v>105.03789999999999</v>
      </c>
      <c r="O196" s="160">
        <v>0.62139999999999995</v>
      </c>
      <c r="P196" s="163">
        <v>100</v>
      </c>
      <c r="Q196" s="6">
        <v>40</v>
      </c>
      <c r="R196" s="6">
        <v>1011</v>
      </c>
      <c r="S196" s="6">
        <v>10503.789999999999</v>
      </c>
      <c r="T196" s="6">
        <v>62.139999999999993</v>
      </c>
      <c r="U196" s="6">
        <v>40</v>
      </c>
      <c r="V196" s="6">
        <v>1011</v>
      </c>
      <c r="W196" s="6">
        <v>10503.789999999999</v>
      </c>
      <c r="X196" s="6">
        <v>62.139999999999993</v>
      </c>
    </row>
    <row r="197" spans="1:24" ht="15" x14ac:dyDescent="0.2">
      <c r="A197" s="141" t="s">
        <v>1044</v>
      </c>
      <c r="B197" s="142" t="s">
        <v>1267</v>
      </c>
      <c r="C197" s="141" t="s">
        <v>567</v>
      </c>
      <c r="D197" s="143">
        <v>144.36580000000001</v>
      </c>
      <c r="E197" s="144">
        <v>100</v>
      </c>
      <c r="F197" s="145">
        <v>14436.58</v>
      </c>
      <c r="G197" s="35">
        <v>9381.2350000000006</v>
      </c>
      <c r="I197" s="70" t="s">
        <v>1206</v>
      </c>
      <c r="J197" s="153" t="s">
        <v>1269</v>
      </c>
      <c r="K197" s="153" t="s">
        <v>953</v>
      </c>
      <c r="L197" s="155">
        <v>0.28000000000000003</v>
      </c>
      <c r="M197" s="155">
        <v>6.02</v>
      </c>
      <c r="N197" s="155">
        <v>69.846800000000002</v>
      </c>
      <c r="O197" s="155" t="s">
        <v>79</v>
      </c>
      <c r="P197" s="163">
        <v>100</v>
      </c>
      <c r="Q197" s="6">
        <v>28.000000000000004</v>
      </c>
      <c r="R197" s="6">
        <v>602</v>
      </c>
      <c r="S197" s="6">
        <v>6984.68</v>
      </c>
      <c r="T197" s="6" t="s">
        <v>39</v>
      </c>
      <c r="U197" s="6">
        <v>28.000000000000004</v>
      </c>
      <c r="V197" s="6">
        <v>602</v>
      </c>
      <c r="W197" s="6">
        <v>6984.68</v>
      </c>
      <c r="X197" s="6" t="s">
        <v>39</v>
      </c>
    </row>
    <row r="198" spans="1:24" ht="15" x14ac:dyDescent="0.2">
      <c r="A198" t="s">
        <v>1040</v>
      </c>
      <c r="B198" s="146" t="s">
        <v>1270</v>
      </c>
      <c r="C198" t="s">
        <v>573</v>
      </c>
      <c r="D198" s="4">
        <v>18.511500000000002</v>
      </c>
      <c r="E198" s="2">
        <v>100</v>
      </c>
      <c r="F198" s="6">
        <v>1851.15</v>
      </c>
      <c r="G198" s="6">
        <v>1851.15</v>
      </c>
      <c r="I198" s="70" t="s">
        <v>1042</v>
      </c>
      <c r="J198" s="149" t="s">
        <v>1271</v>
      </c>
      <c r="K198" s="149" t="s">
        <v>588</v>
      </c>
      <c r="L198" s="150">
        <v>1.51</v>
      </c>
      <c r="M198" s="150">
        <v>10.89</v>
      </c>
      <c r="N198" s="150">
        <v>47.721699999999998</v>
      </c>
      <c r="O198" s="150">
        <v>1.7856000000000001</v>
      </c>
      <c r="P198" s="117">
        <v>10000</v>
      </c>
      <c r="Q198" s="6">
        <v>15100</v>
      </c>
      <c r="R198" s="6">
        <v>108900</v>
      </c>
      <c r="S198" s="6">
        <v>477217</v>
      </c>
      <c r="T198" s="6">
        <v>17856</v>
      </c>
    </row>
    <row r="199" spans="1:24" ht="15" x14ac:dyDescent="0.2">
      <c r="A199" t="s">
        <v>1044</v>
      </c>
      <c r="B199" s="146" t="s">
        <v>1272</v>
      </c>
      <c r="C199" t="s">
        <v>581</v>
      </c>
      <c r="D199" s="4">
        <v>76.961500000000001</v>
      </c>
      <c r="E199" s="2">
        <v>100</v>
      </c>
      <c r="F199" s="6">
        <v>7696.15</v>
      </c>
      <c r="G199" s="6">
        <v>7696.15</v>
      </c>
      <c r="I199" s="70" t="s">
        <v>1042</v>
      </c>
      <c r="J199" s="76" t="s">
        <v>1273</v>
      </c>
      <c r="K199" s="76" t="s">
        <v>1032</v>
      </c>
      <c r="L199" s="140">
        <v>14.24</v>
      </c>
      <c r="M199" s="140">
        <v>556.66</v>
      </c>
      <c r="N199" s="140">
        <v>4394.9098000000004</v>
      </c>
      <c r="O199" s="140">
        <v>1.4619</v>
      </c>
      <c r="P199" s="163">
        <v>100</v>
      </c>
      <c r="Q199" s="152">
        <v>1424</v>
      </c>
      <c r="R199" s="152">
        <v>55666</v>
      </c>
      <c r="S199" s="152">
        <v>439490.98000000004</v>
      </c>
      <c r="T199" s="152">
        <v>146.19</v>
      </c>
      <c r="U199" s="6">
        <v>1424</v>
      </c>
      <c r="V199" s="6">
        <v>55666</v>
      </c>
      <c r="W199" s="6">
        <v>439490.98000000004</v>
      </c>
      <c r="X199" s="6">
        <v>146.19</v>
      </c>
    </row>
    <row r="200" spans="1:24" ht="15" x14ac:dyDescent="0.2">
      <c r="A200" t="s">
        <v>1044</v>
      </c>
      <c r="B200" s="146" t="s">
        <v>1274</v>
      </c>
      <c r="C200" t="s">
        <v>561</v>
      </c>
      <c r="D200" s="4">
        <v>221.09200000000001</v>
      </c>
      <c r="E200" s="2">
        <v>100</v>
      </c>
      <c r="F200" s="6">
        <v>22109.200000000001</v>
      </c>
      <c r="G200" s="6">
        <v>22109.200000000001</v>
      </c>
      <c r="I200" s="70" t="s">
        <v>1206</v>
      </c>
      <c r="J200" s="159" t="s">
        <v>1275</v>
      </c>
      <c r="K200" s="159" t="s">
        <v>954</v>
      </c>
      <c r="L200" s="160">
        <v>0.55000000000000004</v>
      </c>
      <c r="M200" s="160">
        <v>4</v>
      </c>
      <c r="N200" s="160">
        <v>127.2657</v>
      </c>
      <c r="O200" s="160">
        <v>0.25459999999999999</v>
      </c>
      <c r="P200" s="163">
        <v>100</v>
      </c>
      <c r="Q200" s="6">
        <v>55.000000000000007</v>
      </c>
      <c r="R200" s="6">
        <v>400</v>
      </c>
      <c r="S200" s="6">
        <v>12726.57</v>
      </c>
      <c r="T200" s="6">
        <v>25.46</v>
      </c>
      <c r="U200" s="6">
        <v>55.000000000000007</v>
      </c>
      <c r="V200" s="6">
        <v>400</v>
      </c>
      <c r="W200" s="6">
        <v>12726.57</v>
      </c>
      <c r="X200" s="6">
        <v>25.46</v>
      </c>
    </row>
    <row r="201" spans="1:24" ht="15" x14ac:dyDescent="0.2">
      <c r="A201" s="141" t="s">
        <v>1044</v>
      </c>
      <c r="B201" s="142" t="s">
        <v>1257</v>
      </c>
      <c r="C201" s="141" t="s">
        <v>570</v>
      </c>
      <c r="D201" s="143">
        <v>272.42989999999998</v>
      </c>
      <c r="E201" s="144">
        <v>100</v>
      </c>
      <c r="F201" s="145">
        <v>27242.989999999998</v>
      </c>
      <c r="G201" s="35"/>
      <c r="I201" s="70" t="s">
        <v>1206</v>
      </c>
      <c r="J201" s="159" t="s">
        <v>1276</v>
      </c>
      <c r="K201" s="159" t="s">
        <v>955</v>
      </c>
      <c r="L201" s="160">
        <v>0.36</v>
      </c>
      <c r="M201" s="160">
        <v>4.3600000000000003</v>
      </c>
      <c r="N201" s="160">
        <v>126.74339999999999</v>
      </c>
      <c r="O201" s="160">
        <v>1.3258000000000001</v>
      </c>
      <c r="P201" s="163">
        <v>100</v>
      </c>
      <c r="Q201" s="6">
        <v>36</v>
      </c>
      <c r="R201" s="6">
        <v>436.00000000000006</v>
      </c>
      <c r="S201" s="6">
        <v>12674.34</v>
      </c>
      <c r="T201" s="6">
        <v>132.58000000000001</v>
      </c>
      <c r="U201" s="6">
        <v>36</v>
      </c>
      <c r="V201" s="6">
        <v>436.00000000000006</v>
      </c>
      <c r="W201" s="6">
        <v>12674.34</v>
      </c>
      <c r="X201" s="6">
        <v>132.58000000000001</v>
      </c>
    </row>
    <row r="202" spans="1:24" ht="15" x14ac:dyDescent="0.2">
      <c r="A202" s="141" t="s">
        <v>1044</v>
      </c>
      <c r="B202" s="142" t="s">
        <v>1277</v>
      </c>
      <c r="C202" s="141" t="s">
        <v>570</v>
      </c>
      <c r="D202" s="143">
        <v>51.078499999999998</v>
      </c>
      <c r="E202" s="144">
        <v>100</v>
      </c>
      <c r="F202" s="145">
        <v>5107.8499999999995</v>
      </c>
      <c r="G202" s="35">
        <v>16175.419999999998</v>
      </c>
      <c r="I202" s="70" t="s">
        <v>1125</v>
      </c>
      <c r="J202" s="76" t="s">
        <v>1278</v>
      </c>
      <c r="K202" s="76" t="s">
        <v>615</v>
      </c>
      <c r="L202" s="140">
        <v>3.93</v>
      </c>
      <c r="M202" s="140">
        <v>129.88999999999999</v>
      </c>
      <c r="N202" s="140">
        <v>1393.7944</v>
      </c>
      <c r="O202" s="140">
        <v>23.9892</v>
      </c>
      <c r="P202" s="117">
        <v>1</v>
      </c>
      <c r="Q202" s="152">
        <v>3.93</v>
      </c>
      <c r="R202" s="152">
        <v>129.88999999999999</v>
      </c>
      <c r="S202" s="152">
        <v>1393.7944</v>
      </c>
      <c r="T202" s="152">
        <v>23.9892</v>
      </c>
      <c r="U202" s="6">
        <v>3.93</v>
      </c>
      <c r="V202" s="6">
        <v>129.88999999999999</v>
      </c>
      <c r="W202" s="6">
        <v>1393.7944</v>
      </c>
      <c r="X202" s="6">
        <v>23.9892</v>
      </c>
    </row>
    <row r="203" spans="1:24" ht="15" x14ac:dyDescent="0.2">
      <c r="A203" s="141" t="s">
        <v>1044</v>
      </c>
      <c r="B203" s="142" t="s">
        <v>1259</v>
      </c>
      <c r="C203" s="141" t="s">
        <v>578</v>
      </c>
      <c r="D203" s="143">
        <v>45.285699999999999</v>
      </c>
      <c r="E203" s="144">
        <v>100</v>
      </c>
      <c r="F203" s="145">
        <v>4528.57</v>
      </c>
      <c r="G203" s="35"/>
      <c r="I203" s="70" t="s">
        <v>1042</v>
      </c>
      <c r="J203" s="149" t="s">
        <v>1279</v>
      </c>
      <c r="K203" s="149" t="s">
        <v>1280</v>
      </c>
      <c r="L203" s="150">
        <v>1.48</v>
      </c>
      <c r="M203" s="150">
        <v>1.29</v>
      </c>
      <c r="N203" s="150">
        <v>13.759600000000001</v>
      </c>
      <c r="O203" s="150">
        <v>1.2115</v>
      </c>
      <c r="P203" s="163">
        <v>100</v>
      </c>
      <c r="Q203" s="6">
        <v>148</v>
      </c>
      <c r="R203" s="6">
        <v>129</v>
      </c>
      <c r="S203" s="6">
        <v>1375.96</v>
      </c>
      <c r="T203" s="6">
        <v>121.15</v>
      </c>
    </row>
    <row r="204" spans="1:24" ht="15" x14ac:dyDescent="0.2">
      <c r="A204" s="141" t="s">
        <v>1044</v>
      </c>
      <c r="B204" s="142" t="s">
        <v>1281</v>
      </c>
      <c r="C204" s="141" t="s">
        <v>578</v>
      </c>
      <c r="D204" s="143">
        <v>18.822900000000001</v>
      </c>
      <c r="E204" s="144">
        <v>100</v>
      </c>
      <c r="F204" s="145">
        <v>1882.29</v>
      </c>
      <c r="G204" s="35">
        <v>3205.43</v>
      </c>
      <c r="I204" s="70" t="s">
        <v>1206</v>
      </c>
      <c r="J204" s="153" t="s">
        <v>1282</v>
      </c>
      <c r="K204" s="153" t="s">
        <v>956</v>
      </c>
      <c r="L204" s="155" t="s">
        <v>79</v>
      </c>
      <c r="M204" s="155">
        <v>3.96</v>
      </c>
      <c r="N204" s="155">
        <v>32.2639</v>
      </c>
      <c r="O204" s="155">
        <v>0.51919999999999999</v>
      </c>
      <c r="P204" s="163">
        <v>100</v>
      </c>
      <c r="Q204" s="6" t="s">
        <v>39</v>
      </c>
      <c r="R204" s="6">
        <v>396</v>
      </c>
      <c r="S204" s="6">
        <v>3226.39</v>
      </c>
      <c r="T204" s="6">
        <v>51.92</v>
      </c>
      <c r="U204" s="6" t="s">
        <v>39</v>
      </c>
      <c r="V204" s="6">
        <v>396</v>
      </c>
      <c r="W204" s="6">
        <v>3226.39</v>
      </c>
      <c r="X204" s="6">
        <v>51.92</v>
      </c>
    </row>
    <row r="205" spans="1:24" ht="15" x14ac:dyDescent="0.2">
      <c r="A205" t="s">
        <v>1040</v>
      </c>
      <c r="B205" s="146" t="s">
        <v>1260</v>
      </c>
      <c r="C205" t="s">
        <v>584</v>
      </c>
      <c r="D205" s="4">
        <v>25.213899999999999</v>
      </c>
      <c r="E205" s="2">
        <v>100</v>
      </c>
      <c r="F205" s="6">
        <v>2521.39</v>
      </c>
      <c r="G205" s="6">
        <v>2521.39</v>
      </c>
      <c r="I205" s="70" t="s">
        <v>1125</v>
      </c>
      <c r="J205" s="76" t="s">
        <v>1283</v>
      </c>
      <c r="K205" s="76" t="s">
        <v>649</v>
      </c>
      <c r="L205" s="140">
        <v>1.62</v>
      </c>
      <c r="M205" s="140">
        <v>49.85</v>
      </c>
      <c r="N205" s="140">
        <v>320.16410000000002</v>
      </c>
      <c r="O205" s="140">
        <v>13.3255</v>
      </c>
      <c r="P205" s="117">
        <v>1</v>
      </c>
      <c r="Q205" s="152">
        <v>1.62</v>
      </c>
      <c r="R205" s="152">
        <v>49.85</v>
      </c>
      <c r="S205" s="152">
        <v>320.16410000000002</v>
      </c>
      <c r="T205" s="152">
        <v>13.3255</v>
      </c>
      <c r="U205" s="6">
        <v>1.62</v>
      </c>
      <c r="V205" s="6">
        <v>49.85</v>
      </c>
      <c r="W205" s="6">
        <v>320.16410000000002</v>
      </c>
      <c r="X205" s="6">
        <v>13.3255</v>
      </c>
    </row>
    <row r="206" spans="1:24" ht="15" x14ac:dyDescent="0.2">
      <c r="A206" s="141" t="s">
        <v>1044</v>
      </c>
      <c r="B206" s="142" t="s">
        <v>1261</v>
      </c>
      <c r="C206" s="141" t="s">
        <v>590</v>
      </c>
      <c r="D206" s="143">
        <v>42.694600000000001</v>
      </c>
      <c r="E206" s="144">
        <v>10000</v>
      </c>
      <c r="F206" s="145">
        <v>426946</v>
      </c>
      <c r="G206" s="35"/>
      <c r="I206" s="70" t="s">
        <v>1042</v>
      </c>
      <c r="J206" s="149" t="s">
        <v>1284</v>
      </c>
      <c r="K206" s="149" t="s">
        <v>957</v>
      </c>
      <c r="L206" s="150">
        <v>1.6</v>
      </c>
      <c r="M206" s="150">
        <v>3.36</v>
      </c>
      <c r="N206" s="150">
        <v>4.5355999999999996</v>
      </c>
      <c r="O206" s="150">
        <v>1.085</v>
      </c>
      <c r="P206" s="163">
        <v>100</v>
      </c>
      <c r="Q206" s="6">
        <v>160</v>
      </c>
      <c r="R206" s="6">
        <v>336</v>
      </c>
      <c r="S206" s="6">
        <v>453.55999999999995</v>
      </c>
      <c r="T206" s="6">
        <v>108.5</v>
      </c>
    </row>
    <row r="207" spans="1:24" ht="15" x14ac:dyDescent="0.2">
      <c r="A207" s="141" t="s">
        <v>1044</v>
      </c>
      <c r="B207" s="142" t="s">
        <v>1285</v>
      </c>
      <c r="C207" s="141" t="s">
        <v>590</v>
      </c>
      <c r="D207" s="143">
        <v>19.1402</v>
      </c>
      <c r="E207" s="144">
        <v>10000</v>
      </c>
      <c r="F207" s="145">
        <v>191402</v>
      </c>
      <c r="G207" s="35">
        <v>309174</v>
      </c>
      <c r="I207" s="70" t="s">
        <v>1042</v>
      </c>
      <c r="J207" s="76" t="s">
        <v>1286</v>
      </c>
      <c r="K207" s="76" t="s">
        <v>1033</v>
      </c>
      <c r="L207" s="140">
        <v>1.71</v>
      </c>
      <c r="M207" s="140">
        <v>3.16</v>
      </c>
      <c r="N207" s="140">
        <v>111.2689</v>
      </c>
      <c r="O207" s="140">
        <v>0.71889999999999998</v>
      </c>
      <c r="P207" s="163">
        <v>100</v>
      </c>
      <c r="Q207" s="6">
        <v>171</v>
      </c>
      <c r="R207" s="6">
        <v>316</v>
      </c>
      <c r="S207" s="6">
        <v>11126.89</v>
      </c>
      <c r="T207" s="6">
        <v>71.89</v>
      </c>
      <c r="U207" s="6">
        <v>171</v>
      </c>
      <c r="V207" s="6">
        <v>316</v>
      </c>
      <c r="W207" s="6">
        <v>11126.89</v>
      </c>
      <c r="X207" s="6">
        <v>71.89</v>
      </c>
    </row>
    <row r="208" spans="1:24" ht="15" x14ac:dyDescent="0.2">
      <c r="A208" t="s">
        <v>1040</v>
      </c>
      <c r="B208" s="146" t="s">
        <v>1265</v>
      </c>
      <c r="C208" t="s">
        <v>576</v>
      </c>
      <c r="D208" s="4">
        <v>12.711399999999999</v>
      </c>
      <c r="E208" s="2">
        <v>100</v>
      </c>
      <c r="F208" s="6">
        <v>1271.1399999999999</v>
      </c>
      <c r="G208" s="35"/>
      <c r="I208" s="70" t="s">
        <v>1042</v>
      </c>
      <c r="J208" s="76" t="s">
        <v>1287</v>
      </c>
      <c r="K208" s="76" t="s">
        <v>1034</v>
      </c>
      <c r="L208" s="140">
        <v>1.67</v>
      </c>
      <c r="M208" s="140">
        <v>6.4</v>
      </c>
      <c r="N208" s="140">
        <v>160.76939999999999</v>
      </c>
      <c r="O208" s="140">
        <v>1.7395</v>
      </c>
      <c r="P208" s="163">
        <v>100</v>
      </c>
      <c r="Q208" s="6">
        <v>167</v>
      </c>
      <c r="R208" s="6">
        <v>640</v>
      </c>
      <c r="S208" s="6">
        <v>16076.939999999999</v>
      </c>
      <c r="T208" s="6">
        <v>173.95000000000002</v>
      </c>
      <c r="U208" s="6">
        <v>167</v>
      </c>
      <c r="V208" s="6">
        <v>640</v>
      </c>
      <c r="W208" s="6">
        <v>16076.939999999999</v>
      </c>
      <c r="X208" s="6">
        <v>173.95000000000002</v>
      </c>
    </row>
    <row r="209" spans="1:24" ht="15" x14ac:dyDescent="0.2">
      <c r="A209" s="141" t="s">
        <v>1044</v>
      </c>
      <c r="B209" s="142" t="s">
        <v>576</v>
      </c>
      <c r="C209" s="141" t="s">
        <v>576</v>
      </c>
      <c r="D209" s="143">
        <v>1231.8166000000001</v>
      </c>
      <c r="E209" s="144">
        <v>1</v>
      </c>
      <c r="F209" s="145">
        <v>1231.8166000000001</v>
      </c>
      <c r="G209" s="6">
        <v>1231.8166000000001</v>
      </c>
      <c r="I209" s="70" t="s">
        <v>1042</v>
      </c>
      <c r="J209" s="76" t="s">
        <v>1288</v>
      </c>
      <c r="K209" s="76" t="s">
        <v>1035</v>
      </c>
      <c r="L209" s="140">
        <v>1.73</v>
      </c>
      <c r="M209" s="140">
        <v>6.27</v>
      </c>
      <c r="N209" s="140">
        <v>123.52330000000001</v>
      </c>
      <c r="O209" s="140">
        <v>1.5661</v>
      </c>
      <c r="P209" s="163">
        <v>100</v>
      </c>
      <c r="Q209" s="6">
        <v>173</v>
      </c>
      <c r="R209" s="6">
        <v>627</v>
      </c>
      <c r="S209" s="6">
        <v>12352.33</v>
      </c>
      <c r="T209" s="6">
        <v>156.61000000000001</v>
      </c>
      <c r="U209" s="6">
        <v>173</v>
      </c>
      <c r="V209" s="6">
        <v>627</v>
      </c>
      <c r="W209" s="6">
        <v>12352.33</v>
      </c>
      <c r="X209" s="6">
        <v>156.61000000000001</v>
      </c>
    </row>
    <row r="210" spans="1:24" ht="15" x14ac:dyDescent="0.2">
      <c r="A210" t="s">
        <v>1040</v>
      </c>
      <c r="B210" s="146" t="s">
        <v>1268</v>
      </c>
      <c r="C210" t="s">
        <v>580</v>
      </c>
      <c r="D210" s="4">
        <v>53.8446</v>
      </c>
      <c r="E210" s="2">
        <v>100</v>
      </c>
      <c r="F210" s="6">
        <v>5384.46</v>
      </c>
      <c r="G210" s="6">
        <v>5384.46</v>
      </c>
      <c r="I210" s="70" t="s">
        <v>1042</v>
      </c>
      <c r="J210" s="161" t="s">
        <v>1289</v>
      </c>
      <c r="K210" s="161" t="s">
        <v>958</v>
      </c>
      <c r="L210" s="162">
        <v>1.83</v>
      </c>
      <c r="M210" s="162">
        <v>4.0999999999999996</v>
      </c>
      <c r="N210" s="162">
        <v>119.0509</v>
      </c>
      <c r="O210" s="162">
        <v>1.1836</v>
      </c>
      <c r="P210" s="163">
        <v>100</v>
      </c>
      <c r="Q210" s="6">
        <v>183</v>
      </c>
      <c r="R210" s="6">
        <v>409.99999999999994</v>
      </c>
      <c r="S210" s="6">
        <v>11905.09</v>
      </c>
      <c r="T210" s="6">
        <v>118.36</v>
      </c>
      <c r="U210" s="6">
        <v>183</v>
      </c>
      <c r="V210" s="6">
        <v>409.99999999999994</v>
      </c>
      <c r="W210" s="6">
        <v>11905.09</v>
      </c>
      <c r="X210" s="6">
        <v>118.36</v>
      </c>
    </row>
    <row r="211" spans="1:24" ht="15" x14ac:dyDescent="0.2">
      <c r="A211" s="141" t="s">
        <v>1044</v>
      </c>
      <c r="B211" s="142" t="s">
        <v>1269</v>
      </c>
      <c r="C211" s="141" t="s">
        <v>582</v>
      </c>
      <c r="D211" s="143">
        <v>18.805499999999999</v>
      </c>
      <c r="E211" s="144">
        <v>100</v>
      </c>
      <c r="F211" s="145">
        <v>1880.55</v>
      </c>
      <c r="G211" s="35"/>
      <c r="I211" s="70" t="s">
        <v>1042</v>
      </c>
      <c r="J211" s="161" t="s">
        <v>1290</v>
      </c>
      <c r="K211" s="161" t="s">
        <v>959</v>
      </c>
      <c r="L211" s="162">
        <v>1.37</v>
      </c>
      <c r="M211" s="162">
        <v>1.29</v>
      </c>
      <c r="N211" s="162">
        <v>40.845399999999998</v>
      </c>
      <c r="O211" s="162">
        <v>1.0954999999999999</v>
      </c>
      <c r="P211" s="163">
        <v>100</v>
      </c>
      <c r="Q211" s="6">
        <v>137</v>
      </c>
      <c r="R211" s="6">
        <v>129</v>
      </c>
      <c r="S211" s="6">
        <v>4084.54</v>
      </c>
      <c r="T211" s="6">
        <v>109.55</v>
      </c>
      <c r="U211" s="6">
        <v>137</v>
      </c>
      <c r="V211" s="6">
        <v>129</v>
      </c>
      <c r="W211" s="6">
        <v>4084.54</v>
      </c>
      <c r="X211" s="6">
        <v>109.55</v>
      </c>
    </row>
    <row r="212" spans="1:24" ht="15" x14ac:dyDescent="0.2">
      <c r="A212" s="141" t="s">
        <v>1044</v>
      </c>
      <c r="B212" s="142" t="s">
        <v>1291</v>
      </c>
      <c r="C212" s="141" t="s">
        <v>582</v>
      </c>
      <c r="D212" s="143">
        <v>35.447099999999999</v>
      </c>
      <c r="E212" s="144">
        <v>100</v>
      </c>
      <c r="F212" s="145">
        <v>3544.71</v>
      </c>
      <c r="G212" s="35">
        <v>2712.63</v>
      </c>
      <c r="I212" s="70" t="s">
        <v>1125</v>
      </c>
      <c r="J212" s="76" t="s">
        <v>1292</v>
      </c>
      <c r="K212" s="76" t="s">
        <v>651</v>
      </c>
      <c r="L212" s="140">
        <v>1.95</v>
      </c>
      <c r="M212" s="140">
        <v>69.5</v>
      </c>
      <c r="N212" s="140">
        <v>388.72570000000002</v>
      </c>
      <c r="O212" s="140">
        <v>11.016</v>
      </c>
      <c r="P212" s="117">
        <v>1</v>
      </c>
      <c r="Q212" s="152">
        <v>1.95</v>
      </c>
      <c r="R212" s="152">
        <v>69.5</v>
      </c>
      <c r="S212" s="152">
        <v>388.72570000000002</v>
      </c>
      <c r="T212" s="152">
        <v>11.016</v>
      </c>
      <c r="U212" s="6">
        <v>1.95</v>
      </c>
      <c r="V212" s="6">
        <v>69.5</v>
      </c>
      <c r="W212" s="6">
        <v>388.72570000000002</v>
      </c>
      <c r="X212" s="6">
        <v>11.016</v>
      </c>
    </row>
    <row r="213" spans="1:24" ht="15" x14ac:dyDescent="0.2">
      <c r="A213" s="141" t="s">
        <v>1044</v>
      </c>
      <c r="B213" s="142" t="s">
        <v>1293</v>
      </c>
      <c r="C213" s="141" t="s">
        <v>586</v>
      </c>
      <c r="D213" s="143">
        <v>63.121099999999998</v>
      </c>
      <c r="E213" s="144">
        <v>100</v>
      </c>
      <c r="F213" s="145">
        <v>6312.11</v>
      </c>
      <c r="G213" s="35"/>
      <c r="I213" s="70" t="s">
        <v>1042</v>
      </c>
      <c r="J213" s="149" t="s">
        <v>1294</v>
      </c>
      <c r="K213" s="149" t="s">
        <v>1295</v>
      </c>
      <c r="L213" s="150">
        <v>1.4</v>
      </c>
      <c r="M213" s="150">
        <v>2.77</v>
      </c>
      <c r="N213" s="150">
        <v>4.5842999999999998</v>
      </c>
      <c r="O213" s="150">
        <v>1.1672</v>
      </c>
      <c r="P213" s="163">
        <v>100</v>
      </c>
      <c r="Q213" s="6">
        <v>140</v>
      </c>
      <c r="R213" s="6">
        <v>277</v>
      </c>
      <c r="S213" s="6">
        <v>458.43</v>
      </c>
      <c r="T213" s="6">
        <v>116.72</v>
      </c>
    </row>
    <row r="214" spans="1:24" ht="15" x14ac:dyDescent="0.2">
      <c r="A214" s="141" t="s">
        <v>1044</v>
      </c>
      <c r="B214" s="142" t="s">
        <v>1296</v>
      </c>
      <c r="C214" s="141" t="s">
        <v>586</v>
      </c>
      <c r="D214" s="143">
        <v>24.467300000000002</v>
      </c>
      <c r="E214" s="144">
        <v>100</v>
      </c>
      <c r="F214" s="145">
        <v>2446.73</v>
      </c>
      <c r="G214" s="35">
        <v>4379.42</v>
      </c>
      <c r="I214" s="70" t="s">
        <v>1125</v>
      </c>
      <c r="J214" s="76" t="s">
        <v>1297</v>
      </c>
      <c r="K214" s="76" t="s">
        <v>655</v>
      </c>
      <c r="L214" s="140">
        <v>1.25</v>
      </c>
      <c r="M214" s="140">
        <v>125.07</v>
      </c>
      <c r="N214" s="140">
        <v>700.92669999999998</v>
      </c>
      <c r="O214" s="140">
        <v>19.356100000000001</v>
      </c>
      <c r="P214" s="117">
        <v>1</v>
      </c>
      <c r="Q214" s="152">
        <v>1.25</v>
      </c>
      <c r="R214" s="152">
        <v>125.07</v>
      </c>
      <c r="S214" s="152">
        <v>700.92669999999998</v>
      </c>
      <c r="T214" s="152">
        <v>19.356100000000001</v>
      </c>
      <c r="U214" s="6">
        <v>1.25</v>
      </c>
      <c r="V214" s="6">
        <v>125.07</v>
      </c>
      <c r="W214" s="6">
        <v>700.92669999999998</v>
      </c>
      <c r="X214" s="6">
        <v>19.356100000000001</v>
      </c>
    </row>
    <row r="215" spans="1:24" ht="15" x14ac:dyDescent="0.2">
      <c r="A215" s="141" t="s">
        <v>1044</v>
      </c>
      <c r="B215" s="142" t="s">
        <v>1271</v>
      </c>
      <c r="C215" s="141" t="s">
        <v>588</v>
      </c>
      <c r="D215" s="143">
        <v>48.630600000000001</v>
      </c>
      <c r="E215" s="144">
        <v>10000</v>
      </c>
      <c r="F215" s="145">
        <v>486306</v>
      </c>
      <c r="G215" s="35"/>
      <c r="I215" s="70" t="s">
        <v>1042</v>
      </c>
      <c r="J215" s="149" t="s">
        <v>1298</v>
      </c>
      <c r="K215" s="149" t="s">
        <v>1299</v>
      </c>
      <c r="L215" s="150">
        <v>1.39</v>
      </c>
      <c r="M215" s="150">
        <v>6.21</v>
      </c>
      <c r="N215" s="150">
        <v>13.1496</v>
      </c>
      <c r="O215" s="150">
        <v>1.1651</v>
      </c>
      <c r="P215" s="163">
        <v>100</v>
      </c>
      <c r="Q215" s="6">
        <v>139</v>
      </c>
      <c r="R215" s="6">
        <v>621</v>
      </c>
      <c r="S215" s="6">
        <v>1314.96</v>
      </c>
      <c r="T215" s="6">
        <v>116.51</v>
      </c>
    </row>
    <row r="216" spans="1:24" ht="15" x14ac:dyDescent="0.2">
      <c r="A216" s="141" t="s">
        <v>1044</v>
      </c>
      <c r="B216" s="142" t="s">
        <v>1300</v>
      </c>
      <c r="C216" s="141" t="s">
        <v>588</v>
      </c>
      <c r="D216" s="143">
        <v>24.6694</v>
      </c>
      <c r="E216" s="144">
        <v>10000</v>
      </c>
      <c r="F216" s="145">
        <v>246694</v>
      </c>
      <c r="G216" s="35">
        <v>366500</v>
      </c>
      <c r="I216" s="70" t="s">
        <v>1042</v>
      </c>
      <c r="J216" s="149" t="s">
        <v>1301</v>
      </c>
      <c r="K216" s="149" t="s">
        <v>960</v>
      </c>
      <c r="L216" s="150">
        <v>1.48</v>
      </c>
      <c r="M216" s="150">
        <v>6.34</v>
      </c>
      <c r="N216" s="150">
        <v>70.636300000000006</v>
      </c>
      <c r="O216" s="150">
        <v>1.5545</v>
      </c>
      <c r="P216" s="163">
        <v>100</v>
      </c>
      <c r="Q216" s="6">
        <v>148</v>
      </c>
      <c r="R216" s="6">
        <v>634</v>
      </c>
      <c r="S216" s="6">
        <v>7063.630000000001</v>
      </c>
      <c r="T216" s="6">
        <v>155.44999999999999</v>
      </c>
      <c r="U216" s="6">
        <v>148</v>
      </c>
      <c r="V216" s="6">
        <v>634</v>
      </c>
      <c r="W216" s="6">
        <v>7063.630000000001</v>
      </c>
      <c r="X216" s="6">
        <v>155.44999999999999</v>
      </c>
    </row>
    <row r="217" spans="1:24" ht="15" x14ac:dyDescent="0.2">
      <c r="A217" t="s">
        <v>1044</v>
      </c>
      <c r="B217" s="146" t="s">
        <v>1302</v>
      </c>
      <c r="C217" t="s">
        <v>631</v>
      </c>
      <c r="D217" s="4">
        <v>969.82470000000001</v>
      </c>
      <c r="E217" s="2">
        <v>100</v>
      </c>
      <c r="F217" s="6">
        <v>96982.47</v>
      </c>
      <c r="G217" s="6">
        <v>96982.47</v>
      </c>
      <c r="I217" s="70" t="s">
        <v>1042</v>
      </c>
      <c r="J217" s="161" t="s">
        <v>1303</v>
      </c>
      <c r="K217" s="161" t="s">
        <v>961</v>
      </c>
      <c r="L217" s="162">
        <v>1.53</v>
      </c>
      <c r="M217" s="162">
        <v>4.71</v>
      </c>
      <c r="N217" s="162">
        <v>86.670400000000001</v>
      </c>
      <c r="O217" s="162" t="s">
        <v>79</v>
      </c>
      <c r="P217" s="163">
        <v>100</v>
      </c>
      <c r="Q217" s="6">
        <v>153</v>
      </c>
      <c r="R217" s="6">
        <v>471</v>
      </c>
      <c r="S217" s="6">
        <v>8667.0400000000009</v>
      </c>
      <c r="T217" s="6" t="s">
        <v>39</v>
      </c>
      <c r="U217" s="6">
        <v>153</v>
      </c>
      <c r="V217" s="6">
        <v>471</v>
      </c>
      <c r="W217" s="6">
        <v>8667.0400000000009</v>
      </c>
      <c r="X217" s="6" t="s">
        <v>39</v>
      </c>
    </row>
    <row r="218" spans="1:24" ht="15" x14ac:dyDescent="0.2">
      <c r="A218" t="s">
        <v>1044</v>
      </c>
      <c r="B218" s="146" t="s">
        <v>1304</v>
      </c>
      <c r="C218" t="s">
        <v>638</v>
      </c>
      <c r="D218" s="4">
        <v>2047.3213000000001</v>
      </c>
      <c r="E218" s="2">
        <v>100</v>
      </c>
      <c r="F218" s="6">
        <v>204732.13</v>
      </c>
      <c r="G218" s="6">
        <v>204732.13</v>
      </c>
      <c r="I218" s="70" t="s">
        <v>1125</v>
      </c>
      <c r="J218" s="76" t="s">
        <v>1305</v>
      </c>
      <c r="K218" s="76" t="s">
        <v>657</v>
      </c>
      <c r="L218" s="140">
        <v>1.88</v>
      </c>
      <c r="M218" s="140">
        <v>133.47999999999999</v>
      </c>
      <c r="N218" s="140">
        <v>1345.7904000000001</v>
      </c>
      <c r="O218" s="140">
        <v>18.7761</v>
      </c>
      <c r="P218" s="117">
        <v>1</v>
      </c>
      <c r="Q218" s="152">
        <v>1.88</v>
      </c>
      <c r="R218" s="152">
        <v>133.47999999999999</v>
      </c>
      <c r="S218" s="152">
        <v>1345.7904000000001</v>
      </c>
      <c r="T218" s="152">
        <v>18.7761</v>
      </c>
      <c r="U218" s="6">
        <v>1.88</v>
      </c>
      <c r="V218" s="6">
        <v>133.47999999999999</v>
      </c>
      <c r="W218" s="6">
        <v>1345.7904000000001</v>
      </c>
      <c r="X218" s="6">
        <v>18.7761</v>
      </c>
    </row>
    <row r="219" spans="1:24" ht="15" x14ac:dyDescent="0.2">
      <c r="A219" t="s">
        <v>1040</v>
      </c>
      <c r="B219" s="146" t="s">
        <v>1275</v>
      </c>
      <c r="C219" t="s">
        <v>624</v>
      </c>
      <c r="D219" s="4">
        <v>62.312199999999997</v>
      </c>
      <c r="E219" s="2">
        <v>100</v>
      </c>
      <c r="F219" s="6">
        <v>6231.2199999999993</v>
      </c>
      <c r="G219" s="6">
        <v>6231.2199999999993</v>
      </c>
      <c r="I219" s="70" t="s">
        <v>1042</v>
      </c>
      <c r="J219" s="149" t="s">
        <v>1306</v>
      </c>
      <c r="K219" s="149" t="s">
        <v>1307</v>
      </c>
      <c r="L219" s="150">
        <v>1.39</v>
      </c>
      <c r="M219" s="150">
        <v>3.84</v>
      </c>
      <c r="N219" s="150">
        <v>14.473599999999999</v>
      </c>
      <c r="O219" s="150">
        <v>1.1559999999999999</v>
      </c>
      <c r="P219" s="163">
        <v>100</v>
      </c>
      <c r="Q219" s="6">
        <v>139</v>
      </c>
      <c r="R219" s="6">
        <v>384</v>
      </c>
      <c r="S219" s="6">
        <v>1447.36</v>
      </c>
      <c r="T219" s="6">
        <v>115.6</v>
      </c>
    </row>
    <row r="220" spans="1:24" ht="15" x14ac:dyDescent="0.2">
      <c r="A220" s="141" t="s">
        <v>1044</v>
      </c>
      <c r="B220" s="142" t="s">
        <v>1276</v>
      </c>
      <c r="C220" s="141" t="s">
        <v>628</v>
      </c>
      <c r="D220" s="143">
        <v>143.30090000000001</v>
      </c>
      <c r="E220" s="144">
        <v>100</v>
      </c>
      <c r="F220" s="145">
        <v>14330.090000000002</v>
      </c>
      <c r="G220" s="35"/>
      <c r="I220" s="122"/>
      <c r="J220" s="76"/>
      <c r="K220" s="76"/>
      <c r="L220" s="140"/>
      <c r="M220" s="140"/>
      <c r="N220" s="140"/>
      <c r="O220" s="140"/>
      <c r="P220" s="116"/>
    </row>
    <row r="221" spans="1:24" ht="15" x14ac:dyDescent="0.2">
      <c r="A221" s="141" t="s">
        <v>1044</v>
      </c>
      <c r="B221" s="142" t="s">
        <v>1308</v>
      </c>
      <c r="C221" s="141" t="s">
        <v>628</v>
      </c>
      <c r="D221" s="143">
        <v>59.588999999999999</v>
      </c>
      <c r="E221" s="144">
        <v>100</v>
      </c>
      <c r="F221" s="145">
        <v>5958.9</v>
      </c>
      <c r="G221" s="35">
        <v>10144.495000000001</v>
      </c>
      <c r="I221" s="122"/>
      <c r="J221" s="76"/>
      <c r="K221" s="76"/>
      <c r="L221" s="76"/>
      <c r="M221" s="76"/>
      <c r="N221" s="76"/>
      <c r="O221" s="76"/>
    </row>
    <row r="222" spans="1:24" ht="15" x14ac:dyDescent="0.2">
      <c r="A222" t="s">
        <v>1044</v>
      </c>
      <c r="B222" s="146" t="s">
        <v>1279</v>
      </c>
      <c r="C222" t="s">
        <v>615</v>
      </c>
      <c r="D222" s="4">
        <v>123.74039999999999</v>
      </c>
      <c r="E222" s="2">
        <v>100</v>
      </c>
      <c r="F222" s="6">
        <v>12374.039999999999</v>
      </c>
      <c r="G222" s="35"/>
      <c r="I222" s="70" t="s">
        <v>1141</v>
      </c>
      <c r="J222" s="159" t="s">
        <v>1309</v>
      </c>
      <c r="K222" s="159" t="s">
        <v>1310</v>
      </c>
      <c r="L222" s="871"/>
      <c r="M222" s="871"/>
      <c r="N222" s="871"/>
      <c r="O222" s="871"/>
    </row>
    <row r="223" spans="1:24" ht="15" x14ac:dyDescent="0.2">
      <c r="A223" t="s">
        <v>1044</v>
      </c>
      <c r="B223" s="146" t="s">
        <v>1311</v>
      </c>
      <c r="C223" t="s">
        <v>615</v>
      </c>
      <c r="D223" s="4">
        <v>6.7504999999999997</v>
      </c>
      <c r="E223" s="2">
        <v>100</v>
      </c>
      <c r="F223" s="6">
        <v>675.05</v>
      </c>
      <c r="G223" s="35"/>
      <c r="I223" s="70" t="s">
        <v>1141</v>
      </c>
      <c r="J223" s="159" t="s">
        <v>1312</v>
      </c>
      <c r="K223" s="159" t="s">
        <v>1313</v>
      </c>
      <c r="L223" s="871"/>
      <c r="M223" s="871"/>
      <c r="N223" s="871"/>
      <c r="O223" s="871"/>
    </row>
    <row r="224" spans="1:24" ht="15" x14ac:dyDescent="0.2">
      <c r="A224" s="141" t="s">
        <v>1044</v>
      </c>
      <c r="B224" s="142" t="s">
        <v>615</v>
      </c>
      <c r="C224" s="141" t="s">
        <v>615</v>
      </c>
      <c r="D224" s="143">
        <v>722.90750000000003</v>
      </c>
      <c r="E224" s="144">
        <v>1</v>
      </c>
      <c r="F224" s="145">
        <v>722.90750000000003</v>
      </c>
      <c r="G224" s="6">
        <v>722.90750000000003</v>
      </c>
      <c r="I224" s="70" t="s">
        <v>1141</v>
      </c>
      <c r="J224" s="159" t="s">
        <v>1314</v>
      </c>
      <c r="K224" s="159" t="s">
        <v>1315</v>
      </c>
      <c r="L224" s="872" t="s">
        <v>1316</v>
      </c>
      <c r="M224" s="872"/>
      <c r="N224" s="872"/>
      <c r="O224" s="872"/>
    </row>
    <row r="225" spans="1:15" customFormat="1" ht="15" x14ac:dyDescent="0.2">
      <c r="A225" t="s">
        <v>1040</v>
      </c>
      <c r="B225" s="146" t="s">
        <v>1317</v>
      </c>
      <c r="C225" s="62" t="s">
        <v>647</v>
      </c>
      <c r="D225" s="4">
        <v>21.133099999999999</v>
      </c>
      <c r="E225" s="2">
        <v>100</v>
      </c>
      <c r="F225" s="6">
        <v>2113.31</v>
      </c>
      <c r="G225" s="6">
        <v>2113.31</v>
      </c>
      <c r="H225" s="2"/>
      <c r="I225" s="70" t="s">
        <v>1141</v>
      </c>
      <c r="J225" s="159" t="s">
        <v>1318</v>
      </c>
      <c r="K225" s="159" t="s">
        <v>1319</v>
      </c>
      <c r="L225" s="872"/>
      <c r="M225" s="872"/>
      <c r="N225" s="872"/>
      <c r="O225" s="872"/>
    </row>
    <row r="226" spans="1:15" customFormat="1" ht="15" x14ac:dyDescent="0.2">
      <c r="A226" t="s">
        <v>1044</v>
      </c>
      <c r="B226" s="146" t="s">
        <v>1284</v>
      </c>
      <c r="C226" t="s">
        <v>649</v>
      </c>
      <c r="D226" s="4">
        <v>18.487100000000002</v>
      </c>
      <c r="E226" s="2">
        <v>100</v>
      </c>
      <c r="F226" s="6">
        <v>1848.7100000000003</v>
      </c>
      <c r="G226" s="35"/>
      <c r="H226" s="2"/>
      <c r="I226" s="70" t="s">
        <v>1141</v>
      </c>
      <c r="J226" s="159" t="s">
        <v>1320</v>
      </c>
      <c r="K226" s="159" t="s">
        <v>1321</v>
      </c>
      <c r="L226" s="872"/>
      <c r="M226" s="872"/>
      <c r="N226" s="872"/>
      <c r="O226" s="872"/>
    </row>
    <row r="227" spans="1:15" customFormat="1" ht="15" x14ac:dyDescent="0.2">
      <c r="A227" t="s">
        <v>1044</v>
      </c>
      <c r="B227" s="146" t="s">
        <v>1322</v>
      </c>
      <c r="C227" t="s">
        <v>649</v>
      </c>
      <c r="D227" s="4">
        <v>2.3224</v>
      </c>
      <c r="E227" s="2">
        <v>100</v>
      </c>
      <c r="F227" s="6">
        <v>232.24</v>
      </c>
      <c r="G227" s="35"/>
      <c r="H227" s="2"/>
      <c r="I227" s="70" t="s">
        <v>1141</v>
      </c>
      <c r="J227" s="159" t="s">
        <v>1323</v>
      </c>
      <c r="K227" s="159" t="s">
        <v>1324</v>
      </c>
      <c r="L227" s="872"/>
      <c r="M227" s="872"/>
      <c r="N227" s="872"/>
      <c r="O227" s="872"/>
    </row>
    <row r="228" spans="1:15" customFormat="1" ht="15" x14ac:dyDescent="0.2">
      <c r="A228" s="141" t="s">
        <v>1044</v>
      </c>
      <c r="B228" s="142" t="s">
        <v>649</v>
      </c>
      <c r="C228" s="141" t="s">
        <v>649</v>
      </c>
      <c r="D228" s="143">
        <v>156.0472</v>
      </c>
      <c r="E228" s="144">
        <v>1</v>
      </c>
      <c r="F228" s="145">
        <v>156.0472</v>
      </c>
      <c r="G228" s="6">
        <v>156.0472</v>
      </c>
      <c r="H228" s="2"/>
      <c r="I228" s="70" t="s">
        <v>1141</v>
      </c>
      <c r="J228" s="159" t="s">
        <v>1325</v>
      </c>
      <c r="K228" s="159" t="s">
        <v>1326</v>
      </c>
      <c r="L228" s="872"/>
      <c r="M228" s="872"/>
      <c r="N228" s="872"/>
      <c r="O228" s="872"/>
    </row>
    <row r="229" spans="1:15" customFormat="1" ht="15" x14ac:dyDescent="0.2">
      <c r="A229" t="s">
        <v>1040</v>
      </c>
      <c r="B229" s="146" t="s">
        <v>1327</v>
      </c>
      <c r="C229" t="s">
        <v>636</v>
      </c>
      <c r="D229" s="4">
        <v>47.022500000000001</v>
      </c>
      <c r="E229" s="2">
        <v>100</v>
      </c>
      <c r="F229" s="6">
        <v>4702.25</v>
      </c>
      <c r="G229" s="6">
        <v>4702.25</v>
      </c>
      <c r="H229" s="2"/>
      <c r="I229" s="70" t="s">
        <v>1141</v>
      </c>
      <c r="J229" s="159" t="s">
        <v>1328</v>
      </c>
      <c r="K229" s="159" t="s">
        <v>1328</v>
      </c>
      <c r="L229" s="871" t="s">
        <v>1316</v>
      </c>
      <c r="M229" s="871"/>
      <c r="N229" s="871"/>
      <c r="O229" s="871"/>
    </row>
    <row r="230" spans="1:15" customFormat="1" ht="15" x14ac:dyDescent="0.2">
      <c r="A230" t="s">
        <v>1044</v>
      </c>
      <c r="B230" s="146" t="s">
        <v>1329</v>
      </c>
      <c r="C230" t="s">
        <v>618</v>
      </c>
      <c r="D230" s="4">
        <v>60.037700000000001</v>
      </c>
      <c r="E230" s="2">
        <v>100</v>
      </c>
      <c r="F230" s="6">
        <v>6003.77</v>
      </c>
      <c r="G230" s="6">
        <v>6003.77</v>
      </c>
      <c r="H230" s="2"/>
      <c r="I230" s="70" t="s">
        <v>1141</v>
      </c>
      <c r="J230" s="159" t="s">
        <v>1330</v>
      </c>
      <c r="K230" s="159" t="s">
        <v>1331</v>
      </c>
      <c r="L230" s="871"/>
      <c r="M230" s="871"/>
      <c r="N230" s="871"/>
      <c r="O230" s="871"/>
    </row>
    <row r="231" spans="1:15" customFormat="1" ht="15" x14ac:dyDescent="0.2">
      <c r="A231" t="s">
        <v>1040</v>
      </c>
      <c r="B231" s="146" t="s">
        <v>1289</v>
      </c>
      <c r="C231" t="s">
        <v>621</v>
      </c>
      <c r="D231" s="4">
        <v>58.419800000000002</v>
      </c>
      <c r="E231" s="2">
        <v>100</v>
      </c>
      <c r="F231" s="6">
        <v>5841.9800000000005</v>
      </c>
      <c r="G231" s="6">
        <v>5841.9800000000005</v>
      </c>
      <c r="H231" s="2"/>
      <c r="I231" s="70" t="s">
        <v>1141</v>
      </c>
      <c r="J231" s="159" t="s">
        <v>1244</v>
      </c>
      <c r="K231" s="159" t="s">
        <v>1332</v>
      </c>
      <c r="L231" s="871"/>
      <c r="M231" s="871"/>
      <c r="N231" s="871"/>
      <c r="O231" s="871"/>
    </row>
    <row r="232" spans="1:15" customFormat="1" ht="15" x14ac:dyDescent="0.2">
      <c r="A232" t="s">
        <v>1040</v>
      </c>
      <c r="B232" s="146" t="s">
        <v>1290</v>
      </c>
      <c r="C232" t="s">
        <v>653</v>
      </c>
      <c r="D232" s="4">
        <v>23.931100000000001</v>
      </c>
      <c r="E232" s="2">
        <v>100</v>
      </c>
      <c r="F232" s="6">
        <v>2393.11</v>
      </c>
      <c r="G232" s="6">
        <v>2393.11</v>
      </c>
      <c r="H232" s="2"/>
      <c r="I232" s="70" t="s">
        <v>1141</v>
      </c>
      <c r="J232" s="159" t="s">
        <v>1333</v>
      </c>
      <c r="K232" s="159" t="s">
        <v>1334</v>
      </c>
      <c r="L232" s="871"/>
      <c r="M232" s="871"/>
      <c r="N232" s="871"/>
      <c r="O232" s="871"/>
    </row>
    <row r="233" spans="1:15" customFormat="1" ht="15" x14ac:dyDescent="0.2">
      <c r="A233" t="s">
        <v>1040</v>
      </c>
      <c r="B233" s="146" t="s">
        <v>1294</v>
      </c>
      <c r="C233" t="s">
        <v>651</v>
      </c>
      <c r="D233" s="4">
        <v>2.1901000000000002</v>
      </c>
      <c r="E233" s="2">
        <v>100</v>
      </c>
      <c r="F233" s="6">
        <v>219.01000000000002</v>
      </c>
      <c r="G233" s="35"/>
      <c r="H233" s="2"/>
      <c r="I233" s="70"/>
      <c r="J233" s="124"/>
      <c r="K233" s="124"/>
      <c r="L233" s="124"/>
      <c r="M233" s="124"/>
      <c r="N233" s="124"/>
      <c r="O233" s="124"/>
    </row>
    <row r="234" spans="1:15" customFormat="1" ht="15" x14ac:dyDescent="0.2">
      <c r="A234" t="s">
        <v>1044</v>
      </c>
      <c r="B234" s="146" t="s">
        <v>1294</v>
      </c>
      <c r="C234" t="s">
        <v>651</v>
      </c>
      <c r="D234" s="4">
        <v>220.744</v>
      </c>
      <c r="E234" s="2">
        <v>100</v>
      </c>
      <c r="F234" s="6">
        <v>22074.400000000001</v>
      </c>
      <c r="G234" s="35"/>
      <c r="H234" s="2"/>
      <c r="I234" s="70"/>
      <c r="J234" s="124"/>
      <c r="K234" s="124"/>
      <c r="L234" s="124"/>
      <c r="M234" s="124"/>
      <c r="N234" s="124"/>
      <c r="O234" s="124"/>
    </row>
    <row r="235" spans="1:15" customFormat="1" ht="15" x14ac:dyDescent="0.2">
      <c r="A235" t="s">
        <v>1044</v>
      </c>
      <c r="B235" s="146" t="s">
        <v>1335</v>
      </c>
      <c r="C235" t="s">
        <v>651</v>
      </c>
      <c r="D235" s="4">
        <v>4.4527000000000001</v>
      </c>
      <c r="E235" s="2">
        <v>100</v>
      </c>
      <c r="F235" s="6">
        <v>445.27</v>
      </c>
      <c r="G235" s="35"/>
      <c r="H235" s="2"/>
      <c r="I235" s="70" t="s">
        <v>1057</v>
      </c>
      <c r="J235" s="76" t="s">
        <v>1336</v>
      </c>
      <c r="K235" s="76" t="s">
        <v>1337</v>
      </c>
      <c r="L235" s="140" t="s">
        <v>79</v>
      </c>
      <c r="M235" s="140" t="s">
        <v>79</v>
      </c>
      <c r="N235" s="140">
        <v>5.8500000000000003E-2</v>
      </c>
      <c r="O235" s="140">
        <v>6.1800000000000001E-2</v>
      </c>
    </row>
    <row r="236" spans="1:15" customFormat="1" ht="15" x14ac:dyDescent="0.2">
      <c r="A236" s="141" t="s">
        <v>1044</v>
      </c>
      <c r="B236" s="142" t="s">
        <v>651</v>
      </c>
      <c r="C236" s="141" t="s">
        <v>651</v>
      </c>
      <c r="D236" s="143">
        <v>195.78049999999999</v>
      </c>
      <c r="E236" s="144">
        <v>1</v>
      </c>
      <c r="F236" s="145">
        <v>195.78049999999999</v>
      </c>
      <c r="G236" s="6">
        <v>195.78049999999999</v>
      </c>
      <c r="H236" s="2"/>
      <c r="I236" s="70" t="s">
        <v>1057</v>
      </c>
      <c r="J236" s="76" t="s">
        <v>1336</v>
      </c>
      <c r="K236" s="76" t="s">
        <v>1337</v>
      </c>
      <c r="L236" s="140" t="s">
        <v>79</v>
      </c>
      <c r="M236" s="140" t="s">
        <v>79</v>
      </c>
      <c r="N236" s="140">
        <v>8.7400000000000005E-2</v>
      </c>
      <c r="O236" s="140" t="s">
        <v>79</v>
      </c>
    </row>
    <row r="237" spans="1:15" customFormat="1" ht="15" x14ac:dyDescent="0.2">
      <c r="A237" t="s">
        <v>1040</v>
      </c>
      <c r="B237" s="146" t="s">
        <v>1298</v>
      </c>
      <c r="C237" t="s">
        <v>655</v>
      </c>
      <c r="D237" s="4">
        <v>6.2153</v>
      </c>
      <c r="E237" s="2">
        <v>100</v>
      </c>
      <c r="F237" s="6">
        <v>621.53</v>
      </c>
      <c r="G237" s="35"/>
      <c r="H237" s="2"/>
      <c r="I237" s="70" t="s">
        <v>1057</v>
      </c>
      <c r="J237" s="76" t="s">
        <v>1336</v>
      </c>
      <c r="K237" s="76" t="s">
        <v>1337</v>
      </c>
      <c r="L237" s="140" t="s">
        <v>79</v>
      </c>
      <c r="M237" s="140" t="s">
        <v>79</v>
      </c>
      <c r="N237" s="140">
        <v>6.0400000000000002E-2</v>
      </c>
      <c r="O237" s="140" t="s">
        <v>79</v>
      </c>
    </row>
    <row r="238" spans="1:15" customFormat="1" ht="15" x14ac:dyDescent="0.2">
      <c r="A238" s="141" t="s">
        <v>1044</v>
      </c>
      <c r="B238" s="142" t="s">
        <v>655</v>
      </c>
      <c r="C238" s="141" t="s">
        <v>655</v>
      </c>
      <c r="D238" s="143">
        <v>362.33819999999997</v>
      </c>
      <c r="E238" s="144">
        <v>1</v>
      </c>
      <c r="F238" s="145">
        <v>362.33819999999997</v>
      </c>
      <c r="G238" s="6">
        <v>362.33819999999997</v>
      </c>
      <c r="H238" s="2"/>
      <c r="I238" s="70" t="s">
        <v>1057</v>
      </c>
      <c r="J238" s="76" t="s">
        <v>1336</v>
      </c>
      <c r="K238" s="76" t="s">
        <v>1337</v>
      </c>
      <c r="L238" s="140" t="s">
        <v>79</v>
      </c>
      <c r="M238" s="140" t="s">
        <v>79</v>
      </c>
      <c r="N238" s="140">
        <v>0.11749999999999999</v>
      </c>
      <c r="O238" s="140" t="s">
        <v>79</v>
      </c>
    </row>
    <row r="239" spans="1:15" customFormat="1" ht="15" x14ac:dyDescent="0.2">
      <c r="A239" t="s">
        <v>1040</v>
      </c>
      <c r="B239" s="146" t="s">
        <v>1301</v>
      </c>
      <c r="C239" t="s">
        <v>645</v>
      </c>
      <c r="D239" s="4">
        <v>35.353499999999997</v>
      </c>
      <c r="E239" s="2">
        <v>100</v>
      </c>
      <c r="F239" s="6">
        <v>3535.3499999999995</v>
      </c>
      <c r="G239" s="6">
        <v>3535.3499999999995</v>
      </c>
      <c r="H239" s="2"/>
      <c r="I239" s="70" t="s">
        <v>1057</v>
      </c>
      <c r="J239" s="76" t="s">
        <v>1336</v>
      </c>
      <c r="K239" s="76" t="s">
        <v>1337</v>
      </c>
      <c r="L239" s="140" t="s">
        <v>79</v>
      </c>
      <c r="M239" s="140" t="s">
        <v>79</v>
      </c>
      <c r="N239" s="140">
        <v>0.17380000000000001</v>
      </c>
      <c r="O239" s="140" t="s">
        <v>79</v>
      </c>
    </row>
    <row r="240" spans="1:15" customFormat="1" ht="15" x14ac:dyDescent="0.2">
      <c r="A240" t="s">
        <v>1040</v>
      </c>
      <c r="B240" s="146" t="s">
        <v>1303</v>
      </c>
      <c r="C240" t="s">
        <v>641</v>
      </c>
      <c r="D240" s="4">
        <v>41.880800000000001</v>
      </c>
      <c r="E240" s="2">
        <v>100</v>
      </c>
      <c r="F240" s="6">
        <v>4188.08</v>
      </c>
      <c r="G240" s="6">
        <v>4188.08</v>
      </c>
      <c r="H240" s="2"/>
      <c r="I240" s="70" t="s">
        <v>1057</v>
      </c>
      <c r="J240" s="76" t="s">
        <v>1336</v>
      </c>
      <c r="K240" s="76" t="s">
        <v>1337</v>
      </c>
      <c r="L240" s="140" t="s">
        <v>79</v>
      </c>
      <c r="M240" s="140" t="s">
        <v>79</v>
      </c>
      <c r="N240" s="140">
        <v>7.3899999999999993E-2</v>
      </c>
      <c r="O240" s="140">
        <v>0.1081</v>
      </c>
    </row>
    <row r="241" spans="1:15" customFormat="1" ht="15" x14ac:dyDescent="0.2">
      <c r="A241" t="s">
        <v>1040</v>
      </c>
      <c r="B241" s="146" t="s">
        <v>1306</v>
      </c>
      <c r="C241" t="s">
        <v>657</v>
      </c>
      <c r="D241" s="4">
        <v>6.7530000000000001</v>
      </c>
      <c r="E241" s="2">
        <v>100</v>
      </c>
      <c r="F241" s="6">
        <v>675.3</v>
      </c>
      <c r="G241" s="35"/>
      <c r="H241" s="2"/>
      <c r="I241" s="70" t="s">
        <v>1057</v>
      </c>
      <c r="J241" s="76" t="s">
        <v>1337</v>
      </c>
      <c r="K241" s="76" t="s">
        <v>1337</v>
      </c>
      <c r="L241" s="140" t="s">
        <v>79</v>
      </c>
      <c r="M241" s="140" t="s">
        <v>79</v>
      </c>
      <c r="N241" s="140">
        <v>9.4200000000000006E-2</v>
      </c>
      <c r="O241" s="140">
        <v>7.0000000000000007E-2</v>
      </c>
    </row>
    <row r="242" spans="1:15" customFormat="1" ht="15" x14ac:dyDescent="0.2">
      <c r="A242" s="141" t="s">
        <v>1044</v>
      </c>
      <c r="B242" s="142" t="s">
        <v>657</v>
      </c>
      <c r="C242" s="141" t="s">
        <v>657</v>
      </c>
      <c r="D242" s="143">
        <v>739.00099999999998</v>
      </c>
      <c r="E242" s="144">
        <v>1</v>
      </c>
      <c r="F242" s="145">
        <v>739.00099999999998</v>
      </c>
      <c r="G242" s="6">
        <v>739.00099999999998</v>
      </c>
      <c r="H242" s="2"/>
      <c r="I242" s="70" t="s">
        <v>1057</v>
      </c>
      <c r="J242" s="76" t="s">
        <v>1336</v>
      </c>
      <c r="K242" s="164" t="s">
        <v>1337</v>
      </c>
      <c r="L242" s="140" t="s">
        <v>79</v>
      </c>
      <c r="M242" s="140" t="s">
        <v>79</v>
      </c>
      <c r="N242" s="140">
        <v>5.8700000000000002E-2</v>
      </c>
      <c r="O242" s="140" t="s">
        <v>79</v>
      </c>
    </row>
    <row r="243" spans="1:15" customFormat="1" ht="15" x14ac:dyDescent="0.2">
      <c r="D243" s="4"/>
      <c r="E243" s="2"/>
      <c r="H243" s="2"/>
      <c r="I243" s="70" t="s">
        <v>1057</v>
      </c>
      <c r="J243" s="76" t="s">
        <v>1336</v>
      </c>
      <c r="K243" s="164" t="s">
        <v>1337</v>
      </c>
      <c r="L243" s="140" t="s">
        <v>79</v>
      </c>
      <c r="M243" s="140" t="s">
        <v>79</v>
      </c>
      <c r="N243" s="140">
        <v>8.3500000000000005E-2</v>
      </c>
      <c r="O243" s="140" t="s">
        <v>79</v>
      </c>
    </row>
    <row r="244" spans="1:15" customFormat="1" ht="15" x14ac:dyDescent="0.2">
      <c r="D244" s="4"/>
      <c r="E244" s="2"/>
      <c r="H244" s="2"/>
      <c r="I244" s="70" t="s">
        <v>1057</v>
      </c>
      <c r="J244" s="76" t="s">
        <v>1336</v>
      </c>
      <c r="K244" s="164" t="s">
        <v>1337</v>
      </c>
      <c r="L244" s="140" t="s">
        <v>79</v>
      </c>
      <c r="M244" s="140" t="s">
        <v>79</v>
      </c>
      <c r="N244" s="140">
        <v>6.3399999999999998E-2</v>
      </c>
      <c r="O244" s="140" t="s">
        <v>79</v>
      </c>
    </row>
    <row r="245" spans="1:15" customFormat="1" ht="15" x14ac:dyDescent="0.2">
      <c r="D245" s="4"/>
      <c r="E245" s="2"/>
      <c r="H245" s="2"/>
      <c r="I245" s="70" t="s">
        <v>1057</v>
      </c>
      <c r="J245" s="76" t="s">
        <v>1336</v>
      </c>
      <c r="K245" s="164" t="s">
        <v>1337</v>
      </c>
      <c r="L245" s="140" t="s">
        <v>79</v>
      </c>
      <c r="M245" s="140" t="s">
        <v>79</v>
      </c>
      <c r="N245" s="140" t="s">
        <v>79</v>
      </c>
      <c r="O245" s="140" t="s">
        <v>79</v>
      </c>
    </row>
    <row r="246" spans="1:15" customFormat="1" ht="15" x14ac:dyDescent="0.2">
      <c r="D246" s="4"/>
      <c r="E246" s="2"/>
      <c r="H246" s="2"/>
      <c r="I246" s="70" t="s">
        <v>1057</v>
      </c>
      <c r="J246" s="76" t="s">
        <v>1336</v>
      </c>
      <c r="K246" s="164" t="s">
        <v>1337</v>
      </c>
      <c r="L246" s="140" t="s">
        <v>79</v>
      </c>
      <c r="M246" s="140" t="s">
        <v>79</v>
      </c>
      <c r="N246" s="140">
        <v>6.4500000000000002E-2</v>
      </c>
      <c r="O246" s="140" t="s">
        <v>79</v>
      </c>
    </row>
    <row r="247" spans="1:15" customFormat="1" ht="15" x14ac:dyDescent="0.2">
      <c r="D247" s="4"/>
      <c r="E247" s="2"/>
      <c r="H247" s="2"/>
      <c r="I247" s="70" t="s">
        <v>1057</v>
      </c>
      <c r="J247" s="76" t="s">
        <v>1336</v>
      </c>
      <c r="K247" s="164" t="s">
        <v>1337</v>
      </c>
      <c r="L247" s="140" t="s">
        <v>79</v>
      </c>
      <c r="M247" s="140" t="s">
        <v>79</v>
      </c>
      <c r="N247" s="140">
        <v>9.0213999999999999</v>
      </c>
      <c r="O247" s="140" t="s">
        <v>79</v>
      </c>
    </row>
    <row r="248" spans="1:15" customFormat="1" ht="15" x14ac:dyDescent="0.2">
      <c r="D248" s="4"/>
      <c r="E248" s="2"/>
      <c r="H248" s="2"/>
      <c r="I248" s="70" t="s">
        <v>1057</v>
      </c>
      <c r="J248" s="76" t="s">
        <v>1336</v>
      </c>
      <c r="K248" s="164" t="s">
        <v>1337</v>
      </c>
      <c r="L248" s="140" t="s">
        <v>79</v>
      </c>
      <c r="M248" s="140" t="s">
        <v>79</v>
      </c>
      <c r="N248" s="140" t="s">
        <v>79</v>
      </c>
      <c r="O248" s="140" t="s">
        <v>79</v>
      </c>
    </row>
    <row r="249" spans="1:15" customFormat="1" ht="15" x14ac:dyDescent="0.2">
      <c r="D249" s="4"/>
      <c r="E249" s="2"/>
      <c r="H249" s="2"/>
      <c r="I249" s="70" t="s">
        <v>1048</v>
      </c>
      <c r="J249" s="76" t="s">
        <v>1336</v>
      </c>
      <c r="K249" s="164" t="s">
        <v>1337</v>
      </c>
      <c r="L249" s="140" t="s">
        <v>79</v>
      </c>
      <c r="M249" s="140" t="s">
        <v>79</v>
      </c>
      <c r="N249" s="140">
        <v>7.1199999999999999E-2</v>
      </c>
      <c r="O249" s="140" t="s">
        <v>79</v>
      </c>
    </row>
    <row r="250" spans="1:15" customFormat="1" ht="15" x14ac:dyDescent="0.2">
      <c r="D250" s="4"/>
      <c r="E250" s="2"/>
      <c r="H250" s="2"/>
      <c r="I250" s="70" t="s">
        <v>1048</v>
      </c>
      <c r="J250" s="76" t="s">
        <v>1336</v>
      </c>
      <c r="K250" s="164" t="s">
        <v>1337</v>
      </c>
      <c r="L250" s="140" t="s">
        <v>79</v>
      </c>
      <c r="M250" s="140" t="s">
        <v>79</v>
      </c>
      <c r="N250" s="140">
        <v>9.6100000000000005E-2</v>
      </c>
      <c r="O250" s="140">
        <v>0.1162</v>
      </c>
    </row>
    <row r="251" spans="1:15" customFormat="1" x14ac:dyDescent="0.15">
      <c r="D251" s="4"/>
      <c r="E251" s="2"/>
      <c r="H251" s="2"/>
      <c r="I251" s="70" t="s">
        <v>1048</v>
      </c>
      <c r="J251" s="76" t="s">
        <v>1336</v>
      </c>
      <c r="K251" s="76" t="s">
        <v>1337</v>
      </c>
      <c r="L251" s="140" t="s">
        <v>79</v>
      </c>
      <c r="M251" s="140" t="s">
        <v>79</v>
      </c>
      <c r="N251" s="140">
        <v>8.6599999999999996E-2</v>
      </c>
      <c r="O251" s="140" t="s">
        <v>79</v>
      </c>
    </row>
    <row r="252" spans="1:15" customFormat="1" x14ac:dyDescent="0.15">
      <c r="D252" s="4"/>
      <c r="E252" s="2"/>
      <c r="H252" s="2"/>
      <c r="I252" s="70" t="s">
        <v>1048</v>
      </c>
      <c r="J252" s="76" t="s">
        <v>1336</v>
      </c>
      <c r="K252" s="76" t="s">
        <v>1337</v>
      </c>
      <c r="L252" s="140" t="s">
        <v>79</v>
      </c>
      <c r="M252" s="140" t="s">
        <v>79</v>
      </c>
      <c r="N252" s="140">
        <v>0.1053</v>
      </c>
      <c r="O252" s="140" t="s">
        <v>79</v>
      </c>
    </row>
    <row r="253" spans="1:15" customFormat="1" x14ac:dyDescent="0.15">
      <c r="D253" s="4"/>
      <c r="E253" s="2"/>
      <c r="H253" s="2"/>
      <c r="I253" s="70" t="s">
        <v>1048</v>
      </c>
      <c r="J253" s="76" t="s">
        <v>1336</v>
      </c>
      <c r="K253" s="76" t="s">
        <v>1337</v>
      </c>
      <c r="L253" s="140" t="s">
        <v>79</v>
      </c>
      <c r="M253" s="140" t="s">
        <v>79</v>
      </c>
      <c r="N253" s="140">
        <v>0.1525</v>
      </c>
      <c r="O253" s="140">
        <v>0.30580000000000002</v>
      </c>
    </row>
    <row r="254" spans="1:15" customFormat="1" x14ac:dyDescent="0.15">
      <c r="D254" s="4"/>
      <c r="E254" s="2"/>
      <c r="H254" s="2"/>
      <c r="I254" s="70" t="s">
        <v>1048</v>
      </c>
      <c r="J254" s="76" t="s">
        <v>1336</v>
      </c>
      <c r="K254" s="76" t="s">
        <v>1337</v>
      </c>
      <c r="L254" s="140" t="s">
        <v>79</v>
      </c>
      <c r="M254" s="140" t="s">
        <v>79</v>
      </c>
      <c r="N254" s="140">
        <v>0.1077</v>
      </c>
      <c r="O254" s="140">
        <v>0.1343</v>
      </c>
    </row>
    <row r="255" spans="1:15" customFormat="1" x14ac:dyDescent="0.15">
      <c r="D255" s="4"/>
      <c r="E255" s="2"/>
      <c r="H255" s="2"/>
      <c r="I255" s="70" t="s">
        <v>1048</v>
      </c>
      <c r="J255" s="76" t="s">
        <v>1336</v>
      </c>
      <c r="K255" s="76" t="s">
        <v>1337</v>
      </c>
      <c r="L255" s="140" t="s">
        <v>79</v>
      </c>
      <c r="M255" s="140">
        <v>0</v>
      </c>
      <c r="N255" s="140">
        <v>9.7299999999999998E-2</v>
      </c>
      <c r="O255" s="140">
        <v>6.8000000000000005E-2</v>
      </c>
    </row>
    <row r="256" spans="1:15" customFormat="1" x14ac:dyDescent="0.15">
      <c r="D256" s="4"/>
      <c r="E256" s="2"/>
      <c r="H256" s="2"/>
      <c r="I256" s="70" t="s">
        <v>1048</v>
      </c>
      <c r="J256" s="76" t="s">
        <v>1336</v>
      </c>
      <c r="K256" s="76" t="s">
        <v>1337</v>
      </c>
      <c r="L256" s="140" t="s">
        <v>79</v>
      </c>
      <c r="M256" s="140" t="s">
        <v>79</v>
      </c>
      <c r="N256" s="140">
        <v>4.9099999999999998E-2</v>
      </c>
      <c r="O256" s="140" t="s">
        <v>79</v>
      </c>
    </row>
    <row r="257" spans="9:15" customFormat="1" x14ac:dyDescent="0.15">
      <c r="I257" s="70" t="s">
        <v>1048</v>
      </c>
      <c r="J257" s="76" t="s">
        <v>1336</v>
      </c>
      <c r="K257" s="76" t="s">
        <v>1337</v>
      </c>
      <c r="L257" s="140" t="s">
        <v>79</v>
      </c>
      <c r="M257" s="140" t="s">
        <v>79</v>
      </c>
      <c r="N257" s="140">
        <v>8.5300000000000001E-2</v>
      </c>
      <c r="O257" s="140" t="s">
        <v>79</v>
      </c>
    </row>
    <row r="258" spans="9:15" customFormat="1" x14ac:dyDescent="0.15">
      <c r="I258" s="70" t="s">
        <v>1048</v>
      </c>
      <c r="J258" s="76" t="s">
        <v>1336</v>
      </c>
      <c r="K258" s="76" t="s">
        <v>1337</v>
      </c>
      <c r="L258" s="140" t="s">
        <v>79</v>
      </c>
      <c r="M258" s="140" t="s">
        <v>79</v>
      </c>
      <c r="N258" s="140">
        <v>0.14249999999999999</v>
      </c>
      <c r="O258" s="140" t="s">
        <v>79</v>
      </c>
    </row>
    <row r="259" spans="9:15" customFormat="1" x14ac:dyDescent="0.15">
      <c r="I259" s="70" t="s">
        <v>1048</v>
      </c>
      <c r="J259" s="76" t="s">
        <v>1336</v>
      </c>
      <c r="K259" s="76" t="s">
        <v>1337</v>
      </c>
      <c r="L259" s="140" t="s">
        <v>79</v>
      </c>
      <c r="M259" s="140" t="s">
        <v>79</v>
      </c>
      <c r="N259" s="140">
        <v>0.1741</v>
      </c>
      <c r="O259" s="140" t="s">
        <v>79</v>
      </c>
    </row>
    <row r="260" spans="9:15" customFormat="1" x14ac:dyDescent="0.15">
      <c r="I260" s="70" t="s">
        <v>1048</v>
      </c>
      <c r="J260" s="76" t="s">
        <v>1336</v>
      </c>
      <c r="K260" s="76" t="s">
        <v>1337</v>
      </c>
      <c r="L260" s="140" t="s">
        <v>79</v>
      </c>
      <c r="M260" s="140" t="s">
        <v>79</v>
      </c>
      <c r="N260" s="140">
        <v>0.16220000000000001</v>
      </c>
      <c r="O260" s="140" t="s">
        <v>79</v>
      </c>
    </row>
    <row r="261" spans="9:15" customFormat="1" x14ac:dyDescent="0.15">
      <c r="I261" s="70" t="s">
        <v>1048</v>
      </c>
      <c r="J261" s="76" t="s">
        <v>1336</v>
      </c>
      <c r="K261" s="76" t="s">
        <v>1337</v>
      </c>
      <c r="L261" s="140" t="s">
        <v>79</v>
      </c>
      <c r="M261" s="140">
        <v>0.01</v>
      </c>
      <c r="N261" s="140">
        <v>0.1527</v>
      </c>
      <c r="O261" s="140" t="s">
        <v>79</v>
      </c>
    </row>
    <row r="262" spans="9:15" customFormat="1" x14ac:dyDescent="0.15">
      <c r="I262" s="70" t="s">
        <v>1048</v>
      </c>
      <c r="J262" s="76" t="s">
        <v>1336</v>
      </c>
      <c r="K262" s="76" t="s">
        <v>1337</v>
      </c>
      <c r="L262" s="140" t="s">
        <v>79</v>
      </c>
      <c r="M262" s="140" t="s">
        <v>79</v>
      </c>
      <c r="N262" s="140">
        <v>0.19089999999999999</v>
      </c>
      <c r="O262" s="140">
        <v>0.1014</v>
      </c>
    </row>
    <row r="263" spans="9:15" customFormat="1" x14ac:dyDescent="0.15">
      <c r="I263" s="70" t="s">
        <v>1048</v>
      </c>
      <c r="J263" s="76" t="s">
        <v>1336</v>
      </c>
      <c r="K263" s="76" t="s">
        <v>1337</v>
      </c>
      <c r="L263" s="140" t="s">
        <v>79</v>
      </c>
      <c r="M263" s="140" t="s">
        <v>79</v>
      </c>
      <c r="N263" s="140">
        <v>0.2666</v>
      </c>
      <c r="O263" s="140" t="s">
        <v>79</v>
      </c>
    </row>
    <row r="264" spans="9:15" customFormat="1" x14ac:dyDescent="0.15">
      <c r="I264" s="70" t="s">
        <v>1048</v>
      </c>
      <c r="J264" s="76" t="s">
        <v>1336</v>
      </c>
      <c r="K264" s="76" t="s">
        <v>1337</v>
      </c>
      <c r="L264" s="140" t="s">
        <v>79</v>
      </c>
      <c r="M264" s="140" t="s">
        <v>79</v>
      </c>
      <c r="N264" s="140">
        <v>0.32790000000000002</v>
      </c>
      <c r="O264" s="140">
        <v>7.8600000000000003E-2</v>
      </c>
    </row>
    <row r="265" spans="9:15" customFormat="1" x14ac:dyDescent="0.15">
      <c r="I265" s="70" t="s">
        <v>1048</v>
      </c>
      <c r="J265" s="76" t="s">
        <v>1336</v>
      </c>
      <c r="K265" s="76" t="s">
        <v>1337</v>
      </c>
      <c r="L265" s="140" t="s">
        <v>79</v>
      </c>
      <c r="M265" s="140" t="s">
        <v>79</v>
      </c>
      <c r="N265" s="140">
        <v>7.6620999999999997</v>
      </c>
      <c r="O265" s="140" t="s">
        <v>79</v>
      </c>
    </row>
    <row r="266" spans="9:15" customFormat="1" x14ac:dyDescent="0.15">
      <c r="I266" s="70" t="s">
        <v>1141</v>
      </c>
      <c r="J266" s="76" t="s">
        <v>1336</v>
      </c>
      <c r="K266" s="76" t="s">
        <v>1337</v>
      </c>
      <c r="L266" s="140" t="s">
        <v>79</v>
      </c>
      <c r="M266" s="140">
        <v>0.01</v>
      </c>
      <c r="N266" s="140">
        <v>0.39029999999999998</v>
      </c>
      <c r="O266" s="140">
        <v>0.44900000000000001</v>
      </c>
    </row>
    <row r="267" spans="9:15" customFormat="1" x14ac:dyDescent="0.15">
      <c r="I267" s="70" t="s">
        <v>1141</v>
      </c>
      <c r="J267" s="76" t="s">
        <v>1336</v>
      </c>
      <c r="K267" s="76" t="s">
        <v>1337</v>
      </c>
      <c r="L267" s="140" t="s">
        <v>79</v>
      </c>
      <c r="M267" s="140" t="s">
        <v>79</v>
      </c>
      <c r="N267" s="140">
        <v>0.47220000000000001</v>
      </c>
      <c r="O267" s="140">
        <v>0.50209999999999999</v>
      </c>
    </row>
    <row r="268" spans="9:15" customFormat="1" x14ac:dyDescent="0.15">
      <c r="I268" s="70" t="s">
        <v>1141</v>
      </c>
      <c r="J268" s="76" t="s">
        <v>1336</v>
      </c>
      <c r="K268" s="76" t="s">
        <v>1337</v>
      </c>
      <c r="L268" s="140" t="s">
        <v>79</v>
      </c>
      <c r="M268" s="140">
        <v>0</v>
      </c>
      <c r="N268" s="140">
        <v>0.30919999999999997</v>
      </c>
      <c r="O268" s="140">
        <v>0.377</v>
      </c>
    </row>
    <row r="269" spans="9:15" customFormat="1" x14ac:dyDescent="0.15">
      <c r="I269" s="70" t="s">
        <v>1141</v>
      </c>
      <c r="J269" s="76" t="s">
        <v>1336</v>
      </c>
      <c r="K269" s="76" t="s">
        <v>1337</v>
      </c>
      <c r="L269" s="140" t="s">
        <v>79</v>
      </c>
      <c r="M269" s="140">
        <v>0.06</v>
      </c>
      <c r="N269" s="140">
        <v>0.45779999999999998</v>
      </c>
      <c r="O269" s="140">
        <v>0.43719999999999998</v>
      </c>
    </row>
    <row r="270" spans="9:15" customFormat="1" x14ac:dyDescent="0.15">
      <c r="I270" s="70" t="s">
        <v>1141</v>
      </c>
      <c r="J270" s="76" t="s">
        <v>1336</v>
      </c>
      <c r="K270" s="76" t="s">
        <v>1337</v>
      </c>
      <c r="L270" s="140" t="s">
        <v>79</v>
      </c>
      <c r="M270" s="140" t="s">
        <v>79</v>
      </c>
      <c r="N270" s="140">
        <v>0.51639999999999997</v>
      </c>
      <c r="O270" s="140">
        <v>0.46139999999999998</v>
      </c>
    </row>
    <row r="271" spans="9:15" customFormat="1" x14ac:dyDescent="0.15">
      <c r="I271" s="70" t="s">
        <v>1141</v>
      </c>
      <c r="J271" s="76" t="s">
        <v>1336</v>
      </c>
      <c r="K271" s="76" t="s">
        <v>1337</v>
      </c>
      <c r="L271" s="140" t="s">
        <v>79</v>
      </c>
      <c r="M271" s="140">
        <v>0</v>
      </c>
      <c r="N271" s="140">
        <v>1.0654999999999999</v>
      </c>
      <c r="O271" s="140">
        <v>0.43969999999999998</v>
      </c>
    </row>
    <row r="272" spans="9:15" customFormat="1" x14ac:dyDescent="0.15">
      <c r="I272" s="70" t="s">
        <v>1141</v>
      </c>
      <c r="J272" s="76" t="s">
        <v>1336</v>
      </c>
      <c r="K272" s="76" t="s">
        <v>1337</v>
      </c>
      <c r="L272" s="140" t="s">
        <v>79</v>
      </c>
      <c r="M272" s="140">
        <v>0.08</v>
      </c>
      <c r="N272" s="140" t="s">
        <v>79</v>
      </c>
      <c r="O272" s="140">
        <v>0.19539999999999999</v>
      </c>
    </row>
    <row r="273" spans="9:15" customFormat="1" x14ac:dyDescent="0.15">
      <c r="I273" s="70" t="s">
        <v>1141</v>
      </c>
      <c r="J273" s="76" t="s">
        <v>1337</v>
      </c>
      <c r="K273" s="76" t="s">
        <v>1337</v>
      </c>
      <c r="L273" s="140" t="s">
        <v>79</v>
      </c>
      <c r="M273" s="140" t="s">
        <v>79</v>
      </c>
      <c r="N273" s="140">
        <v>0.2525</v>
      </c>
      <c r="O273" s="140" t="s">
        <v>79</v>
      </c>
    </row>
    <row r="274" spans="9:15" customFormat="1" x14ac:dyDescent="0.15">
      <c r="I274" s="70" t="s">
        <v>1141</v>
      </c>
      <c r="J274" s="76" t="s">
        <v>1337</v>
      </c>
      <c r="K274" s="76" t="s">
        <v>1337</v>
      </c>
      <c r="L274" s="140" t="s">
        <v>79</v>
      </c>
      <c r="M274" s="140" t="s">
        <v>79</v>
      </c>
      <c r="N274" s="140">
        <v>0.26850000000000002</v>
      </c>
      <c r="O274" s="140" t="s">
        <v>79</v>
      </c>
    </row>
    <row r="275" spans="9:15" customFormat="1" x14ac:dyDescent="0.15">
      <c r="I275" s="70" t="s">
        <v>1141</v>
      </c>
      <c r="J275" s="76" t="s">
        <v>1337</v>
      </c>
      <c r="K275" s="76" t="s">
        <v>1337</v>
      </c>
      <c r="L275" s="140" t="s">
        <v>79</v>
      </c>
      <c r="M275" s="140" t="s">
        <v>79</v>
      </c>
      <c r="N275" s="140" t="s">
        <v>79</v>
      </c>
      <c r="O275" s="140">
        <v>0.25900000000000001</v>
      </c>
    </row>
    <row r="276" spans="9:15" customFormat="1" x14ac:dyDescent="0.15">
      <c r="I276" s="70" t="s">
        <v>1141</v>
      </c>
      <c r="J276" s="76" t="s">
        <v>1336</v>
      </c>
      <c r="K276" s="76" t="s">
        <v>1337</v>
      </c>
      <c r="L276" s="140" t="s">
        <v>79</v>
      </c>
      <c r="M276" s="140" t="s">
        <v>79</v>
      </c>
      <c r="N276" s="140">
        <v>0.2666</v>
      </c>
      <c r="O276" s="140" t="s">
        <v>79</v>
      </c>
    </row>
    <row r="277" spans="9:15" customFormat="1" x14ac:dyDescent="0.15">
      <c r="I277" s="70" t="s">
        <v>1141</v>
      </c>
      <c r="J277" s="76" t="s">
        <v>1337</v>
      </c>
      <c r="K277" s="76" t="s">
        <v>1337</v>
      </c>
      <c r="L277" s="140" t="s">
        <v>79</v>
      </c>
      <c r="M277" s="140" t="s">
        <v>79</v>
      </c>
      <c r="N277" s="140" t="s">
        <v>79</v>
      </c>
      <c r="O277" s="140" t="s">
        <v>79</v>
      </c>
    </row>
    <row r="278" spans="9:15" customFormat="1" x14ac:dyDescent="0.15">
      <c r="I278" s="70" t="s">
        <v>1141</v>
      </c>
      <c r="J278" s="76" t="s">
        <v>1337</v>
      </c>
      <c r="K278" s="76" t="s">
        <v>1337</v>
      </c>
      <c r="L278" s="140" t="s">
        <v>79</v>
      </c>
      <c r="M278" s="140" t="s">
        <v>79</v>
      </c>
      <c r="N278" s="140">
        <v>0.503</v>
      </c>
      <c r="O278" s="140" t="s">
        <v>79</v>
      </c>
    </row>
    <row r="279" spans="9:15" customFormat="1" x14ac:dyDescent="0.15">
      <c r="I279" s="70" t="s">
        <v>1141</v>
      </c>
      <c r="J279" s="76" t="s">
        <v>1337</v>
      </c>
      <c r="K279" s="76" t="s">
        <v>1337</v>
      </c>
      <c r="L279" s="140" t="s">
        <v>79</v>
      </c>
      <c r="M279" s="140" t="s">
        <v>79</v>
      </c>
      <c r="N279" s="140" t="s">
        <v>79</v>
      </c>
      <c r="O279" s="140">
        <v>0.15859999999999999</v>
      </c>
    </row>
    <row r="280" spans="9:15" customFormat="1" x14ac:dyDescent="0.15">
      <c r="I280" s="70" t="s">
        <v>1141</v>
      </c>
      <c r="J280" s="76" t="s">
        <v>1337</v>
      </c>
      <c r="K280" s="76" t="s">
        <v>1337</v>
      </c>
      <c r="L280" s="140" t="s">
        <v>79</v>
      </c>
      <c r="M280" s="140" t="s">
        <v>79</v>
      </c>
      <c r="N280" s="140">
        <v>0.19550000000000001</v>
      </c>
      <c r="O280" s="140">
        <v>9.9199999999999997E-2</v>
      </c>
    </row>
    <row r="281" spans="9:15" customFormat="1" x14ac:dyDescent="0.15">
      <c r="I281" s="70" t="s">
        <v>1141</v>
      </c>
      <c r="J281" s="76" t="s">
        <v>1337</v>
      </c>
      <c r="K281" s="76" t="s">
        <v>1337</v>
      </c>
      <c r="L281" s="140" t="s">
        <v>79</v>
      </c>
      <c r="M281" s="140" t="s">
        <v>79</v>
      </c>
      <c r="N281" s="140">
        <v>0.26119999999999999</v>
      </c>
      <c r="O281" s="140" t="s">
        <v>79</v>
      </c>
    </row>
    <row r="282" spans="9:15" customFormat="1" x14ac:dyDescent="0.15">
      <c r="I282" s="70" t="s">
        <v>1141</v>
      </c>
      <c r="J282" s="76" t="s">
        <v>1337</v>
      </c>
      <c r="K282" s="76" t="s">
        <v>1337</v>
      </c>
      <c r="L282" s="140" t="s">
        <v>79</v>
      </c>
      <c r="M282" s="140" t="s">
        <v>79</v>
      </c>
      <c r="N282" s="140">
        <v>0.48970000000000002</v>
      </c>
      <c r="O282" s="140">
        <v>0.13880000000000001</v>
      </c>
    </row>
    <row r="283" spans="9:15" customFormat="1" x14ac:dyDescent="0.15">
      <c r="I283" s="70" t="s">
        <v>1141</v>
      </c>
      <c r="J283" s="76" t="s">
        <v>1337</v>
      </c>
      <c r="K283" s="76" t="s">
        <v>1337</v>
      </c>
      <c r="L283" s="140" t="s">
        <v>79</v>
      </c>
      <c r="M283" s="140" t="s">
        <v>79</v>
      </c>
      <c r="N283" s="140">
        <v>0.2742</v>
      </c>
      <c r="O283" s="140">
        <v>0.17799999999999999</v>
      </c>
    </row>
    <row r="284" spans="9:15" customFormat="1" x14ac:dyDescent="0.15">
      <c r="I284" s="70" t="s">
        <v>1141</v>
      </c>
      <c r="J284" s="76" t="s">
        <v>1337</v>
      </c>
      <c r="K284" s="76" t="s">
        <v>1337</v>
      </c>
      <c r="L284" s="140" t="s">
        <v>79</v>
      </c>
      <c r="M284" s="140" t="s">
        <v>79</v>
      </c>
      <c r="N284" s="140">
        <v>13.7927</v>
      </c>
      <c r="O284" s="140">
        <v>5.67E-2</v>
      </c>
    </row>
    <row r="285" spans="9:15" customFormat="1" x14ac:dyDescent="0.15">
      <c r="I285" s="70" t="s">
        <v>1206</v>
      </c>
      <c r="J285" s="76" t="s">
        <v>1336</v>
      </c>
      <c r="K285" s="76" t="s">
        <v>1337</v>
      </c>
      <c r="L285" s="140" t="s">
        <v>79</v>
      </c>
      <c r="M285" s="140" t="s">
        <v>79</v>
      </c>
      <c r="N285" s="140">
        <v>0.14829999999999999</v>
      </c>
      <c r="O285" s="140">
        <v>0.251</v>
      </c>
    </row>
    <row r="286" spans="9:15" customFormat="1" x14ac:dyDescent="0.15">
      <c r="I286" s="70" t="s">
        <v>1206</v>
      </c>
      <c r="J286" s="76" t="s">
        <v>1336</v>
      </c>
      <c r="K286" s="76" t="s">
        <v>1337</v>
      </c>
      <c r="L286" s="140" t="s">
        <v>79</v>
      </c>
      <c r="M286" s="140">
        <v>0.08</v>
      </c>
      <c r="N286" s="140" t="s">
        <v>79</v>
      </c>
      <c r="O286" s="140">
        <v>6.0199999999999997E-2</v>
      </c>
    </row>
    <row r="287" spans="9:15" customFormat="1" x14ac:dyDescent="0.15">
      <c r="I287" s="70" t="s">
        <v>1206</v>
      </c>
      <c r="J287" s="76" t="s">
        <v>1336</v>
      </c>
      <c r="K287" s="76" t="s">
        <v>1337</v>
      </c>
      <c r="L287" s="140" t="s">
        <v>79</v>
      </c>
      <c r="M287" s="140" t="s">
        <v>79</v>
      </c>
      <c r="N287" s="140">
        <v>0.46600000000000003</v>
      </c>
      <c r="O287" s="140">
        <v>0.29370000000000002</v>
      </c>
    </row>
    <row r="288" spans="9:15" customFormat="1" x14ac:dyDescent="0.15">
      <c r="I288" s="70" t="s">
        <v>1206</v>
      </c>
      <c r="J288" s="76" t="s">
        <v>1336</v>
      </c>
      <c r="K288" s="76" t="s">
        <v>1337</v>
      </c>
      <c r="L288" s="140" t="s">
        <v>79</v>
      </c>
      <c r="M288" s="140">
        <v>0</v>
      </c>
      <c r="N288" s="140">
        <v>0.22420000000000001</v>
      </c>
      <c r="O288" s="140">
        <v>0.37480000000000002</v>
      </c>
    </row>
    <row r="289" spans="9:15" customFormat="1" x14ac:dyDescent="0.15">
      <c r="I289" s="70" t="s">
        <v>1206</v>
      </c>
      <c r="J289" s="76" t="s">
        <v>1337</v>
      </c>
      <c r="K289" s="76" t="s">
        <v>1337</v>
      </c>
      <c r="L289" s="140" t="s">
        <v>79</v>
      </c>
      <c r="M289" s="140" t="s">
        <v>79</v>
      </c>
      <c r="N289" s="140">
        <v>0.80249999999999999</v>
      </c>
      <c r="O289" s="140">
        <v>0.1772</v>
      </c>
    </row>
    <row r="290" spans="9:15" customFormat="1" x14ac:dyDescent="0.15">
      <c r="I290" s="70" t="s">
        <v>1206</v>
      </c>
      <c r="J290" s="76" t="s">
        <v>1337</v>
      </c>
      <c r="K290" s="76" t="s">
        <v>1337</v>
      </c>
      <c r="L290" s="140" t="s">
        <v>79</v>
      </c>
      <c r="M290" s="140">
        <v>0.01</v>
      </c>
      <c r="N290" s="140">
        <v>0.33300000000000002</v>
      </c>
      <c r="O290" s="140">
        <v>5.7000000000000002E-3</v>
      </c>
    </row>
    <row r="291" spans="9:15" customFormat="1" x14ac:dyDescent="0.15">
      <c r="I291" s="70" t="s">
        <v>1206</v>
      </c>
      <c r="J291" s="76" t="s">
        <v>1337</v>
      </c>
      <c r="K291" s="76" t="s">
        <v>1337</v>
      </c>
      <c r="L291" s="140" t="s">
        <v>79</v>
      </c>
      <c r="M291" s="140" t="s">
        <v>79</v>
      </c>
      <c r="N291" s="140">
        <v>0.30520000000000003</v>
      </c>
      <c r="O291" s="140">
        <v>0.45810000000000001</v>
      </c>
    </row>
    <row r="292" spans="9:15" customFormat="1" x14ac:dyDescent="0.15">
      <c r="I292" s="70" t="s">
        <v>1206</v>
      </c>
      <c r="J292" s="76" t="s">
        <v>1337</v>
      </c>
      <c r="K292" s="76" t="s">
        <v>1337</v>
      </c>
      <c r="L292" s="140" t="s">
        <v>79</v>
      </c>
      <c r="M292" s="140">
        <v>0.16</v>
      </c>
      <c r="N292" s="140">
        <v>0.312</v>
      </c>
      <c r="O292" s="140">
        <v>0.21049999999999999</v>
      </c>
    </row>
    <row r="293" spans="9:15" customFormat="1" x14ac:dyDescent="0.15">
      <c r="I293" s="70" t="s">
        <v>1042</v>
      </c>
      <c r="J293" s="76" t="s">
        <v>1336</v>
      </c>
      <c r="K293" s="76" t="s">
        <v>1337</v>
      </c>
      <c r="L293" s="140" t="s">
        <v>79</v>
      </c>
      <c r="M293" s="140" t="s">
        <v>79</v>
      </c>
      <c r="N293" s="140" t="s">
        <v>79</v>
      </c>
      <c r="O293" s="140" t="s">
        <v>79</v>
      </c>
    </row>
    <row r="294" spans="9:15" customFormat="1" x14ac:dyDescent="0.15">
      <c r="I294" s="70" t="s">
        <v>1042</v>
      </c>
      <c r="J294" s="76" t="s">
        <v>1336</v>
      </c>
      <c r="K294" s="76" t="s">
        <v>1337</v>
      </c>
      <c r="L294" s="140">
        <v>1.38</v>
      </c>
      <c r="M294" s="140">
        <v>0.02</v>
      </c>
      <c r="N294" s="140">
        <v>1.6199999999999999E-2</v>
      </c>
      <c r="O294" s="140" t="s">
        <v>79</v>
      </c>
    </row>
    <row r="295" spans="9:15" customFormat="1" x14ac:dyDescent="0.15">
      <c r="I295" s="70" t="s">
        <v>1042</v>
      </c>
      <c r="J295" s="76" t="s">
        <v>1336</v>
      </c>
      <c r="K295" s="76" t="s">
        <v>1337</v>
      </c>
      <c r="L295" s="140">
        <v>1.41</v>
      </c>
      <c r="M295" s="140">
        <v>0.03</v>
      </c>
      <c r="N295" s="140">
        <v>2.8799999999999999E-2</v>
      </c>
      <c r="O295" s="140" t="s">
        <v>79</v>
      </c>
    </row>
    <row r="296" spans="9:15" customFormat="1" x14ac:dyDescent="0.15">
      <c r="I296" s="70" t="s">
        <v>1042</v>
      </c>
      <c r="J296" s="76" t="s">
        <v>1336</v>
      </c>
      <c r="K296" s="76" t="s">
        <v>1337</v>
      </c>
      <c r="L296" s="140">
        <v>1.49</v>
      </c>
      <c r="M296" s="140">
        <v>0.03</v>
      </c>
      <c r="N296" s="140">
        <v>8.4900000000000003E-2</v>
      </c>
      <c r="O296" s="140">
        <v>4.4699999999999997E-2</v>
      </c>
    </row>
    <row r="297" spans="9:15" customFormat="1" x14ac:dyDescent="0.15">
      <c r="I297" s="70" t="s">
        <v>1042</v>
      </c>
      <c r="J297" s="76" t="s">
        <v>1336</v>
      </c>
      <c r="K297" s="76" t="s">
        <v>1337</v>
      </c>
      <c r="L297" s="140">
        <v>1.37</v>
      </c>
      <c r="M297" s="140">
        <v>0.01</v>
      </c>
      <c r="N297" s="140">
        <v>0.1472</v>
      </c>
      <c r="O297" s="140">
        <v>3.4299999999999997E-2</v>
      </c>
    </row>
    <row r="298" spans="9:15" customFormat="1" x14ac:dyDescent="0.15">
      <c r="I298" s="70" t="s">
        <v>1042</v>
      </c>
      <c r="J298" s="76" t="s">
        <v>1336</v>
      </c>
      <c r="K298" s="76" t="s">
        <v>1337</v>
      </c>
      <c r="L298" s="140">
        <v>1.36</v>
      </c>
      <c r="M298" s="140">
        <v>0.02</v>
      </c>
      <c r="N298" s="140">
        <v>5.0599999999999999E-2</v>
      </c>
      <c r="O298" s="140">
        <v>3.6400000000000002E-2</v>
      </c>
    </row>
    <row r="299" spans="9:15" customFormat="1" x14ac:dyDescent="0.15">
      <c r="I299" s="70" t="s">
        <v>1042</v>
      </c>
      <c r="J299" s="76" t="s">
        <v>1336</v>
      </c>
      <c r="K299" s="76" t="s">
        <v>1337</v>
      </c>
      <c r="L299" s="140">
        <v>1.37</v>
      </c>
      <c r="M299" s="140">
        <v>0</v>
      </c>
      <c r="N299" s="140" t="s">
        <v>79</v>
      </c>
      <c r="O299" s="140">
        <v>1.6500000000000001E-2</v>
      </c>
    </row>
    <row r="300" spans="9:15" customFormat="1" x14ac:dyDescent="0.15">
      <c r="I300" s="70" t="s">
        <v>1042</v>
      </c>
      <c r="J300" s="76" t="s">
        <v>1337</v>
      </c>
      <c r="K300" s="76" t="s">
        <v>1337</v>
      </c>
      <c r="L300" s="140">
        <v>1.37</v>
      </c>
      <c r="M300" s="140">
        <v>0</v>
      </c>
      <c r="N300" s="140">
        <v>4.2099999999999999E-2</v>
      </c>
      <c r="O300" s="140" t="s">
        <v>79</v>
      </c>
    </row>
    <row r="301" spans="9:15" customFormat="1" x14ac:dyDescent="0.15">
      <c r="I301" s="70" t="s">
        <v>1042</v>
      </c>
      <c r="J301" s="76" t="s">
        <v>1337</v>
      </c>
      <c r="K301" s="76" t="s">
        <v>1337</v>
      </c>
      <c r="L301" s="140">
        <v>1.35</v>
      </c>
      <c r="M301" s="140">
        <v>0.02</v>
      </c>
      <c r="N301" s="140" t="s">
        <v>79</v>
      </c>
      <c r="O301" s="140">
        <v>4.3799999999999999E-2</v>
      </c>
    </row>
    <row r="302" spans="9:15" customFormat="1" x14ac:dyDescent="0.15">
      <c r="I302" s="70" t="s">
        <v>1042</v>
      </c>
      <c r="J302" s="76" t="s">
        <v>1337</v>
      </c>
      <c r="K302" s="76" t="s">
        <v>1337</v>
      </c>
      <c r="L302" s="140">
        <v>1.36</v>
      </c>
      <c r="M302" s="140">
        <v>0.03</v>
      </c>
      <c r="N302" s="140">
        <v>4.5999999999999999E-3</v>
      </c>
      <c r="O302" s="140">
        <v>2.2599999999999999E-2</v>
      </c>
    </row>
    <row r="303" spans="9:15" customFormat="1" x14ac:dyDescent="0.15">
      <c r="I303" s="70" t="s">
        <v>1042</v>
      </c>
      <c r="J303" s="76" t="s">
        <v>1337</v>
      </c>
      <c r="K303" s="76" t="s">
        <v>1337</v>
      </c>
      <c r="L303" s="140">
        <v>1.37</v>
      </c>
      <c r="M303" s="140">
        <v>0.02</v>
      </c>
      <c r="N303" s="140">
        <v>1.4800000000000001E-2</v>
      </c>
      <c r="O303" s="140">
        <v>3.27E-2</v>
      </c>
    </row>
    <row r="304" spans="9:15" customFormat="1" x14ac:dyDescent="0.15">
      <c r="I304" s="70" t="s">
        <v>1042</v>
      </c>
      <c r="J304" s="76" t="s">
        <v>1337</v>
      </c>
      <c r="K304" s="76" t="s">
        <v>1337</v>
      </c>
      <c r="L304" s="140">
        <v>1.34</v>
      </c>
      <c r="M304" s="140">
        <v>0.02</v>
      </c>
      <c r="N304" s="140">
        <v>4.1561000000000003</v>
      </c>
      <c r="O304" s="140">
        <v>0.2447</v>
      </c>
    </row>
    <row r="305" spans="9:15" customFormat="1" x14ac:dyDescent="0.15">
      <c r="I305" s="70" t="s">
        <v>1042</v>
      </c>
      <c r="J305" s="76" t="s">
        <v>1337</v>
      </c>
      <c r="K305" s="76" t="s">
        <v>1337</v>
      </c>
      <c r="L305" s="140">
        <v>1.34</v>
      </c>
      <c r="M305" s="140">
        <v>0.02</v>
      </c>
      <c r="N305" s="140">
        <v>0.20730000000000001</v>
      </c>
      <c r="O305" s="140">
        <v>0.16070000000000001</v>
      </c>
    </row>
    <row r="306" spans="9:15" customFormat="1" x14ac:dyDescent="0.15">
      <c r="I306" s="70" t="s">
        <v>1125</v>
      </c>
      <c r="J306" s="76" t="s">
        <v>1336</v>
      </c>
      <c r="K306" s="76" t="s">
        <v>1337</v>
      </c>
      <c r="L306" s="140" t="s">
        <v>79</v>
      </c>
      <c r="M306" s="140" t="s">
        <v>79</v>
      </c>
      <c r="N306" s="140" t="s">
        <v>79</v>
      </c>
      <c r="O306" s="140" t="s">
        <v>79</v>
      </c>
    </row>
    <row r="307" spans="9:15" customFormat="1" x14ac:dyDescent="0.15">
      <c r="I307" s="70" t="s">
        <v>1125</v>
      </c>
      <c r="J307" s="76" t="s">
        <v>1336</v>
      </c>
      <c r="K307" s="76" t="s">
        <v>1337</v>
      </c>
      <c r="L307" s="140">
        <v>0.37</v>
      </c>
      <c r="M307" s="140" t="s">
        <v>79</v>
      </c>
      <c r="N307" s="140">
        <v>1.0904</v>
      </c>
      <c r="O307" s="140" t="s">
        <v>79</v>
      </c>
    </row>
    <row r="308" spans="9:15" customFormat="1" x14ac:dyDescent="0.15">
      <c r="I308" s="70" t="s">
        <v>1125</v>
      </c>
      <c r="J308" s="76" t="s">
        <v>1336</v>
      </c>
      <c r="K308" s="76" t="s">
        <v>1337</v>
      </c>
      <c r="L308" s="140" t="s">
        <v>79</v>
      </c>
      <c r="M308" s="140" t="s">
        <v>79</v>
      </c>
      <c r="N308" s="140" t="s">
        <v>79</v>
      </c>
      <c r="O308" s="140" t="s">
        <v>79</v>
      </c>
    </row>
    <row r="309" spans="9:15" customFormat="1" x14ac:dyDescent="0.15">
      <c r="I309" s="70" t="s">
        <v>1125</v>
      </c>
      <c r="J309" s="76" t="s">
        <v>1336</v>
      </c>
      <c r="K309" s="76" t="s">
        <v>1337</v>
      </c>
      <c r="L309" s="140" t="s">
        <v>79</v>
      </c>
      <c r="M309" s="140">
        <v>0.61</v>
      </c>
      <c r="N309" s="140">
        <v>1.2129000000000001</v>
      </c>
      <c r="O309" s="140">
        <v>0.2949</v>
      </c>
    </row>
    <row r="310" spans="9:15" customFormat="1" x14ac:dyDescent="0.15">
      <c r="I310" s="70" t="s">
        <v>1125</v>
      </c>
      <c r="J310" s="76" t="s">
        <v>1336</v>
      </c>
      <c r="K310" s="76" t="s">
        <v>1337</v>
      </c>
      <c r="L310" s="140" t="s">
        <v>79</v>
      </c>
      <c r="M310" s="140" t="s">
        <v>79</v>
      </c>
      <c r="N310" s="140">
        <v>0.28849999999999998</v>
      </c>
      <c r="O310" s="140">
        <v>0.1633</v>
      </c>
    </row>
    <row r="311" spans="9:15" customFormat="1" x14ac:dyDescent="0.15">
      <c r="I311" s="70" t="s">
        <v>1125</v>
      </c>
      <c r="J311" s="76" t="s">
        <v>1336</v>
      </c>
      <c r="K311" s="76" t="s">
        <v>1337</v>
      </c>
      <c r="L311" s="140" t="s">
        <v>79</v>
      </c>
      <c r="M311" s="140" t="s">
        <v>79</v>
      </c>
      <c r="N311" s="140">
        <v>1.2892999999999999</v>
      </c>
      <c r="O311" s="140">
        <v>0.3377</v>
      </c>
    </row>
    <row r="312" spans="9:15" customFormat="1" x14ac:dyDescent="0.15">
      <c r="I312" s="70" t="s">
        <v>1125</v>
      </c>
      <c r="J312" s="76" t="s">
        <v>1336</v>
      </c>
      <c r="K312" s="76" t="s">
        <v>1337</v>
      </c>
      <c r="L312" s="140" t="s">
        <v>79</v>
      </c>
      <c r="M312" s="140">
        <v>0.88</v>
      </c>
      <c r="N312" s="140">
        <v>1.6426000000000001</v>
      </c>
      <c r="O312" s="140">
        <v>0.40479999999999999</v>
      </c>
    </row>
    <row r="313" spans="9:15" customFormat="1" x14ac:dyDescent="0.15">
      <c r="I313" s="70" t="s">
        <v>1125</v>
      </c>
      <c r="J313" s="76" t="s">
        <v>1336</v>
      </c>
      <c r="K313" s="76" t="s">
        <v>1337</v>
      </c>
      <c r="L313" s="140" t="s">
        <v>79</v>
      </c>
      <c r="M313" s="140" t="s">
        <v>79</v>
      </c>
      <c r="N313" s="140">
        <v>0.5444</v>
      </c>
      <c r="O313" s="140">
        <v>0.25119999999999998</v>
      </c>
    </row>
    <row r="314" spans="9:15" customFormat="1" ht="15" x14ac:dyDescent="0.2">
      <c r="I314" s="70"/>
      <c r="J314" s="76"/>
      <c r="K314" s="120" t="s">
        <v>1338</v>
      </c>
      <c r="L314" s="165">
        <f>AVERAGE(L235:L313)</f>
        <v>1.2984615384615383</v>
      </c>
      <c r="M314" s="165">
        <f>AVERAGE(M235:M313)</f>
        <v>8.48E-2</v>
      </c>
      <c r="N314" s="165">
        <f>AVERAGE(N235:N313)</f>
        <v>0.78827611940298492</v>
      </c>
      <c r="O314" s="165">
        <f>AVERAGE(O235:O313)</f>
        <v>0.19808636363636364</v>
      </c>
    </row>
    <row r="315" spans="9:15" customFormat="1" x14ac:dyDescent="0.15">
      <c r="I315" s="70"/>
      <c r="J315" s="76"/>
      <c r="K315" s="76"/>
      <c r="L315" s="140"/>
      <c r="M315" s="140"/>
      <c r="N315" s="140"/>
      <c r="O315" s="140"/>
    </row>
    <row r="316" spans="9:15" customFormat="1" x14ac:dyDescent="0.15">
      <c r="I316" s="70"/>
      <c r="J316" s="76"/>
      <c r="K316" s="76"/>
      <c r="L316" s="140"/>
      <c r="M316" s="140"/>
      <c r="N316" s="140"/>
      <c r="O316" s="140"/>
    </row>
    <row r="317" spans="9:15" customFormat="1" x14ac:dyDescent="0.15">
      <c r="I317" s="70"/>
      <c r="J317" s="76"/>
      <c r="K317" s="76"/>
      <c r="L317" s="140"/>
      <c r="M317" s="140"/>
      <c r="N317" s="140"/>
      <c r="O317" s="140"/>
    </row>
    <row r="318" spans="9:15" customFormat="1" x14ac:dyDescent="0.15">
      <c r="I318" s="70" t="s">
        <v>1057</v>
      </c>
      <c r="J318" s="76" t="s">
        <v>1339</v>
      </c>
      <c r="K318" s="76" t="s">
        <v>1339</v>
      </c>
      <c r="L318" s="140">
        <v>1.94</v>
      </c>
      <c r="M318" s="140">
        <v>10.39</v>
      </c>
      <c r="N318" s="140">
        <v>11.6615</v>
      </c>
      <c r="O318" s="140">
        <v>2.7574000000000001</v>
      </c>
    </row>
    <row r="319" spans="9:15" customFormat="1" x14ac:dyDescent="0.15">
      <c r="I319" s="70" t="s">
        <v>1048</v>
      </c>
      <c r="J319" s="76" t="s">
        <v>1339</v>
      </c>
      <c r="K319" s="76" t="s">
        <v>1339</v>
      </c>
      <c r="L319" s="140">
        <v>1.64</v>
      </c>
      <c r="M319" s="140">
        <v>10.31</v>
      </c>
      <c r="N319" s="140">
        <v>11.4838</v>
      </c>
      <c r="O319" s="140">
        <v>2.3546999999999998</v>
      </c>
    </row>
    <row r="320" spans="9:15" customFormat="1" x14ac:dyDescent="0.15">
      <c r="I320" s="70" t="s">
        <v>1141</v>
      </c>
      <c r="J320" s="76" t="s">
        <v>1339</v>
      </c>
      <c r="K320" s="76" t="s">
        <v>1339</v>
      </c>
      <c r="L320" s="140">
        <v>1.96</v>
      </c>
      <c r="M320" s="140">
        <v>10.81</v>
      </c>
      <c r="N320" s="140">
        <v>11.884399999999999</v>
      </c>
      <c r="O320" s="140">
        <v>2.2732000000000001</v>
      </c>
    </row>
    <row r="321" spans="9:15" customFormat="1" x14ac:dyDescent="0.15">
      <c r="I321" s="70" t="s">
        <v>1206</v>
      </c>
      <c r="J321" s="76" t="s">
        <v>1339</v>
      </c>
      <c r="K321" s="76" t="s">
        <v>1339</v>
      </c>
      <c r="L321" s="140">
        <v>1.9</v>
      </c>
      <c r="M321" s="140">
        <v>10.95</v>
      </c>
      <c r="N321" s="140">
        <v>11.978199999999999</v>
      </c>
      <c r="O321" s="140">
        <v>4.8398000000000003</v>
      </c>
    </row>
    <row r="322" spans="9:15" customFormat="1" x14ac:dyDescent="0.15">
      <c r="I322" s="70" t="s">
        <v>1042</v>
      </c>
      <c r="J322" s="76" t="s">
        <v>1339</v>
      </c>
      <c r="K322" s="76" t="s">
        <v>1339</v>
      </c>
      <c r="L322" s="140">
        <v>3.36</v>
      </c>
      <c r="M322" s="140">
        <v>13.71</v>
      </c>
      <c r="N322" s="140">
        <v>915.98419999999999</v>
      </c>
      <c r="O322" s="140">
        <v>2.875</v>
      </c>
    </row>
    <row r="323" spans="9:15" customFormat="1" x14ac:dyDescent="0.15">
      <c r="I323" s="70" t="s">
        <v>1042</v>
      </c>
      <c r="J323" s="76" t="s">
        <v>1339</v>
      </c>
      <c r="K323" s="76" t="s">
        <v>1339</v>
      </c>
      <c r="L323" s="140">
        <v>12.22</v>
      </c>
      <c r="M323" s="140">
        <v>12.06</v>
      </c>
      <c r="N323" s="140">
        <v>13.1813</v>
      </c>
      <c r="O323" s="140">
        <v>4.1536</v>
      </c>
    </row>
    <row r="324" spans="9:15" customFormat="1" x14ac:dyDescent="0.15">
      <c r="I324" s="70" t="s">
        <v>1125</v>
      </c>
      <c r="J324" s="76" t="s">
        <v>1339</v>
      </c>
      <c r="K324" s="76" t="s">
        <v>1339</v>
      </c>
      <c r="L324" s="140">
        <v>1.84</v>
      </c>
      <c r="M324" s="140">
        <v>13.94</v>
      </c>
      <c r="N324" s="140">
        <v>12.786799999999999</v>
      </c>
      <c r="O324" s="140">
        <v>2.4134000000000002</v>
      </c>
    </row>
    <row r="325" spans="9:15" customFormat="1" x14ac:dyDescent="0.15">
      <c r="I325" s="70" t="s">
        <v>1057</v>
      </c>
      <c r="J325" s="76" t="s">
        <v>1340</v>
      </c>
      <c r="K325" s="76" t="s">
        <v>1340</v>
      </c>
      <c r="L325" s="140">
        <v>18.04</v>
      </c>
      <c r="M325" s="140">
        <v>112.14</v>
      </c>
      <c r="N325" s="140">
        <v>115.74290000000001</v>
      </c>
      <c r="O325" s="140">
        <v>19.2517</v>
      </c>
    </row>
    <row r="326" spans="9:15" customFormat="1" x14ac:dyDescent="0.15">
      <c r="I326" s="70" t="s">
        <v>1057</v>
      </c>
      <c r="J326" s="76" t="s">
        <v>1340</v>
      </c>
      <c r="K326" s="76" t="s">
        <v>1340</v>
      </c>
      <c r="L326" s="140">
        <v>18.010000000000002</v>
      </c>
      <c r="M326" s="140">
        <v>112.24</v>
      </c>
      <c r="N326" s="140">
        <v>116.3107</v>
      </c>
      <c r="O326" s="140">
        <v>19.207799999999999</v>
      </c>
    </row>
    <row r="327" spans="9:15" customFormat="1" x14ac:dyDescent="0.15">
      <c r="I327" s="70" t="s">
        <v>1048</v>
      </c>
      <c r="J327" s="76" t="s">
        <v>1340</v>
      </c>
      <c r="K327" s="76" t="s">
        <v>1340</v>
      </c>
      <c r="L327" s="140">
        <v>18.02</v>
      </c>
      <c r="M327" s="140">
        <v>110.51</v>
      </c>
      <c r="N327" s="140">
        <v>114.8823</v>
      </c>
      <c r="O327" s="140">
        <v>18.965199999999999</v>
      </c>
    </row>
    <row r="328" spans="9:15" customFormat="1" x14ac:dyDescent="0.15">
      <c r="I328" s="70" t="s">
        <v>1048</v>
      </c>
      <c r="J328" s="76" t="s">
        <v>1340</v>
      </c>
      <c r="K328" s="76" t="s">
        <v>1340</v>
      </c>
      <c r="L328" s="140">
        <v>18.059999999999999</v>
      </c>
      <c r="M328" s="140">
        <v>111.23</v>
      </c>
      <c r="N328" s="140">
        <v>116.477</v>
      </c>
      <c r="O328" s="140">
        <v>19.1221</v>
      </c>
    </row>
    <row r="329" spans="9:15" customFormat="1" x14ac:dyDescent="0.15">
      <c r="I329" s="70" t="s">
        <v>1141</v>
      </c>
      <c r="J329" s="76" t="s">
        <v>1340</v>
      </c>
      <c r="K329" s="76" t="s">
        <v>1340</v>
      </c>
      <c r="L329" s="140">
        <v>19.11</v>
      </c>
      <c r="M329" s="140">
        <v>117.99</v>
      </c>
      <c r="N329" s="140">
        <v>120.6866</v>
      </c>
      <c r="O329" s="140">
        <v>22.0471</v>
      </c>
    </row>
    <row r="330" spans="9:15" customFormat="1" x14ac:dyDescent="0.15">
      <c r="I330" s="70" t="s">
        <v>1141</v>
      </c>
      <c r="J330" s="76" t="s">
        <v>1340</v>
      </c>
      <c r="K330" s="76" t="s">
        <v>1340</v>
      </c>
      <c r="L330" s="140">
        <v>18.8</v>
      </c>
      <c r="M330" s="140">
        <v>112.58</v>
      </c>
      <c r="N330" s="140">
        <v>122.49250000000001</v>
      </c>
      <c r="O330" s="140">
        <v>20.452400000000001</v>
      </c>
    </row>
    <row r="331" spans="9:15" customFormat="1" x14ac:dyDescent="0.15">
      <c r="I331" s="70" t="s">
        <v>1206</v>
      </c>
      <c r="J331" s="76" t="s">
        <v>1340</v>
      </c>
      <c r="K331" s="76" t="s">
        <v>1340</v>
      </c>
      <c r="L331" s="140">
        <v>18.96</v>
      </c>
      <c r="M331" s="140">
        <v>119.18</v>
      </c>
      <c r="N331" s="140">
        <v>120.60939999999999</v>
      </c>
      <c r="O331" s="140">
        <v>21.159500000000001</v>
      </c>
    </row>
    <row r="332" spans="9:15" customFormat="1" x14ac:dyDescent="0.15">
      <c r="I332" s="70" t="s">
        <v>1042</v>
      </c>
      <c r="J332" s="76" t="s">
        <v>1341</v>
      </c>
      <c r="K332" s="76" t="s">
        <v>1340</v>
      </c>
      <c r="L332" s="140">
        <v>20.100000000000001</v>
      </c>
      <c r="M332" s="140">
        <v>123.33</v>
      </c>
      <c r="N332" s="140">
        <v>235.26990000000001</v>
      </c>
      <c r="O332" s="140">
        <v>21.910299999999999</v>
      </c>
    </row>
    <row r="333" spans="9:15" customFormat="1" x14ac:dyDescent="0.15">
      <c r="I333" s="70" t="s">
        <v>1125</v>
      </c>
      <c r="J333" s="76" t="s">
        <v>1341</v>
      </c>
      <c r="K333" s="76" t="s">
        <v>1340</v>
      </c>
      <c r="L333" s="140">
        <v>18.89</v>
      </c>
      <c r="M333" s="140">
        <v>120.87</v>
      </c>
      <c r="N333" s="140">
        <v>119.17019999999999</v>
      </c>
      <c r="O333" s="140">
        <v>22.451699999999999</v>
      </c>
    </row>
    <row r="334" spans="9:15" customFormat="1" x14ac:dyDescent="0.15">
      <c r="I334" s="70" t="s">
        <v>1057</v>
      </c>
      <c r="J334" s="76" t="s">
        <v>1342</v>
      </c>
      <c r="K334" s="76" t="s">
        <v>1342</v>
      </c>
      <c r="L334" s="140">
        <v>197.63</v>
      </c>
      <c r="M334" s="140">
        <v>1204.1099999999999</v>
      </c>
      <c r="N334" s="140">
        <v>1201.1670999999999</v>
      </c>
      <c r="O334" s="140">
        <v>197.80160000000001</v>
      </c>
    </row>
    <row r="335" spans="9:15" customFormat="1" x14ac:dyDescent="0.15">
      <c r="I335" s="70" t="s">
        <v>1048</v>
      </c>
      <c r="J335" s="76" t="s">
        <v>1342</v>
      </c>
      <c r="K335" s="76" t="s">
        <v>1342</v>
      </c>
      <c r="L335" s="140">
        <v>195.37</v>
      </c>
      <c r="M335" s="140">
        <v>1184.76</v>
      </c>
      <c r="N335" s="140">
        <v>1194.2067</v>
      </c>
      <c r="O335" s="140">
        <v>196.07339999999999</v>
      </c>
    </row>
    <row r="336" spans="9:15" customFormat="1" x14ac:dyDescent="0.15">
      <c r="I336" s="70" t="s">
        <v>1048</v>
      </c>
      <c r="J336" s="76" t="s">
        <v>1342</v>
      </c>
      <c r="K336" s="76" t="s">
        <v>1342</v>
      </c>
      <c r="L336" s="140">
        <v>195.93</v>
      </c>
      <c r="M336" s="140">
        <v>1189.97</v>
      </c>
      <c r="N336" s="140">
        <v>1195.0177000000001</v>
      </c>
      <c r="O336" s="140">
        <v>196.2697</v>
      </c>
    </row>
    <row r="337" spans="9:15" customFormat="1" x14ac:dyDescent="0.15">
      <c r="I337" s="70" t="s">
        <v>1141</v>
      </c>
      <c r="J337" s="76" t="s">
        <v>1342</v>
      </c>
      <c r="K337" s="76" t="s">
        <v>1342</v>
      </c>
      <c r="L337" s="140">
        <v>206.73</v>
      </c>
      <c r="M337" s="140">
        <v>1197.8</v>
      </c>
      <c r="N337" s="140">
        <v>1207.9640999999999</v>
      </c>
      <c r="O337" s="140">
        <v>201.6763</v>
      </c>
    </row>
    <row r="338" spans="9:15" customFormat="1" x14ac:dyDescent="0.15">
      <c r="I338" s="70" t="s">
        <v>1206</v>
      </c>
      <c r="J338" s="76" t="s">
        <v>1342</v>
      </c>
      <c r="K338" s="76" t="s">
        <v>1342</v>
      </c>
      <c r="L338" s="140">
        <v>201.61</v>
      </c>
      <c r="M338" s="140">
        <v>1201.8900000000001</v>
      </c>
      <c r="N338" s="140">
        <v>1199.6251</v>
      </c>
      <c r="O338" s="140" t="s">
        <v>79</v>
      </c>
    </row>
    <row r="339" spans="9:15" customFormat="1" x14ac:dyDescent="0.15">
      <c r="I339" s="70" t="s">
        <v>1042</v>
      </c>
      <c r="J339" s="76" t="s">
        <v>1342</v>
      </c>
      <c r="K339" s="76" t="s">
        <v>1342</v>
      </c>
      <c r="L339" s="140">
        <v>200.08</v>
      </c>
      <c r="M339" s="140">
        <v>1200.3800000000001</v>
      </c>
      <c r="N339" s="140">
        <v>1208.8172999999999</v>
      </c>
      <c r="O339" s="140">
        <v>199.6086</v>
      </c>
    </row>
    <row r="340" spans="9:15" customFormat="1" x14ac:dyDescent="0.15">
      <c r="I340" s="70" t="s">
        <v>1042</v>
      </c>
      <c r="J340" s="76" t="s">
        <v>1342</v>
      </c>
      <c r="K340" s="76" t="s">
        <v>1342</v>
      </c>
      <c r="L340" s="140">
        <v>201.28</v>
      </c>
      <c r="M340" s="140">
        <v>1210.31</v>
      </c>
      <c r="N340" s="140">
        <v>1216.9537</v>
      </c>
      <c r="O340" s="140">
        <v>200.339</v>
      </c>
    </row>
    <row r="341" spans="9:15" customFormat="1" x14ac:dyDescent="0.15">
      <c r="I341" s="70" t="s">
        <v>1125</v>
      </c>
      <c r="J341" s="76" t="s">
        <v>1342</v>
      </c>
      <c r="K341" s="76" t="s">
        <v>1342</v>
      </c>
      <c r="L341" s="140">
        <v>204.74</v>
      </c>
      <c r="M341" s="140">
        <v>1231.49</v>
      </c>
      <c r="N341" s="140">
        <v>1242.5295000000001</v>
      </c>
      <c r="O341" s="140">
        <v>203.82810000000001</v>
      </c>
    </row>
    <row r="342" spans="9:15" customFormat="1" x14ac:dyDescent="0.15">
      <c r="I342" s="70" t="s">
        <v>1057</v>
      </c>
      <c r="J342" s="76" t="s">
        <v>1343</v>
      </c>
      <c r="K342" s="76" t="s">
        <v>1343</v>
      </c>
      <c r="L342" s="140">
        <v>27.66</v>
      </c>
      <c r="M342" s="140">
        <v>172.28</v>
      </c>
      <c r="N342" s="140">
        <v>176.22720000000001</v>
      </c>
      <c r="O342" s="140">
        <v>28.189399999999999</v>
      </c>
    </row>
    <row r="343" spans="9:15" customFormat="1" x14ac:dyDescent="0.15">
      <c r="I343" s="70" t="s">
        <v>1057</v>
      </c>
      <c r="J343" s="76" t="s">
        <v>1343</v>
      </c>
      <c r="K343" s="76" t="s">
        <v>1343</v>
      </c>
      <c r="L343" s="140">
        <v>27.62</v>
      </c>
      <c r="M343" s="140">
        <v>172.66</v>
      </c>
      <c r="N343" s="140">
        <v>176.35570000000001</v>
      </c>
      <c r="O343" s="140">
        <v>28.313300000000002</v>
      </c>
    </row>
    <row r="344" spans="9:15" customFormat="1" x14ac:dyDescent="0.15">
      <c r="I344" s="70" t="s">
        <v>1048</v>
      </c>
      <c r="J344" s="76" t="s">
        <v>1343</v>
      </c>
      <c r="K344" s="76" t="s">
        <v>1343</v>
      </c>
      <c r="L344" s="140">
        <v>27.57</v>
      </c>
      <c r="M344" s="140">
        <v>170.73</v>
      </c>
      <c r="N344" s="140">
        <v>175.8021</v>
      </c>
      <c r="O344" s="140">
        <v>28.222300000000001</v>
      </c>
    </row>
    <row r="345" spans="9:15" customFormat="1" x14ac:dyDescent="0.15">
      <c r="I345" s="70" t="s">
        <v>1048</v>
      </c>
      <c r="J345" s="76" t="s">
        <v>1343</v>
      </c>
      <c r="K345" s="76" t="s">
        <v>1343</v>
      </c>
      <c r="L345" s="140">
        <v>27.62</v>
      </c>
      <c r="M345" s="140">
        <v>170.84</v>
      </c>
      <c r="N345" s="140">
        <v>176.32650000000001</v>
      </c>
      <c r="O345" s="140">
        <v>28.316800000000001</v>
      </c>
    </row>
    <row r="346" spans="9:15" customFormat="1" x14ac:dyDescent="0.15">
      <c r="I346" s="70" t="s">
        <v>1141</v>
      </c>
      <c r="J346" s="76" t="s">
        <v>1343</v>
      </c>
      <c r="K346" s="76" t="s">
        <v>1343</v>
      </c>
      <c r="L346" s="140">
        <v>28.92</v>
      </c>
      <c r="M346" s="140">
        <v>171.51</v>
      </c>
      <c r="N346" s="140">
        <v>178.20400000000001</v>
      </c>
      <c r="O346" s="140">
        <v>28.489699999999999</v>
      </c>
    </row>
    <row r="347" spans="9:15" customFormat="1" x14ac:dyDescent="0.15">
      <c r="I347" s="70" t="s">
        <v>1206</v>
      </c>
      <c r="J347" s="76" t="s">
        <v>1343</v>
      </c>
      <c r="K347" s="76" t="s">
        <v>1343</v>
      </c>
      <c r="L347" s="140">
        <v>30.96</v>
      </c>
      <c r="M347" s="140">
        <v>176.48</v>
      </c>
      <c r="N347" s="140">
        <v>177.98679999999999</v>
      </c>
      <c r="O347" s="140">
        <v>29.004999999999999</v>
      </c>
    </row>
    <row r="348" spans="9:15" customFormat="1" x14ac:dyDescent="0.15">
      <c r="I348" s="70" t="s">
        <v>1042</v>
      </c>
      <c r="J348" s="76" t="s">
        <v>1343</v>
      </c>
      <c r="K348" s="76" t="s">
        <v>1343</v>
      </c>
      <c r="L348" s="140">
        <v>29.86</v>
      </c>
      <c r="M348" s="140">
        <v>171.22</v>
      </c>
      <c r="N348" s="140">
        <v>177.88509999999999</v>
      </c>
      <c r="O348" s="140">
        <v>29.199400000000001</v>
      </c>
    </row>
    <row r="349" spans="9:15" customFormat="1" x14ac:dyDescent="0.15">
      <c r="I349" s="70" t="s">
        <v>1125</v>
      </c>
      <c r="J349" s="76" t="s">
        <v>1343</v>
      </c>
      <c r="K349" s="76" t="s">
        <v>1343</v>
      </c>
      <c r="L349" s="140">
        <v>29.86</v>
      </c>
      <c r="M349" s="140">
        <v>176.32</v>
      </c>
      <c r="N349" s="140">
        <v>184.76339999999999</v>
      </c>
      <c r="O349" s="140">
        <v>29.6798</v>
      </c>
    </row>
    <row r="350" spans="9:15" customFormat="1" x14ac:dyDescent="0.15">
      <c r="I350" s="70" t="s">
        <v>1057</v>
      </c>
      <c r="J350" s="76" t="s">
        <v>1344</v>
      </c>
      <c r="K350" s="76" t="s">
        <v>1344</v>
      </c>
      <c r="L350" s="140">
        <v>297.55</v>
      </c>
      <c r="M350" s="140">
        <v>1799.87</v>
      </c>
      <c r="N350" s="140">
        <v>1792.4255000000001</v>
      </c>
      <c r="O350" s="140">
        <v>296.995</v>
      </c>
    </row>
    <row r="351" spans="9:15" customFormat="1" x14ac:dyDescent="0.15">
      <c r="I351" s="70" t="s">
        <v>1048</v>
      </c>
      <c r="J351" s="76" t="s">
        <v>1344</v>
      </c>
      <c r="K351" s="76" t="s">
        <v>1344</v>
      </c>
      <c r="L351" s="140">
        <v>296.95</v>
      </c>
      <c r="M351" s="140">
        <v>1788.37</v>
      </c>
      <c r="N351" s="140">
        <v>1794.1378999999999</v>
      </c>
      <c r="O351" s="140">
        <v>297.20960000000002</v>
      </c>
    </row>
    <row r="352" spans="9:15" customFormat="1" x14ac:dyDescent="0.15">
      <c r="I352" s="70" t="s">
        <v>1048</v>
      </c>
      <c r="J352" s="76" t="s">
        <v>1344</v>
      </c>
      <c r="K352" s="76" t="s">
        <v>1344</v>
      </c>
      <c r="L352" s="140">
        <v>299.93</v>
      </c>
      <c r="M352" s="140">
        <v>1804.41</v>
      </c>
      <c r="N352" s="140">
        <v>1808.1749</v>
      </c>
      <c r="O352" s="140">
        <v>299.82580000000002</v>
      </c>
    </row>
    <row r="353" spans="9:15" customFormat="1" x14ac:dyDescent="0.15">
      <c r="I353" s="70" t="s">
        <v>1048</v>
      </c>
      <c r="J353" s="76" t="s">
        <v>1344</v>
      </c>
      <c r="K353" s="76" t="s">
        <v>1344</v>
      </c>
      <c r="L353" s="140">
        <v>301.17</v>
      </c>
      <c r="M353" s="140">
        <v>1811.78</v>
      </c>
      <c r="N353" s="140">
        <v>1813.3479</v>
      </c>
      <c r="O353" s="140">
        <v>301.0985</v>
      </c>
    </row>
    <row r="354" spans="9:15" customFormat="1" x14ac:dyDescent="0.15">
      <c r="I354" s="70" t="s">
        <v>1141</v>
      </c>
      <c r="J354" s="76" t="s">
        <v>1344</v>
      </c>
      <c r="K354" s="76" t="s">
        <v>1344</v>
      </c>
      <c r="L354" s="140">
        <v>312.45</v>
      </c>
      <c r="M354" s="140">
        <v>1796.78</v>
      </c>
      <c r="N354" s="140">
        <v>1802.5314000000001</v>
      </c>
      <c r="O354" s="140">
        <v>299.9633</v>
      </c>
    </row>
    <row r="355" spans="9:15" customFormat="1" x14ac:dyDescent="0.15">
      <c r="I355" s="70" t="s">
        <v>1141</v>
      </c>
      <c r="J355" s="76" t="s">
        <v>1344</v>
      </c>
      <c r="K355" s="76" t="s">
        <v>1344</v>
      </c>
      <c r="L355" s="140">
        <v>311.8</v>
      </c>
      <c r="M355" s="140">
        <v>1796.93</v>
      </c>
      <c r="N355" s="140">
        <v>1803.4329</v>
      </c>
      <c r="O355" s="140">
        <v>297.91759999999999</v>
      </c>
    </row>
    <row r="356" spans="9:15" customFormat="1" x14ac:dyDescent="0.15">
      <c r="I356" s="70" t="s">
        <v>1141</v>
      </c>
      <c r="J356" s="76" t="s">
        <v>1344</v>
      </c>
      <c r="K356" s="76" t="s">
        <v>1344</v>
      </c>
      <c r="L356" s="140">
        <v>304.72000000000003</v>
      </c>
      <c r="M356" s="140">
        <v>1766.56</v>
      </c>
      <c r="N356" s="140">
        <v>1772.8356000000001</v>
      </c>
      <c r="O356" s="140">
        <v>292.02670000000001</v>
      </c>
    </row>
    <row r="357" spans="9:15" customFormat="1" x14ac:dyDescent="0.15">
      <c r="I357" s="70" t="s">
        <v>1141</v>
      </c>
      <c r="J357" s="76" t="s">
        <v>1344</v>
      </c>
      <c r="K357" s="76" t="s">
        <v>1344</v>
      </c>
      <c r="L357" s="140">
        <v>303.55</v>
      </c>
      <c r="M357" s="140">
        <v>1764.38</v>
      </c>
      <c r="N357" s="140">
        <v>1789.3735999999999</v>
      </c>
      <c r="O357" s="140">
        <v>292.55579999999998</v>
      </c>
    </row>
    <row r="358" spans="9:15" customFormat="1" x14ac:dyDescent="0.15">
      <c r="I358" s="70" t="s">
        <v>1141</v>
      </c>
      <c r="J358" s="76" t="s">
        <v>1344</v>
      </c>
      <c r="K358" s="76" t="s">
        <v>1344</v>
      </c>
      <c r="L358" s="140">
        <v>303.33</v>
      </c>
      <c r="M358" s="140">
        <v>1772.25</v>
      </c>
      <c r="N358" s="140">
        <v>1795.3137999999999</v>
      </c>
      <c r="O358" s="140">
        <v>293.0872</v>
      </c>
    </row>
    <row r="359" spans="9:15" customFormat="1" x14ac:dyDescent="0.15">
      <c r="I359" s="70" t="s">
        <v>1141</v>
      </c>
      <c r="J359" s="76" t="s">
        <v>1345</v>
      </c>
      <c r="K359" s="76" t="s">
        <v>1345</v>
      </c>
      <c r="L359" s="140">
        <v>300.36</v>
      </c>
      <c r="M359" s="140">
        <v>1814.76</v>
      </c>
      <c r="N359" s="140">
        <v>1801.2134000000001</v>
      </c>
      <c r="O359" s="140">
        <v>291.95409999999998</v>
      </c>
    </row>
    <row r="360" spans="9:15" customFormat="1" x14ac:dyDescent="0.15">
      <c r="I360" s="70" t="s">
        <v>1206</v>
      </c>
      <c r="J360" s="76" t="s">
        <v>1344</v>
      </c>
      <c r="K360" s="76" t="s">
        <v>1344</v>
      </c>
      <c r="L360" s="140">
        <v>306.62</v>
      </c>
      <c r="M360" s="140">
        <v>1806.63</v>
      </c>
      <c r="N360" s="140">
        <v>1796.7244000000001</v>
      </c>
      <c r="O360" s="140" t="s">
        <v>79</v>
      </c>
    </row>
    <row r="361" spans="9:15" customFormat="1" x14ac:dyDescent="0.15">
      <c r="I361" s="70" t="s">
        <v>1042</v>
      </c>
      <c r="J361" s="76" t="s">
        <v>1344</v>
      </c>
      <c r="K361" s="76" t="s">
        <v>1344</v>
      </c>
      <c r="L361" s="140">
        <v>302.64999999999998</v>
      </c>
      <c r="M361" s="140">
        <v>1802.1</v>
      </c>
      <c r="N361" s="140">
        <v>1796.9151999999999</v>
      </c>
      <c r="O361" s="140">
        <v>291.7953</v>
      </c>
    </row>
    <row r="362" spans="9:15" customFormat="1" x14ac:dyDescent="0.15">
      <c r="I362" s="70" t="s">
        <v>1042</v>
      </c>
      <c r="J362" s="76" t="s">
        <v>1344</v>
      </c>
      <c r="K362" s="76" t="s">
        <v>1344</v>
      </c>
      <c r="L362" s="140">
        <v>1891.17</v>
      </c>
      <c r="M362" s="140">
        <v>1813.94</v>
      </c>
      <c r="N362" s="140">
        <v>1810.2762</v>
      </c>
      <c r="O362" s="140">
        <v>305.60289999999998</v>
      </c>
    </row>
    <row r="363" spans="9:15" customFormat="1" x14ac:dyDescent="0.15">
      <c r="I363" s="70" t="s">
        <v>1125</v>
      </c>
      <c r="J363" s="76" t="s">
        <v>1344</v>
      </c>
      <c r="K363" s="76" t="s">
        <v>1344</v>
      </c>
      <c r="L363" s="140">
        <v>303.26</v>
      </c>
      <c r="M363" s="140">
        <v>1784.47</v>
      </c>
      <c r="N363" s="140">
        <v>1795.5365999999999</v>
      </c>
      <c r="O363" s="140">
        <v>298.4837</v>
      </c>
    </row>
    <row r="364" spans="9:15" customFormat="1" x14ac:dyDescent="0.15">
      <c r="I364" s="70" t="s">
        <v>1057</v>
      </c>
      <c r="J364" s="76" t="s">
        <v>1346</v>
      </c>
      <c r="K364" s="76" t="s">
        <v>1346</v>
      </c>
      <c r="L364" s="140">
        <v>4.29</v>
      </c>
      <c r="M364" s="140">
        <v>28.48</v>
      </c>
      <c r="N364" s="140">
        <v>30.1982</v>
      </c>
      <c r="O364" s="140">
        <v>11.0604</v>
      </c>
    </row>
    <row r="365" spans="9:15" customFormat="1" x14ac:dyDescent="0.15">
      <c r="I365" s="70" t="s">
        <v>1048</v>
      </c>
      <c r="J365" s="76" t="s">
        <v>1346</v>
      </c>
      <c r="K365" s="76" t="s">
        <v>1346</v>
      </c>
      <c r="L365" s="140">
        <v>4.5</v>
      </c>
      <c r="M365" s="140">
        <v>27.12</v>
      </c>
      <c r="N365" s="140">
        <v>30.3475</v>
      </c>
      <c r="O365" s="140">
        <v>5.5194000000000001</v>
      </c>
    </row>
    <row r="366" spans="9:15" customFormat="1" x14ac:dyDescent="0.15">
      <c r="I366" s="70" t="s">
        <v>1141</v>
      </c>
      <c r="J366" s="76" t="s">
        <v>1346</v>
      </c>
      <c r="K366" s="76" t="s">
        <v>1346</v>
      </c>
      <c r="L366" s="140">
        <v>4.6399999999999997</v>
      </c>
      <c r="M366" s="140">
        <v>27.1</v>
      </c>
      <c r="N366" s="140">
        <v>29.523</v>
      </c>
      <c r="O366" s="140">
        <v>8.0573999999999995</v>
      </c>
    </row>
    <row r="367" spans="9:15" customFormat="1" x14ac:dyDescent="0.15">
      <c r="I367" s="70" t="s">
        <v>1141</v>
      </c>
      <c r="J367" s="76" t="s">
        <v>1346</v>
      </c>
      <c r="K367" s="76" t="s">
        <v>1346</v>
      </c>
      <c r="L367" s="140">
        <v>4.57</v>
      </c>
      <c r="M367" s="140">
        <v>26.35</v>
      </c>
      <c r="N367" s="140">
        <v>29.856999999999999</v>
      </c>
      <c r="O367" s="140">
        <v>8.4030000000000005</v>
      </c>
    </row>
    <row r="368" spans="9:15" customFormat="1" x14ac:dyDescent="0.15">
      <c r="I368" s="70" t="s">
        <v>1141</v>
      </c>
      <c r="J368" s="76" t="s">
        <v>1346</v>
      </c>
      <c r="K368" s="76" t="s">
        <v>1346</v>
      </c>
      <c r="L368" s="140">
        <v>4.3499999999999996</v>
      </c>
      <c r="M368" s="140">
        <v>26.8</v>
      </c>
      <c r="N368" s="140">
        <v>30.0518</v>
      </c>
      <c r="O368" s="140">
        <v>8.0382999999999996</v>
      </c>
    </row>
    <row r="369" spans="9:15" customFormat="1" x14ac:dyDescent="0.15">
      <c r="I369" s="70" t="s">
        <v>1141</v>
      </c>
      <c r="J369" s="76" t="s">
        <v>1346</v>
      </c>
      <c r="K369" s="76" t="s">
        <v>1346</v>
      </c>
      <c r="L369" s="140">
        <v>4.3</v>
      </c>
      <c r="M369" s="140">
        <v>26.62</v>
      </c>
      <c r="N369" s="140">
        <v>29.973800000000001</v>
      </c>
      <c r="O369" s="140">
        <v>7.8973000000000004</v>
      </c>
    </row>
    <row r="370" spans="9:15" customFormat="1" x14ac:dyDescent="0.15">
      <c r="I370" s="70" t="s">
        <v>1141</v>
      </c>
      <c r="J370" s="76" t="s">
        <v>1346</v>
      </c>
      <c r="K370" s="76" t="s">
        <v>1346</v>
      </c>
      <c r="L370" s="140">
        <v>4.3899999999999997</v>
      </c>
      <c r="M370" s="140">
        <v>26.78</v>
      </c>
      <c r="N370" s="140">
        <v>30.118500000000001</v>
      </c>
      <c r="O370" s="140">
        <v>8.0510000000000002</v>
      </c>
    </row>
    <row r="371" spans="9:15" customFormat="1" x14ac:dyDescent="0.15">
      <c r="I371" s="70" t="s">
        <v>1042</v>
      </c>
      <c r="J371" s="76" t="s">
        <v>1347</v>
      </c>
      <c r="K371" s="76" t="s">
        <v>1346</v>
      </c>
      <c r="L371" s="140">
        <v>5.78</v>
      </c>
      <c r="M371" s="140">
        <v>27.17</v>
      </c>
      <c r="N371" s="140">
        <v>29.8032</v>
      </c>
      <c r="O371" s="140">
        <v>8.5489999999999995</v>
      </c>
    </row>
    <row r="372" spans="9:15" customFormat="1" x14ac:dyDescent="0.15">
      <c r="I372" s="70" t="s">
        <v>1042</v>
      </c>
      <c r="J372" s="76" t="s">
        <v>1346</v>
      </c>
      <c r="K372" s="76" t="s">
        <v>1346</v>
      </c>
      <c r="L372" s="140">
        <v>5.42</v>
      </c>
      <c r="M372" s="140">
        <v>27.09</v>
      </c>
      <c r="N372" s="140">
        <v>30.3187</v>
      </c>
      <c r="O372" s="140">
        <v>8.8821999999999992</v>
      </c>
    </row>
    <row r="373" spans="9:15" customFormat="1" x14ac:dyDescent="0.15">
      <c r="I373" s="70" t="s">
        <v>1125</v>
      </c>
      <c r="J373" s="76" t="s">
        <v>1347</v>
      </c>
      <c r="K373" s="76" t="s">
        <v>1347</v>
      </c>
      <c r="L373" s="140">
        <v>5.35</v>
      </c>
      <c r="M373" s="140">
        <v>27.47</v>
      </c>
      <c r="N373" s="140">
        <v>29.362300000000001</v>
      </c>
      <c r="O373" s="140">
        <v>8.8678000000000008</v>
      </c>
    </row>
    <row r="374" spans="9:15" customFormat="1" x14ac:dyDescent="0.15">
      <c r="I374" s="70" t="s">
        <v>1057</v>
      </c>
      <c r="J374" s="76" t="s">
        <v>1348</v>
      </c>
      <c r="K374" s="76" t="s">
        <v>1348</v>
      </c>
      <c r="L374" s="140">
        <v>46.66</v>
      </c>
      <c r="M374" s="140">
        <v>290.08999999999997</v>
      </c>
      <c r="N374" s="140">
        <v>295.04199999999997</v>
      </c>
      <c r="O374" s="140">
        <v>48.301699999999997</v>
      </c>
    </row>
    <row r="375" spans="9:15" customFormat="1" x14ac:dyDescent="0.15">
      <c r="I375" s="70" t="s">
        <v>1057</v>
      </c>
      <c r="J375" s="76" t="s">
        <v>1348</v>
      </c>
      <c r="K375" s="76" t="s">
        <v>1348</v>
      </c>
      <c r="L375" s="140">
        <v>46.76</v>
      </c>
      <c r="M375" s="140">
        <v>290.92</v>
      </c>
      <c r="N375" s="140">
        <v>295.19319999999999</v>
      </c>
      <c r="O375" s="140">
        <v>48.6327</v>
      </c>
    </row>
    <row r="376" spans="9:15" customFormat="1" x14ac:dyDescent="0.15">
      <c r="I376" s="70" t="s">
        <v>1057</v>
      </c>
      <c r="J376" s="76" t="s">
        <v>1348</v>
      </c>
      <c r="K376" s="76" t="s">
        <v>1348</v>
      </c>
      <c r="L376" s="140">
        <v>46.96</v>
      </c>
      <c r="M376" s="140">
        <v>293.12</v>
      </c>
      <c r="N376" s="140">
        <v>297.23349999999999</v>
      </c>
      <c r="O376" s="140">
        <v>48.6248</v>
      </c>
    </row>
    <row r="377" spans="9:15" customFormat="1" x14ac:dyDescent="0.15">
      <c r="I377" s="70" t="s">
        <v>1057</v>
      </c>
      <c r="J377" s="76" t="s">
        <v>1348</v>
      </c>
      <c r="K377" s="76" t="s">
        <v>1348</v>
      </c>
      <c r="L377" s="140">
        <v>47.17</v>
      </c>
      <c r="M377" s="140">
        <v>292.75</v>
      </c>
      <c r="N377" s="140">
        <v>298.05500000000001</v>
      </c>
      <c r="O377" s="140">
        <v>47.744599999999998</v>
      </c>
    </row>
    <row r="378" spans="9:15" customFormat="1" x14ac:dyDescent="0.15">
      <c r="I378" s="70" t="s">
        <v>1048</v>
      </c>
      <c r="J378" s="76" t="s">
        <v>1348</v>
      </c>
      <c r="K378" s="76" t="s">
        <v>1348</v>
      </c>
      <c r="L378" s="140">
        <v>46.94</v>
      </c>
      <c r="M378" s="140">
        <v>289.74</v>
      </c>
      <c r="N378" s="140">
        <v>296.25689999999997</v>
      </c>
      <c r="O378" s="140">
        <v>47.5366</v>
      </c>
    </row>
    <row r="379" spans="9:15" customFormat="1" x14ac:dyDescent="0.15">
      <c r="I379" s="70" t="s">
        <v>1048</v>
      </c>
      <c r="J379" s="76" t="s">
        <v>1349</v>
      </c>
      <c r="K379" s="76" t="s">
        <v>1349</v>
      </c>
      <c r="L379" s="140">
        <v>47.03</v>
      </c>
      <c r="M379" s="140">
        <v>290.87</v>
      </c>
      <c r="N379" s="140">
        <v>297.31229999999999</v>
      </c>
      <c r="O379" s="140">
        <v>47.676600000000001</v>
      </c>
    </row>
    <row r="380" spans="9:15" customFormat="1" x14ac:dyDescent="0.15">
      <c r="I380" s="70" t="s">
        <v>1048</v>
      </c>
      <c r="J380" s="76" t="s">
        <v>1348</v>
      </c>
      <c r="K380" s="76" t="s">
        <v>1348</v>
      </c>
      <c r="L380" s="140">
        <v>47.02</v>
      </c>
      <c r="M380" s="140">
        <v>292.25</v>
      </c>
      <c r="N380" s="140">
        <v>298.22340000000003</v>
      </c>
      <c r="O380" s="140">
        <v>47.671300000000002</v>
      </c>
    </row>
    <row r="381" spans="9:15" customFormat="1" x14ac:dyDescent="0.15">
      <c r="I381" s="70" t="s">
        <v>1141</v>
      </c>
      <c r="J381" s="76" t="s">
        <v>1348</v>
      </c>
      <c r="K381" s="76" t="s">
        <v>1348</v>
      </c>
      <c r="L381" s="140">
        <v>48.88</v>
      </c>
      <c r="M381" s="140">
        <v>290.12</v>
      </c>
      <c r="N381" s="140">
        <v>298.08569999999997</v>
      </c>
      <c r="O381" s="140">
        <v>46.982300000000002</v>
      </c>
    </row>
    <row r="382" spans="9:15" customFormat="1" x14ac:dyDescent="0.15">
      <c r="I382" s="70" t="s">
        <v>1206</v>
      </c>
      <c r="J382" s="76" t="s">
        <v>1349</v>
      </c>
      <c r="K382" s="76" t="s">
        <v>1349</v>
      </c>
      <c r="L382" s="140">
        <v>48.41</v>
      </c>
      <c r="M382" s="140">
        <v>290.42</v>
      </c>
      <c r="N382" s="140">
        <v>296.63690000000003</v>
      </c>
      <c r="O382" s="140">
        <v>45.525599999999997</v>
      </c>
    </row>
    <row r="383" spans="9:15" customFormat="1" x14ac:dyDescent="0.15">
      <c r="I383" s="70" t="s">
        <v>1206</v>
      </c>
      <c r="J383" s="76" t="s">
        <v>1348</v>
      </c>
      <c r="K383" s="76" t="s">
        <v>1348</v>
      </c>
      <c r="L383" s="140">
        <v>48.36</v>
      </c>
      <c r="M383" s="140">
        <v>290.23</v>
      </c>
      <c r="N383" s="140">
        <v>296.13690000000003</v>
      </c>
      <c r="O383" s="140">
        <v>45.3264</v>
      </c>
    </row>
    <row r="384" spans="9:15" customFormat="1" x14ac:dyDescent="0.15">
      <c r="I384" s="70" t="s">
        <v>1042</v>
      </c>
      <c r="J384" s="76" t="s">
        <v>1349</v>
      </c>
      <c r="K384" s="76" t="s">
        <v>1349</v>
      </c>
      <c r="L384" s="140">
        <v>48.45</v>
      </c>
      <c r="M384" s="140">
        <v>288.02999999999997</v>
      </c>
      <c r="N384" s="140">
        <v>295.14909999999998</v>
      </c>
      <c r="O384" s="140">
        <v>46.337899999999998</v>
      </c>
    </row>
    <row r="385" spans="9:15" customFormat="1" x14ac:dyDescent="0.15">
      <c r="I385" s="70" t="s">
        <v>1042</v>
      </c>
      <c r="J385" s="76" t="s">
        <v>1348</v>
      </c>
      <c r="K385" s="76" t="s">
        <v>1348</v>
      </c>
      <c r="L385" s="140">
        <v>49</v>
      </c>
      <c r="M385" s="140">
        <v>288.57</v>
      </c>
      <c r="N385" s="140">
        <v>297.11090000000002</v>
      </c>
      <c r="O385" s="140">
        <v>47.056600000000003</v>
      </c>
    </row>
    <row r="386" spans="9:15" customFormat="1" x14ac:dyDescent="0.15">
      <c r="I386" s="70" t="s">
        <v>1057</v>
      </c>
      <c r="J386" s="76" t="s">
        <v>1350</v>
      </c>
      <c r="K386" s="76" t="s">
        <v>1350</v>
      </c>
      <c r="L386" s="140">
        <v>504.93</v>
      </c>
      <c r="M386" s="140" t="s">
        <v>79</v>
      </c>
      <c r="N386" s="140">
        <v>3001.6381999999999</v>
      </c>
      <c r="O386" s="140">
        <v>503.33330000000001</v>
      </c>
    </row>
    <row r="387" spans="9:15" customFormat="1" x14ac:dyDescent="0.15">
      <c r="I387" s="70" t="s">
        <v>1048</v>
      </c>
      <c r="J387" s="76" t="s">
        <v>1350</v>
      </c>
      <c r="K387" s="76" t="s">
        <v>1350</v>
      </c>
      <c r="L387" s="140">
        <v>502.44</v>
      </c>
      <c r="M387" s="140">
        <v>2998.01</v>
      </c>
      <c r="N387" s="140">
        <v>2989.8031999999998</v>
      </c>
      <c r="O387" s="140">
        <v>501.38760000000002</v>
      </c>
    </row>
    <row r="388" spans="9:15" customFormat="1" x14ac:dyDescent="0.15">
      <c r="I388" s="70" t="s">
        <v>1048</v>
      </c>
      <c r="J388" s="76" t="s">
        <v>1350</v>
      </c>
      <c r="K388" s="76" t="s">
        <v>1350</v>
      </c>
      <c r="L388" s="140">
        <v>505.25</v>
      </c>
      <c r="M388" s="140">
        <v>3018.12</v>
      </c>
      <c r="N388" s="140">
        <v>3008.0061999999998</v>
      </c>
      <c r="O388" s="140">
        <v>504.5095</v>
      </c>
    </row>
    <row r="389" spans="9:15" customFormat="1" x14ac:dyDescent="0.15">
      <c r="I389" s="70" t="s">
        <v>1141</v>
      </c>
      <c r="J389" s="76" t="s">
        <v>1350</v>
      </c>
      <c r="K389" s="76" t="s">
        <v>1350</v>
      </c>
      <c r="L389" s="140">
        <v>526.14</v>
      </c>
      <c r="M389" s="140">
        <v>3005.14</v>
      </c>
      <c r="N389" s="140">
        <v>2995.3195000000001</v>
      </c>
      <c r="O389" s="140">
        <v>500.7944</v>
      </c>
    </row>
    <row r="390" spans="9:15" customFormat="1" x14ac:dyDescent="0.15">
      <c r="I390" s="70" t="s">
        <v>1206</v>
      </c>
      <c r="J390" s="76" t="s">
        <v>1350</v>
      </c>
      <c r="K390" s="76" t="s">
        <v>1350</v>
      </c>
      <c r="L390" s="140">
        <v>509.62</v>
      </c>
      <c r="M390" s="140">
        <v>3028.36</v>
      </c>
      <c r="N390" s="140">
        <v>2992.9524999999999</v>
      </c>
      <c r="O390" s="140" t="s">
        <v>79</v>
      </c>
    </row>
    <row r="391" spans="9:15" customFormat="1" x14ac:dyDescent="0.15">
      <c r="I391" s="70" t="s">
        <v>1206</v>
      </c>
      <c r="J391" s="76" t="s">
        <v>1350</v>
      </c>
      <c r="K391" s="76" t="s">
        <v>1350</v>
      </c>
      <c r="L391" s="140">
        <v>548.46</v>
      </c>
      <c r="M391" s="140">
        <v>3069.21</v>
      </c>
      <c r="N391" s="140">
        <v>3010.0491999999999</v>
      </c>
      <c r="O391" s="140">
        <v>500.89389999999997</v>
      </c>
    </row>
    <row r="392" spans="9:15" customFormat="1" x14ac:dyDescent="0.15">
      <c r="I392" s="70" t="s">
        <v>1042</v>
      </c>
      <c r="J392" s="76" t="s">
        <v>1350</v>
      </c>
      <c r="K392" s="76" t="s">
        <v>1350</v>
      </c>
      <c r="L392" s="140">
        <v>509.51</v>
      </c>
      <c r="M392" s="140">
        <v>3015.88</v>
      </c>
      <c r="N392" s="140">
        <v>2990.7283000000002</v>
      </c>
      <c r="O392" s="140">
        <v>506.08359999999999</v>
      </c>
    </row>
    <row r="393" spans="9:15" customFormat="1" x14ac:dyDescent="0.15">
      <c r="I393" s="70" t="s">
        <v>1125</v>
      </c>
      <c r="J393" s="76" t="s">
        <v>1350</v>
      </c>
      <c r="K393" s="76" t="s">
        <v>1350</v>
      </c>
      <c r="L393" s="140">
        <v>511.18</v>
      </c>
      <c r="M393" s="140">
        <v>3000.14</v>
      </c>
      <c r="N393" s="140">
        <v>2986.8941</v>
      </c>
      <c r="O393" s="140">
        <v>500.87389999999999</v>
      </c>
    </row>
    <row r="394" spans="9:15" customFormat="1" x14ac:dyDescent="0.15">
      <c r="I394" s="70" t="s">
        <v>1057</v>
      </c>
      <c r="J394" s="76" t="s">
        <v>1351</v>
      </c>
      <c r="K394" s="76" t="s">
        <v>1351</v>
      </c>
      <c r="L394" s="140">
        <v>77.510000000000005</v>
      </c>
      <c r="M394" s="140">
        <v>480.59</v>
      </c>
      <c r="N394" s="140">
        <v>482.73090000000002</v>
      </c>
      <c r="O394" s="140">
        <v>78.642399999999995</v>
      </c>
    </row>
    <row r="395" spans="9:15" customFormat="1" x14ac:dyDescent="0.15">
      <c r="I395" s="70" t="s">
        <v>1141</v>
      </c>
      <c r="J395" s="76" t="s">
        <v>1351</v>
      </c>
      <c r="K395" s="76" t="s">
        <v>1351</v>
      </c>
      <c r="L395" s="140">
        <v>80.010000000000005</v>
      </c>
      <c r="M395" s="140">
        <v>472.31</v>
      </c>
      <c r="N395" s="140">
        <v>483.3168</v>
      </c>
      <c r="O395" s="140">
        <v>81.853899999999996</v>
      </c>
    </row>
    <row r="396" spans="9:15" customFormat="1" x14ac:dyDescent="0.15">
      <c r="I396" s="70" t="s">
        <v>1206</v>
      </c>
      <c r="J396" s="76" t="s">
        <v>1351</v>
      </c>
      <c r="K396" s="76" t="s">
        <v>1351</v>
      </c>
      <c r="L396" s="140">
        <v>78.88</v>
      </c>
      <c r="M396" s="140">
        <v>473.72</v>
      </c>
      <c r="N396" s="140">
        <v>481.83179999999999</v>
      </c>
      <c r="O396" s="140" t="s">
        <v>79</v>
      </c>
    </row>
    <row r="397" spans="9:15" customFormat="1" x14ac:dyDescent="0.15">
      <c r="I397" s="70" t="s">
        <v>1042</v>
      </c>
      <c r="J397" s="76" t="s">
        <v>1351</v>
      </c>
      <c r="K397" s="76" t="s">
        <v>1351</v>
      </c>
      <c r="L397" s="140">
        <v>78.97</v>
      </c>
      <c r="M397" s="140">
        <v>471.23</v>
      </c>
      <c r="N397" s="140">
        <v>487.1268</v>
      </c>
      <c r="O397" s="140">
        <v>80.652699999999996</v>
      </c>
    </row>
    <row r="398" spans="9:15" customFormat="1" x14ac:dyDescent="0.15">
      <c r="I398" s="70" t="s">
        <v>1125</v>
      </c>
      <c r="J398" s="76" t="s">
        <v>1351</v>
      </c>
      <c r="K398" s="76" t="s">
        <v>1351</v>
      </c>
      <c r="L398" s="140">
        <v>76.8</v>
      </c>
      <c r="M398" s="140">
        <v>467.77</v>
      </c>
      <c r="N398" s="140">
        <v>474.29649999999998</v>
      </c>
      <c r="O398" s="140">
        <v>81.546499999999995</v>
      </c>
    </row>
    <row r="399" spans="9:15" customFormat="1" x14ac:dyDescent="0.15">
      <c r="I399" s="70" t="s">
        <v>1057</v>
      </c>
      <c r="J399" s="76" t="s">
        <v>1352</v>
      </c>
      <c r="K399" s="76" t="s">
        <v>1352</v>
      </c>
      <c r="L399" s="140">
        <v>9.0500000000000007</v>
      </c>
      <c r="M399" s="140">
        <v>55.62</v>
      </c>
      <c r="N399" s="140">
        <v>58.595799999999997</v>
      </c>
      <c r="O399" s="140">
        <v>9.4191000000000003</v>
      </c>
    </row>
    <row r="400" spans="9:15" customFormat="1" x14ac:dyDescent="0.15">
      <c r="I400" s="70" t="s">
        <v>1048</v>
      </c>
      <c r="J400" s="76" t="s">
        <v>1352</v>
      </c>
      <c r="K400" s="76" t="s">
        <v>1352</v>
      </c>
      <c r="L400" s="140">
        <v>8.94</v>
      </c>
      <c r="M400" s="140">
        <v>54.54</v>
      </c>
      <c r="N400" s="140">
        <v>57.7654</v>
      </c>
      <c r="O400" s="140">
        <v>9.1319999999999997</v>
      </c>
    </row>
    <row r="401" spans="9:15" customFormat="1" x14ac:dyDescent="0.15">
      <c r="I401" s="70" t="s">
        <v>1048</v>
      </c>
      <c r="J401" s="76" t="s">
        <v>1352</v>
      </c>
      <c r="K401" s="76" t="s">
        <v>1352</v>
      </c>
      <c r="L401" s="140">
        <v>8.98</v>
      </c>
      <c r="M401" s="140">
        <v>54.47</v>
      </c>
      <c r="N401" s="140">
        <v>57.871099999999998</v>
      </c>
      <c r="O401" s="140">
        <v>9.3338000000000001</v>
      </c>
    </row>
    <row r="402" spans="9:15" customFormat="1" x14ac:dyDescent="0.15">
      <c r="I402" s="70" t="s">
        <v>1048</v>
      </c>
      <c r="J402" s="76" t="s">
        <v>1352</v>
      </c>
      <c r="K402" s="76" t="s">
        <v>1352</v>
      </c>
      <c r="L402" s="140">
        <v>8.56</v>
      </c>
      <c r="M402" s="140">
        <v>54.6</v>
      </c>
      <c r="N402" s="140">
        <v>58.009700000000002</v>
      </c>
      <c r="O402" s="140">
        <v>8.9902999999999995</v>
      </c>
    </row>
    <row r="403" spans="9:15" customFormat="1" x14ac:dyDescent="0.15">
      <c r="I403" s="70" t="s">
        <v>1141</v>
      </c>
      <c r="J403" s="76" t="s">
        <v>1352</v>
      </c>
      <c r="K403" s="76" t="s">
        <v>1352</v>
      </c>
      <c r="L403" s="140">
        <v>9.39</v>
      </c>
      <c r="M403" s="140">
        <v>54.96</v>
      </c>
      <c r="N403" s="140">
        <v>58.123699999999999</v>
      </c>
      <c r="O403" s="140">
        <v>9.2093000000000007</v>
      </c>
    </row>
    <row r="404" spans="9:15" customFormat="1" x14ac:dyDescent="0.15">
      <c r="I404" s="70" t="s">
        <v>1141</v>
      </c>
      <c r="J404" s="76" t="s">
        <v>1352</v>
      </c>
      <c r="K404" s="76" t="s">
        <v>1352</v>
      </c>
      <c r="L404" s="140">
        <v>8.86</v>
      </c>
      <c r="M404" s="140">
        <v>54.5</v>
      </c>
      <c r="N404" s="140">
        <v>58.324100000000001</v>
      </c>
      <c r="O404" s="140">
        <v>8.7705000000000002</v>
      </c>
    </row>
    <row r="405" spans="9:15" customFormat="1" x14ac:dyDescent="0.15">
      <c r="I405" s="70" t="s">
        <v>1206</v>
      </c>
      <c r="J405" s="76" t="s">
        <v>1352</v>
      </c>
      <c r="K405" s="76" t="s">
        <v>1352</v>
      </c>
      <c r="L405" s="140">
        <v>9.42</v>
      </c>
      <c r="M405" s="140">
        <v>55.19</v>
      </c>
      <c r="N405" s="140">
        <v>58.540799999999997</v>
      </c>
      <c r="O405" s="140">
        <v>11.144600000000001</v>
      </c>
    </row>
    <row r="406" spans="9:15" customFormat="1" x14ac:dyDescent="0.15">
      <c r="I406" s="70" t="s">
        <v>1042</v>
      </c>
      <c r="J406" s="76" t="s">
        <v>1353</v>
      </c>
      <c r="K406" s="76" t="s">
        <v>1353</v>
      </c>
      <c r="L406" s="140">
        <v>10.43</v>
      </c>
      <c r="M406" s="140">
        <v>54.44</v>
      </c>
      <c r="N406" s="140">
        <v>68.017200000000003</v>
      </c>
      <c r="O406" s="140">
        <v>22.231000000000002</v>
      </c>
    </row>
    <row r="407" spans="9:15" customFormat="1" x14ac:dyDescent="0.15">
      <c r="I407" s="70" t="s">
        <v>1042</v>
      </c>
      <c r="J407" s="76" t="s">
        <v>1352</v>
      </c>
      <c r="K407" s="76" t="s">
        <v>1352</v>
      </c>
      <c r="L407" s="140">
        <v>10.68</v>
      </c>
      <c r="M407" s="140">
        <v>57.08</v>
      </c>
      <c r="N407" s="140">
        <v>68.847700000000003</v>
      </c>
      <c r="O407" s="140">
        <v>22.671299999999999</v>
      </c>
    </row>
    <row r="408" spans="9:15" customFormat="1" x14ac:dyDescent="0.15">
      <c r="I408" s="70" t="s">
        <v>1125</v>
      </c>
      <c r="J408" s="76" t="s">
        <v>1353</v>
      </c>
      <c r="K408" s="76" t="s">
        <v>1353</v>
      </c>
      <c r="L408" s="140">
        <v>9.5399999999999991</v>
      </c>
      <c r="M408" s="140">
        <v>59.06</v>
      </c>
      <c r="N408" s="140">
        <v>85.771000000000001</v>
      </c>
      <c r="O408" s="140">
        <v>9.8658000000000001</v>
      </c>
    </row>
    <row r="409" spans="9:15" customFormat="1" x14ac:dyDescent="0.15">
      <c r="I409" s="70" t="s">
        <v>1057</v>
      </c>
      <c r="J409" s="76" t="s">
        <v>1354</v>
      </c>
      <c r="K409" s="76" t="s">
        <v>1354</v>
      </c>
      <c r="L409" s="140">
        <v>98.25</v>
      </c>
      <c r="M409" s="140">
        <v>606.05999999999995</v>
      </c>
      <c r="N409" s="140">
        <v>609.9846</v>
      </c>
      <c r="O409" s="140">
        <v>100.3719</v>
      </c>
    </row>
    <row r="410" spans="9:15" customFormat="1" x14ac:dyDescent="0.15">
      <c r="I410" s="70" t="s">
        <v>1057</v>
      </c>
      <c r="J410" s="76" t="s">
        <v>1354</v>
      </c>
      <c r="K410" s="76" t="s">
        <v>1354</v>
      </c>
      <c r="L410" s="140">
        <v>98.35</v>
      </c>
      <c r="M410" s="140">
        <v>606.73</v>
      </c>
      <c r="N410" s="140">
        <v>610.24620000000004</v>
      </c>
      <c r="O410" s="140">
        <v>100.7775</v>
      </c>
    </row>
    <row r="411" spans="9:15" customFormat="1" x14ac:dyDescent="0.15">
      <c r="I411" s="70" t="s">
        <v>1048</v>
      </c>
      <c r="J411" s="76" t="s">
        <v>1354</v>
      </c>
      <c r="K411" s="76" t="s">
        <v>1354</v>
      </c>
      <c r="L411" s="140">
        <v>95.68</v>
      </c>
      <c r="M411" s="140">
        <v>587.51</v>
      </c>
      <c r="N411" s="140">
        <v>594.62369999999999</v>
      </c>
      <c r="O411" s="140">
        <v>97.950500000000005</v>
      </c>
    </row>
    <row r="412" spans="9:15" customFormat="1" x14ac:dyDescent="0.15">
      <c r="I412" s="70" t="s">
        <v>1048</v>
      </c>
      <c r="J412" s="76" t="s">
        <v>1354</v>
      </c>
      <c r="K412" s="76" t="s">
        <v>1354</v>
      </c>
      <c r="L412" s="140">
        <v>96.27</v>
      </c>
      <c r="M412" s="140">
        <v>593.28</v>
      </c>
      <c r="N412" s="140">
        <v>599.7201</v>
      </c>
      <c r="O412" s="140">
        <v>98.675899999999999</v>
      </c>
    </row>
    <row r="413" spans="9:15" customFormat="1" x14ac:dyDescent="0.15">
      <c r="I413" s="70" t="s">
        <v>1141</v>
      </c>
      <c r="J413" s="76" t="s">
        <v>1354</v>
      </c>
      <c r="K413" s="76" t="s">
        <v>1354</v>
      </c>
      <c r="L413" s="140">
        <v>100.53</v>
      </c>
      <c r="M413" s="140">
        <v>589.16</v>
      </c>
      <c r="N413" s="140">
        <v>598.58799999999997</v>
      </c>
      <c r="O413" s="140">
        <v>96.332499999999996</v>
      </c>
    </row>
    <row r="414" spans="9:15" customFormat="1" x14ac:dyDescent="0.15">
      <c r="I414" s="70" t="s">
        <v>1141</v>
      </c>
      <c r="J414" s="76" t="s">
        <v>1354</v>
      </c>
      <c r="K414" s="76" t="s">
        <v>1354</v>
      </c>
      <c r="L414" s="140">
        <v>98.62</v>
      </c>
      <c r="M414" s="140">
        <v>581.55999999999995</v>
      </c>
      <c r="N414" s="140">
        <v>591.87819999999999</v>
      </c>
      <c r="O414" s="140">
        <v>95.856099999999998</v>
      </c>
    </row>
    <row r="415" spans="9:15" customFormat="1" x14ac:dyDescent="0.15">
      <c r="I415" s="70" t="s">
        <v>1206</v>
      </c>
      <c r="J415" s="76" t="s">
        <v>1354</v>
      </c>
      <c r="K415" s="76" t="s">
        <v>1354</v>
      </c>
      <c r="L415" s="140">
        <v>99.27</v>
      </c>
      <c r="M415" s="140">
        <v>592.74</v>
      </c>
      <c r="N415" s="140">
        <v>598.3442</v>
      </c>
      <c r="O415" s="140" t="s">
        <v>79</v>
      </c>
    </row>
    <row r="416" spans="9:15" customFormat="1" x14ac:dyDescent="0.15">
      <c r="I416" s="70" t="s">
        <v>1042</v>
      </c>
      <c r="J416" s="76" t="s">
        <v>1354</v>
      </c>
      <c r="K416" s="76" t="s">
        <v>1354</v>
      </c>
      <c r="L416" s="140">
        <v>99.26</v>
      </c>
      <c r="M416" s="140">
        <v>593.82000000000005</v>
      </c>
      <c r="N416" s="140">
        <v>602.06610000000001</v>
      </c>
      <c r="O416" s="140">
        <v>95.327399999999997</v>
      </c>
    </row>
    <row r="417" spans="9:18" customFormat="1" x14ac:dyDescent="0.15">
      <c r="I417" s="70" t="s">
        <v>1125</v>
      </c>
      <c r="J417" s="76" t="s">
        <v>1354</v>
      </c>
      <c r="K417" s="76" t="s">
        <v>1354</v>
      </c>
      <c r="L417" s="140">
        <v>96.79</v>
      </c>
      <c r="M417" s="140">
        <v>604.75</v>
      </c>
      <c r="N417" s="140">
        <v>591.66610000000003</v>
      </c>
      <c r="O417" s="140">
        <v>95.776700000000005</v>
      </c>
      <c r="P417" s="118"/>
      <c r="Q417" s="2"/>
      <c r="R417" s="2"/>
    </row>
    <row r="418" spans="9:18" customFormat="1" x14ac:dyDescent="0.15">
      <c r="I418" s="70" t="s">
        <v>1125</v>
      </c>
      <c r="J418" s="76" t="s">
        <v>1354</v>
      </c>
      <c r="K418" s="76" t="s">
        <v>1354</v>
      </c>
      <c r="L418" s="140">
        <v>96.58</v>
      </c>
      <c r="M418" s="140">
        <v>589.75</v>
      </c>
      <c r="N418" s="140">
        <v>602.78309999999999</v>
      </c>
      <c r="O418" s="140">
        <v>94.9268</v>
      </c>
      <c r="P418" s="118"/>
      <c r="Q418" s="2"/>
      <c r="R418" s="2"/>
    </row>
    <row r="421" spans="9:18" customFormat="1" x14ac:dyDescent="0.15">
      <c r="I421" s="166"/>
      <c r="J421" s="136"/>
      <c r="K421" s="167" t="s">
        <v>1355</v>
      </c>
      <c r="L421" s="168"/>
      <c r="M421" s="122"/>
      <c r="N421" s="122"/>
      <c r="O421" s="122"/>
      <c r="P421" s="122"/>
      <c r="Q421" s="122"/>
    </row>
    <row r="422" spans="9:18" customFormat="1" x14ac:dyDescent="0.15">
      <c r="I422" s="169" t="s">
        <v>1356</v>
      </c>
      <c r="J422" s="170"/>
      <c r="K422" s="123"/>
      <c r="L422" s="62"/>
      <c r="M422" s="62"/>
      <c r="N422" s="62"/>
      <c r="O422" s="62"/>
      <c r="P422" s="62"/>
      <c r="Q422" s="62"/>
    </row>
    <row r="423" spans="9:18" customFormat="1" x14ac:dyDescent="0.15">
      <c r="I423" s="171" t="s">
        <v>1357</v>
      </c>
      <c r="J423" s="172"/>
      <c r="K423" s="173"/>
      <c r="L423" s="173"/>
      <c r="M423" s="62"/>
      <c r="N423" s="62"/>
      <c r="O423" s="62"/>
      <c r="P423" s="62"/>
      <c r="Q423" s="62"/>
    </row>
    <row r="424" spans="9:18" customFormat="1" x14ac:dyDescent="0.15">
      <c r="I424" s="174" t="s">
        <v>1358</v>
      </c>
      <c r="J424" s="175"/>
      <c r="K424" s="176"/>
      <c r="L424" s="176"/>
      <c r="M424" s="62"/>
      <c r="N424" s="62"/>
      <c r="O424" s="62"/>
      <c r="P424" s="62"/>
      <c r="Q424" s="62"/>
    </row>
    <row r="425" spans="9:18" customFormat="1" x14ac:dyDescent="0.15">
      <c r="I425" s="177" t="s">
        <v>1359</v>
      </c>
      <c r="J425" s="178"/>
      <c r="K425" s="179"/>
      <c r="L425" s="179"/>
      <c r="M425" s="62"/>
      <c r="N425" s="62"/>
      <c r="O425" s="62"/>
      <c r="P425" s="62"/>
      <c r="Q425" s="62"/>
    </row>
    <row r="426" spans="9:18" customFormat="1" ht="14" customHeight="1" x14ac:dyDescent="0.15">
      <c r="I426" s="180" t="s">
        <v>1360</v>
      </c>
      <c r="J426" s="181"/>
      <c r="K426" s="182"/>
      <c r="L426" s="182"/>
      <c r="M426" s="62"/>
      <c r="N426" s="62"/>
      <c r="O426" s="62"/>
      <c r="P426" s="62"/>
      <c r="Q426" s="62"/>
    </row>
    <row r="427" spans="9:18" customFormat="1" ht="28" customHeight="1" x14ac:dyDescent="0.15">
      <c r="I427" s="873" t="s">
        <v>1361</v>
      </c>
      <c r="J427" s="873"/>
      <c r="K427" s="873"/>
      <c r="L427" s="873"/>
      <c r="M427" s="873"/>
      <c r="N427" s="873"/>
      <c r="O427" s="873"/>
      <c r="P427" s="873"/>
      <c r="Q427" s="873"/>
      <c r="R427" s="873"/>
    </row>
    <row r="428" spans="9:18" customFormat="1" ht="31" customHeight="1" x14ac:dyDescent="0.15">
      <c r="I428" s="873"/>
      <c r="J428" s="873"/>
      <c r="K428" s="873"/>
      <c r="L428" s="873"/>
      <c r="M428" s="873"/>
      <c r="N428" s="873"/>
      <c r="O428" s="873"/>
      <c r="P428" s="873"/>
      <c r="Q428" s="873"/>
      <c r="R428" s="873"/>
    </row>
    <row r="429" spans="9:18" customFormat="1" x14ac:dyDescent="0.15">
      <c r="I429" s="183"/>
      <c r="J429" s="121"/>
      <c r="K429" s="62"/>
      <c r="L429" s="62"/>
      <c r="M429" s="62"/>
      <c r="N429" s="62"/>
      <c r="O429" s="62"/>
      <c r="P429" s="62"/>
      <c r="Q429" s="62"/>
    </row>
    <row r="430" spans="9:18" customFormat="1" x14ac:dyDescent="0.15">
      <c r="I430" s="184" t="s">
        <v>1362</v>
      </c>
      <c r="J430" s="185"/>
      <c r="K430" s="186"/>
      <c r="L430" s="186"/>
      <c r="M430" s="62"/>
      <c r="N430" s="62"/>
      <c r="O430" s="62"/>
      <c r="P430" s="62"/>
      <c r="Q430" s="62"/>
    </row>
  </sheetData>
  <mergeCells count="4">
    <mergeCell ref="L222:O223"/>
    <mergeCell ref="L224:O228"/>
    <mergeCell ref="L229:O232"/>
    <mergeCell ref="I427:R428"/>
  </mergeCells>
  <pageMargins left="0.75" right="0.75" top="1" bottom="1" header="0.5" footer="0.5"/>
  <pageSetup paperSize="9" orientation="portrait" horizontalDpi="4294967292" verticalDpi="4294967292"/>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B9145A9F26C44FB24E1744D150A9F1" ma:contentTypeVersion="13" ma:contentTypeDescription="Create a new document." ma:contentTypeScope="" ma:versionID="597ddcf6c83d48646ac3ef52ae3a02d4">
  <xsd:schema xmlns:xsd="http://www.w3.org/2001/XMLSchema" xmlns:xs="http://www.w3.org/2001/XMLSchema" xmlns:p="http://schemas.microsoft.com/office/2006/metadata/properties" xmlns:ns2="f2da6be5-2420-4c59-a95c-0914a66e516f" xmlns:ns3="4a8edfa2-68fc-4088-b64e-d680c1faf1cb" targetNamespace="http://schemas.microsoft.com/office/2006/metadata/properties" ma:root="true" ma:fieldsID="949ff9efab4cf59db33988f9fa17adbb" ns2:_="" ns3:_="">
    <xsd:import namespace="f2da6be5-2420-4c59-a95c-0914a66e516f"/>
    <xsd:import namespace="4a8edfa2-68fc-4088-b64e-d680c1faf1c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a6be5-2420-4c59-a95c-0914a66e51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b5439e4-fe58-4e0a-aec0-5a31820401d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a8edfa2-68fc-4088-b64e-d680c1faf1cb"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f4129d62-6399-47a3-8f6b-969289faafa3}" ma:internalName="TaxCatchAll" ma:showField="CatchAllData" ma:web="4a8edfa2-68fc-4088-b64e-d680c1faf1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a8edfa2-68fc-4088-b64e-d680c1faf1cb" xsi:nil="true"/>
    <lcf76f155ced4ddcb4097134ff3c332f xmlns="f2da6be5-2420-4c59-a95c-0914a66e516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ECF9929-27AC-4828-9A1C-CCB0D24BE39D}"/>
</file>

<file path=customXml/itemProps2.xml><?xml version="1.0" encoding="utf-8"?>
<ds:datastoreItem xmlns:ds="http://schemas.openxmlformats.org/officeDocument/2006/customXml" ds:itemID="{1914AB7D-BFB0-4A5A-A34C-5FF484490D50}"/>
</file>

<file path=customXml/itemProps3.xml><?xml version="1.0" encoding="utf-8"?>
<ds:datastoreItem xmlns:ds="http://schemas.openxmlformats.org/officeDocument/2006/customXml" ds:itemID="{72381827-C811-42ED-BEFB-225F1BEBD1E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SNOW-stats-table</vt:lpstr>
      <vt:lpstr>SNOW-stats</vt:lpstr>
      <vt:lpstr>SNOW-results</vt:lpstr>
      <vt:lpstr>DOI data Chemistry</vt:lpstr>
      <vt:lpstr>DOI data Sp</vt:lpstr>
      <vt:lpstr>DOI MetaData Sp</vt:lpstr>
      <vt:lpstr> _log</vt:lpstr>
      <vt:lpstr>_step2</vt:lpstr>
      <vt:lpstr>_step1</vt:lpstr>
      <vt:lpstr>_IC_results</vt:lpstr>
      <vt:lpstr>_IC_comp</vt:lpstr>
      <vt:lpstr>_salinity</vt:lpstr>
      <vt:lpstr>_analized-Dec-2016</vt:lpstr>
      <vt:lpstr>scrap_sheet</vt:lpstr>
      <vt:lpstr>'_analized-Dec-2016'!Print_Area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2016-12-12T14:03:08Z</cp:lastPrinted>
  <dcterms:created xsi:type="dcterms:W3CDTF">2018-04-20T13:43:53Z</dcterms:created>
  <dcterms:modified xsi:type="dcterms:W3CDTF">2021-03-15T11:18:09Z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0x010100E3B9145A9F26C44FB24E1744D150A9F1</vt:lpwstr>
  </property>
</Properties>
</file>