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illion-Prints" sheetId="1" r:id="rId4"/>
    <sheet name="BrickLink parts" sheetId="2" r:id="rId5"/>
    <sheet name="BrickLink Orders" sheetId="3" r:id="rId6"/>
    <sheet name="FLAGS RESELLER" sheetId="4" r:id="rId7"/>
    <sheet name="Custom Fig" sheetId="5" r:id="rId8"/>
  </sheets>
</workbook>
</file>

<file path=xl/sharedStrings.xml><?xml version="1.0" encoding="utf-8"?>
<sst xmlns="http://schemas.openxmlformats.org/spreadsheetml/2006/main" uniqueCount="89">
  <si>
    <t>Price per Stud</t>
  </si>
  <si>
    <t>MSRP</t>
  </si>
  <si>
    <t>QTE PRICE</t>
  </si>
  <si>
    <t>FS PRICE</t>
  </si>
  <si>
    <t>[Price configurator] Million-Prints.com</t>
  </si>
  <si>
    <t>STUDS</t>
  </si>
  <si>
    <t>&lt;—price X print surface</t>
  </si>
  <si>
    <t>Bricklink Price</t>
  </si>
  <si>
    <t>Regular Price/unit</t>
  </si>
  <si>
    <t>QTE</t>
  </si>
  <si>
    <t>TOTAL</t>
  </si>
  <si>
    <t>Price per unit</t>
  </si>
  <si>
    <t>Part supplied by customer</t>
  </si>
  <si>
    <t>Unit Price</t>
  </si>
  <si>
    <t>FlagShop Price</t>
  </si>
  <si>
    <t>White Technic, Liftarm 1 x 7 Thick</t>
  </si>
  <si>
    <t>50</t>
  </si>
  <si>
    <t>Medium Blue Technic, Liftarm 1 x 7 Thick</t>
  </si>
  <si>
    <t>10</t>
  </si>
  <si>
    <t>Dark Bluish Gray Technic, Liftarm 1 x 7 Thick</t>
  </si>
  <si>
    <t>White Technic, Liftarm 1 x 9 Thick</t>
  </si>
  <si>
    <t>Dark Bluish Gray Technic, Liftarm 1 x 9 Thick</t>
  </si>
  <si>
    <t>White Technic, Panel Plate 5 x 11 x 1</t>
  </si>
  <si>
    <t>White Tile 1 x 2 with Groove</t>
  </si>
  <si>
    <t>White Tile 2 x 2 with Groove</t>
  </si>
  <si>
    <t>100</t>
  </si>
  <si>
    <t>Black Tile 2 x 2 with Groove</t>
  </si>
  <si>
    <t xml:space="preserve">White Tile 2x3              </t>
  </si>
  <si>
    <t>1</t>
  </si>
  <si>
    <t>White Tile 2 x 4</t>
  </si>
  <si>
    <t>5</t>
  </si>
  <si>
    <t>White Technic, Liftarm 1 x 11 Thick</t>
  </si>
  <si>
    <t>300</t>
  </si>
  <si>
    <t>White Brick 2 x 4</t>
  </si>
  <si>
    <t>30</t>
  </si>
  <si>
    <r>
      <rPr>
        <sz val="10"/>
        <color indexed="8"/>
        <rFont val="Geneva"/>
      </rPr>
      <t xml:space="preserve">White Torso Plain / White Arms / Yellow Hands </t>
    </r>
    <r>
      <rPr>
        <u val="single"/>
        <sz val="10"/>
        <color indexed="8"/>
        <rFont val="Geneva"/>
      </rPr>
      <t>973c01</t>
    </r>
  </si>
  <si>
    <t>20</t>
  </si>
  <si>
    <t>Black Tile 8 x 16 with Bottom Tubes</t>
  </si>
  <si>
    <t>Table 1</t>
  </si>
  <si>
    <t>Store</t>
  </si>
  <si>
    <t>PRINT SURFACE</t>
  </si>
  <si>
    <t xml:space="preserve">Parts supplied by customer </t>
  </si>
  <si>
    <t>Red Brick 1 x 8</t>
  </si>
  <si>
    <t>170</t>
  </si>
  <si>
    <r>
      <rPr>
        <u val="single"/>
        <sz val="10"/>
        <color indexed="8"/>
        <rFont val="Helvetica Neue"/>
      </rPr>
      <t>https://store.bricklink.com/MagicMagnus</t>
    </r>
  </si>
  <si>
    <t>White Brick 1 x 8</t>
  </si>
  <si>
    <t>500</t>
  </si>
  <si>
    <r>
      <rPr>
        <u val="single"/>
        <sz val="10"/>
        <color indexed="8"/>
        <rFont val="Helvetica Neue"/>
      </rPr>
      <t>https://store.bricklink.com/tomte</t>
    </r>
  </si>
  <si>
    <t>Yellow Brick 1 x 8</t>
  </si>
  <si>
    <t>70</t>
  </si>
  <si>
    <t>BrickLink Store Name: Sta Laedla
http://www.BrickLink.com/store.asp?p=dagealka</t>
  </si>
  <si>
    <t xml:space="preserve">[New] White Tile 1 x 2 with Groove </t>
  </si>
  <si>
    <t xml:space="preserve"> (x500) ..... EUR 0.05315 each = EUR 26.575</t>
  </si>
  <si>
    <t xml:space="preserve">[New] White Tile 2 x 3 </t>
  </si>
  <si>
    <t xml:space="preserve"> (x100) ..... EUR 0.16429 each = EUR 16.429</t>
  </si>
  <si>
    <t>Shipping</t>
  </si>
  <si>
    <t>Price per Stud - Value Table</t>
  </si>
  <si>
    <t>RESELLER</t>
  </si>
  <si>
    <t>RESELLER PRICE GUIDE</t>
  </si>
  <si>
    <t>Stud</t>
  </si>
  <si>
    <t>Brick Selling Price</t>
  </si>
  <si>
    <t>Flag Unit Price</t>
  </si>
  <si>
    <t>Bundle Selling Price</t>
  </si>
  <si>
    <t>Reseller Cut</t>
  </si>
  <si>
    <t>FS Profit</t>
  </si>
  <si>
    <t>Resseler Cut</t>
  </si>
  <si>
    <t>CODE</t>
  </si>
  <si>
    <t>FL012</t>
  </si>
  <si>
    <t>FL022</t>
  </si>
  <si>
    <t>FL023</t>
  </si>
  <si>
    <t>FL024</t>
  </si>
  <si>
    <t>Special ALEX CROOKS Minifig Business Cards — Million-Prints</t>
  </si>
  <si>
    <t>Qte</t>
  </si>
  <si>
    <t>Parts</t>
  </si>
  <si>
    <t>Details</t>
  </si>
  <si>
    <t>Price</t>
  </si>
  <si>
    <t>SubTotal</t>
  </si>
  <si>
    <t>Comment</t>
  </si>
  <si>
    <r>
      <rPr>
        <sz val="12"/>
        <color indexed="8"/>
        <rFont val="Helvetica Neue"/>
      </rPr>
      <t xml:space="preserve">Light Gray
</t>
    </r>
    <r>
      <rPr>
        <sz val="12"/>
        <color indexed="8"/>
        <rFont val="Helvetica Neue"/>
      </rPr>
      <t>Minifigure, Headgear Hat, Cowboy</t>
    </r>
  </si>
  <si>
    <t>Paid</t>
  </si>
  <si>
    <t xml:space="preserve">Yellow Minifigure, Head Beard Brown Rounded with White Pupils and Grin Pattern </t>
  </si>
  <si>
    <t xml:space="preserve">White Torso Plain / White Arms / Yellow Hands
</t>
  </si>
  <si>
    <t>$CAD</t>
  </si>
  <si>
    <t>Hips and Legs, Tan</t>
  </si>
  <si>
    <t>Info on the back</t>
  </si>
  <si>
    <t>Setup/Design</t>
  </si>
  <si>
    <t>Info on the back to be confirmed</t>
  </si>
  <si>
    <t xml:space="preserve">Info on the back to be confirmed </t>
  </si>
  <si>
    <t>Print both sides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</si>
</sst>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0.00"/>
    <numFmt numFmtId="60" formatCode="[$€-2]0.00"/>
  </numFmts>
  <fonts count="15">
    <font>
      <sz val="10"/>
      <color indexed="8"/>
      <name val="Helvetica Neue"/>
    </font>
    <font>
      <sz val="12"/>
      <color indexed="8"/>
      <name val="Helvetica Neue"/>
    </font>
    <font>
      <b val="1"/>
      <sz val="14"/>
      <color indexed="8"/>
      <name val="Helvetica Neue"/>
    </font>
    <font>
      <b val="1"/>
      <sz val="11"/>
      <color indexed="8"/>
      <name val="Helvetica Neue"/>
    </font>
    <font>
      <b val="1"/>
      <sz val="10"/>
      <color indexed="8"/>
      <name val="Helvetica Neue"/>
    </font>
    <font>
      <b val="1"/>
      <sz val="8"/>
      <color indexed="8"/>
      <name val="Helvetica Neue"/>
    </font>
    <font>
      <b val="1"/>
      <sz val="13"/>
      <color indexed="8"/>
      <name val="Helvetica Neue"/>
    </font>
    <font>
      <b val="1"/>
      <sz val="15"/>
      <color indexed="8"/>
      <name val="Helvetica Neue"/>
    </font>
    <font>
      <b val="1"/>
      <sz val="16"/>
      <color indexed="8"/>
      <name val="Helvetica Neue"/>
    </font>
    <font>
      <sz val="10"/>
      <color indexed="8"/>
      <name val="Geneva"/>
    </font>
    <font>
      <u val="single"/>
      <sz val="10"/>
      <color indexed="8"/>
      <name val="Geneva"/>
    </font>
    <font>
      <b val="1"/>
      <sz val="17"/>
      <color indexed="8"/>
      <name val="Helvetica Neue"/>
    </font>
    <font>
      <u val="single"/>
      <sz val="10"/>
      <color indexed="8"/>
      <name val="Helvetica Neue"/>
    </font>
    <font>
      <b val="1"/>
      <sz val="7"/>
      <color indexed="8"/>
      <name val="Helvetica Neue"/>
    </font>
    <font>
      <b val="1"/>
      <sz val="12"/>
      <color indexed="8"/>
      <name val="Helvetica Neue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hair">
        <color indexed="16"/>
      </right>
      <top style="thin">
        <color indexed="10"/>
      </top>
      <bottom style="thin">
        <color indexed="1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hair">
        <color indexed="16"/>
      </left>
      <right style="hair">
        <color indexed="16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top" wrapText="1"/>
    </xf>
    <xf numFmtId="49" fontId="0" fillId="3" borderId="1" applyNumberFormat="1" applyFont="1" applyFill="1" applyBorder="1" applyAlignment="1" applyProtection="0">
      <alignment horizontal="center" vertical="top" wrapText="1"/>
    </xf>
    <xf numFmtId="49" fontId="0" fillId="4" borderId="1" applyNumberFormat="1" applyFont="1" applyFill="1" applyBorder="1" applyAlignment="1" applyProtection="0">
      <alignment horizontal="center" vertical="top" wrapText="1"/>
    </xf>
    <xf numFmtId="59" fontId="2" fillId="2" borderId="2" applyNumberFormat="1" applyFont="1" applyFill="1" applyBorder="1" applyAlignment="1" applyProtection="0">
      <alignment horizontal="center" vertical="center" wrapText="1"/>
    </xf>
    <xf numFmtId="59" fontId="2" fillId="3" borderId="3" applyNumberFormat="1" applyFont="1" applyFill="1" applyBorder="1" applyAlignment="1" applyProtection="0">
      <alignment horizontal="center" vertical="center" wrapText="1"/>
    </xf>
    <xf numFmtId="59" fontId="2" fillId="4" borderId="3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3" fillId="5" borderId="4" applyNumberFormat="1" applyFont="1" applyFill="1" applyBorder="1" applyAlignment="1" applyProtection="0">
      <alignment horizontal="center" vertical="center" wrapText="1"/>
    </xf>
    <xf numFmtId="0" fontId="4" fillId="6" borderId="5" applyNumberFormat="0" applyFont="1" applyFill="1" applyBorder="1" applyAlignment="1" applyProtection="0">
      <alignment vertical="top" wrapText="1"/>
    </xf>
    <xf numFmtId="49" fontId="5" fillId="6" borderId="6" applyNumberFormat="1" applyFont="1" applyFill="1" applyBorder="1" applyAlignment="1" applyProtection="0">
      <alignment vertical="center" wrapText="1"/>
    </xf>
    <xf numFmtId="49" fontId="5" fillId="7" borderId="7" applyNumberFormat="1" applyFont="1" applyFill="1" applyBorder="1" applyAlignment="1" applyProtection="0">
      <alignment horizontal="center" vertical="center" wrapText="1"/>
    </xf>
    <xf numFmtId="49" fontId="5" fillId="8" borderId="4" applyNumberFormat="1" applyFont="1" applyFill="1" applyBorder="1" applyAlignment="1" applyProtection="0">
      <alignment vertical="top" wrapText="1"/>
    </xf>
    <xf numFmtId="49" fontId="6" fillId="6" borderId="5" applyNumberFormat="1" applyFont="1" applyFill="1" applyBorder="1" applyAlignment="1" applyProtection="0">
      <alignment horizontal="center" vertical="center" wrapText="1"/>
    </xf>
    <xf numFmtId="49" fontId="6" fillId="9" borderId="6" applyNumberFormat="1" applyFont="1" applyFill="1" applyBorder="1" applyAlignment="1" applyProtection="0">
      <alignment horizontal="center" vertical="center" wrapText="1"/>
    </xf>
    <xf numFmtId="49" fontId="5" fillId="8" borderId="8" applyNumberFormat="1" applyFont="1" applyFill="1" applyBorder="1" applyAlignment="1" applyProtection="0">
      <alignment vertical="top" wrapText="1"/>
    </xf>
    <xf numFmtId="49" fontId="5" fillId="6" borderId="6" applyNumberFormat="1" applyFont="1" applyFill="1" applyBorder="1" applyAlignment="1" applyProtection="0">
      <alignment horizontal="right" vertical="center" wrapText="1"/>
    </xf>
    <xf numFmtId="49" fontId="5" fillId="4" borderId="7" applyNumberFormat="1" applyFont="1" applyFill="1" applyBorder="1" applyAlignment="1" applyProtection="0">
      <alignment horizontal="center" vertical="top" wrapText="1"/>
    </xf>
    <xf numFmtId="0" fontId="7" fillId="10" borderId="9" applyNumberFormat="1" applyFont="1" applyFill="1" applyBorder="1" applyAlignment="1" applyProtection="0">
      <alignment vertical="center" wrapText="1"/>
    </xf>
    <xf numFmtId="0" fontId="0" borderId="10" applyNumberFormat="0" applyFont="1" applyFill="0" applyBorder="1" applyAlignment="1" applyProtection="0">
      <alignment vertical="center" wrapText="1"/>
    </xf>
    <xf numFmtId="49" fontId="0" borderId="11" applyNumberFormat="1" applyFont="1" applyFill="0" applyBorder="1" applyAlignment="1" applyProtection="0">
      <alignment vertical="center" wrapText="1"/>
    </xf>
    <xf numFmtId="59" fontId="7" fillId="7" borderId="12" applyNumberFormat="1" applyFont="1" applyFill="1" applyBorder="1" applyAlignment="1" applyProtection="0">
      <alignment vertical="center" wrapText="1"/>
    </xf>
    <xf numFmtId="59" fontId="0" fillId="8" borderId="12" applyNumberFormat="1" applyFont="1" applyFill="1" applyBorder="1" applyAlignment="1" applyProtection="0">
      <alignment vertical="center" wrapText="1"/>
    </xf>
    <xf numFmtId="49" fontId="7" borderId="12" applyNumberFormat="1" applyFont="1" applyFill="0" applyBorder="1" applyAlignment="1" applyProtection="0">
      <alignment horizontal="center" vertical="center" wrapText="1"/>
    </xf>
    <xf numFmtId="59" fontId="8" fillId="9" borderId="11" applyNumberFormat="1" applyFont="1" applyFill="1" applyBorder="1" applyAlignment="1" applyProtection="0">
      <alignment vertical="center" wrapText="1"/>
    </xf>
    <xf numFmtId="59" fontId="4" fillId="9" borderId="12" applyNumberFormat="1" applyFont="1" applyFill="1" applyBorder="1" applyAlignment="1" applyProtection="0">
      <alignment vertical="center" wrapText="1"/>
    </xf>
    <xf numFmtId="59" fontId="0" borderId="11" applyNumberFormat="1" applyFont="1" applyFill="0" applyBorder="1" applyAlignment="1" applyProtection="0">
      <alignment vertical="center" wrapText="1"/>
    </xf>
    <xf numFmtId="59" fontId="0" borderId="12" applyNumberFormat="1" applyFont="1" applyFill="0" applyBorder="1" applyAlignment="1" applyProtection="0">
      <alignment vertical="center" wrapText="1"/>
    </xf>
    <xf numFmtId="0" fontId="7" fillId="10" borderId="13" applyNumberFormat="1" applyFont="1" applyFill="1" applyBorder="1" applyAlignment="1" applyProtection="0">
      <alignment vertical="center" wrapText="1"/>
    </xf>
    <xf numFmtId="0" fontId="0" borderId="14" applyNumberFormat="0" applyFont="1" applyFill="0" applyBorder="1" applyAlignment="1" applyProtection="0">
      <alignment vertical="center" wrapText="1"/>
    </xf>
    <xf numFmtId="49" fontId="0" borderId="1" applyNumberFormat="1" applyFont="1" applyFill="0" applyBorder="1" applyAlignment="1" applyProtection="0">
      <alignment vertical="center" wrapText="1"/>
    </xf>
    <xf numFmtId="59" fontId="7" fillId="7" borderId="1" applyNumberFormat="1" applyFont="1" applyFill="1" applyBorder="1" applyAlignment="1" applyProtection="0">
      <alignment vertical="center" wrapText="1"/>
    </xf>
    <xf numFmtId="59" fontId="0" fillId="8" borderId="1" applyNumberFormat="1" applyFont="1" applyFill="1" applyBorder="1" applyAlignment="1" applyProtection="0">
      <alignment vertical="center" wrapText="1"/>
    </xf>
    <xf numFmtId="49" fontId="7" borderId="1" applyNumberFormat="1" applyFont="1" applyFill="0" applyBorder="1" applyAlignment="1" applyProtection="0">
      <alignment horizontal="center" vertical="center" wrapText="1"/>
    </xf>
    <xf numFmtId="59" fontId="8" fillId="9" borderId="1" applyNumberFormat="1" applyFont="1" applyFill="1" applyBorder="1" applyAlignment="1" applyProtection="0">
      <alignment vertical="center" wrapText="1"/>
    </xf>
    <xf numFmtId="59" fontId="4" fillId="9" borderId="1" applyNumberFormat="1" applyFont="1" applyFill="1" applyBorder="1" applyAlignment="1" applyProtection="0">
      <alignment vertical="center" wrapText="1"/>
    </xf>
    <xf numFmtId="59" fontId="0" borderId="1" applyNumberFormat="1" applyFont="1" applyFill="0" applyBorder="1" applyAlignment="1" applyProtection="0">
      <alignment vertical="center" wrapText="1"/>
    </xf>
    <xf numFmtId="0" fontId="7" fillId="10" borderId="13" applyNumberFormat="0" applyFont="1" applyFill="1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0" fontId="4" fillId="6" borderId="4" applyNumberFormat="0" applyFont="1" applyFill="1" applyBorder="1" applyAlignment="1" applyProtection="0">
      <alignment vertical="top" wrapText="1"/>
    </xf>
    <xf numFmtId="0" fontId="4" fillId="6" borderId="15" applyNumberFormat="0" applyFont="1" applyFill="1" applyBorder="1" applyAlignment="1" applyProtection="0">
      <alignment vertical="top" wrapText="1"/>
    </xf>
    <xf numFmtId="49" fontId="7" fillId="6" borderId="16" applyNumberFormat="1" applyFont="1" applyFill="1" applyBorder="1" applyAlignment="1" applyProtection="0">
      <alignment vertical="top" wrapText="1"/>
    </xf>
    <xf numFmtId="0" fontId="11" fillId="11" borderId="16" applyNumberFormat="1" applyFont="1" applyFill="1" applyBorder="1" applyAlignment="1" applyProtection="0">
      <alignment vertical="top" wrapText="1"/>
    </xf>
    <xf numFmtId="49" fontId="11" fillId="6" borderId="16" applyNumberFormat="1" applyFont="1" applyFill="1" applyBorder="1" applyAlignment="1" applyProtection="0">
      <alignment horizontal="center" vertical="top" wrapText="1"/>
    </xf>
    <xf numFmtId="49" fontId="3" fillId="12" borderId="9" applyNumberFormat="1" applyFont="1" applyFill="1" applyBorder="1" applyAlignment="1" applyProtection="0">
      <alignment horizontal="center" vertical="bottom" wrapText="1"/>
    </xf>
    <xf numFmtId="59" fontId="7" fillId="13" borderId="10" applyNumberFormat="1" applyFont="1" applyFill="1" applyBorder="1" applyAlignment="1" applyProtection="0">
      <alignment vertical="top" wrapText="1"/>
    </xf>
    <xf numFmtId="49" fontId="3" fillId="7" borderId="12" applyNumberFormat="1" applyFont="1" applyFill="1" applyBorder="1" applyAlignment="1" applyProtection="0">
      <alignment horizontal="center" vertical="bottom" wrapText="1"/>
    </xf>
    <xf numFmtId="0" fontId="7" fillId="7" borderId="17" applyNumberFormat="0" applyFont="1" applyFill="1" applyBorder="1" applyAlignment="1" applyProtection="0">
      <alignment horizontal="center" vertical="bottom" wrapText="1"/>
    </xf>
    <xf numFmtId="59" fontId="7" fillId="5" borderId="18" applyNumberFormat="1" applyFont="1" applyFill="1" applyBorder="1" applyAlignment="1" applyProtection="0">
      <alignment vertical="top" wrapText="1"/>
    </xf>
    <xf numFmtId="49" fontId="7" borderId="19" applyNumberFormat="1" applyFont="1" applyFill="0" applyBorder="1" applyAlignment="1" applyProtection="0">
      <alignment horizontal="center" vertical="top" wrapText="1"/>
    </xf>
    <xf numFmtId="59" fontId="7" borderId="20" applyNumberFormat="1" applyFont="1" applyFill="0" applyBorder="1" applyAlignment="1" applyProtection="0">
      <alignment vertical="top" wrapText="1"/>
    </xf>
    <xf numFmtId="0" fontId="7" fillId="10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59" fontId="7" fillId="7" borderId="1" applyNumberFormat="1" applyFont="1" applyFill="1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vertical="top" wrapText="1"/>
    </xf>
    <xf numFmtId="0" fontId="7" fillId="10" borderId="1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10" borderId="9" applyNumberFormat="1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4" fillId="10" borderId="13" applyNumberFormat="0" applyFont="1" applyFill="1" applyBorder="1" applyAlignment="1" applyProtection="0">
      <alignment vertical="top" wrapText="1"/>
    </xf>
    <xf numFmtId="49" fontId="4" fillId="10" borderId="13" applyNumberFormat="1" applyFont="1" applyFill="1" applyBorder="1" applyAlignment="1" applyProtection="0">
      <alignment vertical="top" wrapText="1"/>
    </xf>
    <xf numFmtId="0" fontId="4" borderId="14" applyNumberFormat="1" applyFont="1" applyFill="0" applyBorder="1" applyAlignment="1" applyProtection="0">
      <alignment vertical="top" wrapText="1"/>
    </xf>
    <xf numFmtId="60" fontId="0" borderId="14" applyNumberFormat="1" applyFont="1" applyFill="0" applyBorder="1" applyAlignment="1" applyProtection="0">
      <alignment vertical="top" wrapText="1"/>
    </xf>
    <xf numFmtId="0" fontId="0" fillId="14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21" applyNumberFormat="1" applyFont="1" applyFill="1" applyBorder="1" applyAlignment="1" applyProtection="0">
      <alignment horizontal="center" vertical="top" wrapText="1"/>
    </xf>
    <xf numFmtId="49" fontId="0" fillId="3" borderId="21" applyNumberFormat="1" applyFont="1" applyFill="1" applyBorder="1" applyAlignment="1" applyProtection="0">
      <alignment horizontal="center" vertical="top" wrapText="1"/>
    </xf>
    <xf numFmtId="49" fontId="0" fillId="15" borderId="21" applyNumberFormat="1" applyFont="1" applyFill="1" applyBorder="1" applyAlignment="1" applyProtection="0">
      <alignment horizontal="center" vertical="top" wrapText="1"/>
    </xf>
    <xf numFmtId="59" fontId="2" fillId="2" borderId="21" applyNumberFormat="1" applyFont="1" applyFill="1" applyBorder="1" applyAlignment="1" applyProtection="0">
      <alignment horizontal="center" vertical="center" wrapText="1"/>
    </xf>
    <xf numFmtId="59" fontId="2" fillId="3" borderId="21" applyNumberFormat="1" applyFont="1" applyFill="1" applyBorder="1" applyAlignment="1" applyProtection="0">
      <alignment horizontal="center" vertical="center" wrapText="1"/>
    </xf>
    <xf numFmtId="59" fontId="2" fillId="15" borderId="2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13" fillId="6" borderId="4" applyNumberFormat="1" applyFont="1" applyFill="1" applyBorder="1" applyAlignment="1" applyProtection="0">
      <alignment vertical="center" wrapText="1"/>
    </xf>
    <xf numFmtId="49" fontId="4" fillId="6" borderId="4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center" wrapText="1"/>
    </xf>
    <xf numFmtId="59" fontId="8" fillId="9" borderId="12" applyNumberFormat="1" applyFont="1" applyFill="1" applyBorder="1" applyAlignment="1" applyProtection="0">
      <alignment vertical="center" wrapText="1"/>
    </xf>
    <xf numFmtId="59" fontId="0" fillId="16" borderId="12" applyNumberFormat="1" applyFont="1" applyFill="1" applyBorder="1" applyAlignment="1" applyProtection="0">
      <alignment vertical="center" wrapText="1"/>
    </xf>
    <xf numFmtId="59" fontId="4" fillId="14" borderId="12" applyNumberFormat="1" applyFont="1" applyFill="1" applyBorder="1" applyAlignment="1" applyProtection="0">
      <alignment vertical="center" wrapText="1"/>
    </xf>
    <xf numFmtId="49" fontId="7" fillId="17" borderId="12" applyNumberFormat="1" applyFont="1" applyFill="1" applyBorder="1" applyAlignment="1" applyProtection="0">
      <alignment horizontal="center" vertical="center" wrapText="1"/>
    </xf>
    <xf numFmtId="59" fontId="0" fillId="16" borderId="1" applyNumberFormat="1" applyFont="1" applyFill="1" applyBorder="1" applyAlignment="1" applyProtection="0">
      <alignment vertical="center" wrapText="1"/>
    </xf>
    <xf numFmtId="59" fontId="4" fillId="14" borderId="1" applyNumberFormat="1" applyFont="1" applyFill="1" applyBorder="1" applyAlignment="1" applyProtection="0">
      <alignment vertical="center" wrapText="1"/>
    </xf>
    <xf numFmtId="49" fontId="7" fillId="17" borderId="1" applyNumberFormat="1" applyFont="1" applyFill="1" applyBorder="1" applyAlignment="1" applyProtection="0">
      <alignment horizontal="center" vertical="center" wrapText="1"/>
    </xf>
    <xf numFmtId="0" fontId="0" fillId="12" borderId="1" applyNumberFormat="0" applyFont="1" applyFill="1" applyBorder="1" applyAlignment="1" applyProtection="0">
      <alignment vertical="top" wrapText="1"/>
    </xf>
    <xf numFmtId="0" fontId="0" fillId="18" borderId="1" applyNumberFormat="0" applyFont="1" applyFill="1" applyBorder="1" applyAlignment="1" applyProtection="0">
      <alignment vertical="top" wrapText="1"/>
    </xf>
    <xf numFmtId="0" fontId="0" fillId="19" borderId="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6" borderId="4" applyNumberFormat="1" applyFont="1" applyFill="1" applyBorder="1" applyAlignment="1" applyProtection="0">
      <alignment horizontal="left" vertical="center" wrapText="1"/>
    </xf>
    <xf numFmtId="0" fontId="1" fillId="10" borderId="9" applyNumberFormat="1" applyFont="1" applyFill="1" applyBorder="1" applyAlignment="1" applyProtection="0">
      <alignment horizontal="left" vertical="center" wrapText="1"/>
    </xf>
    <xf numFmtId="0" fontId="1" borderId="10" applyNumberFormat="0" applyFont="1" applyFill="0" applyBorder="1" applyAlignment="1" applyProtection="0">
      <alignment horizontal="left" vertical="center" wrapText="1"/>
    </xf>
    <xf numFmtId="49" fontId="1" fillId="17" borderId="12" applyNumberFormat="1" applyFont="1" applyFill="1" applyBorder="1" applyAlignment="1" applyProtection="0">
      <alignment horizontal="left" vertical="center" wrapText="1"/>
    </xf>
    <xf numFmtId="60" fontId="1" fillId="17" borderId="12" applyNumberFormat="1" applyFont="1" applyFill="1" applyBorder="1" applyAlignment="1" applyProtection="0">
      <alignment horizontal="left" vertical="center" wrapText="1"/>
    </xf>
    <xf numFmtId="60" fontId="1" fillId="20" borderId="12" applyNumberFormat="1" applyFont="1" applyFill="1" applyBorder="1" applyAlignment="1" applyProtection="0">
      <alignment horizontal="left" vertical="center" wrapText="1"/>
    </xf>
    <xf numFmtId="49" fontId="1" fillId="20" borderId="12" applyNumberFormat="1" applyFont="1" applyFill="1" applyBorder="1" applyAlignment="1" applyProtection="0">
      <alignment horizontal="left" vertical="center" wrapText="1"/>
    </xf>
    <xf numFmtId="0" fontId="1" fillId="10" borderId="13" applyNumberFormat="1" applyFont="1" applyFill="1" applyBorder="1" applyAlignment="1" applyProtection="0">
      <alignment horizontal="left" vertical="center" wrapText="1"/>
    </xf>
    <xf numFmtId="0" fontId="1" borderId="14" applyNumberFormat="0" applyFont="1" applyFill="0" applyBorder="1" applyAlignment="1" applyProtection="0">
      <alignment horizontal="left" vertical="center" wrapText="1"/>
    </xf>
    <xf numFmtId="49" fontId="1" borderId="1" applyNumberFormat="1" applyFont="1" applyFill="0" applyBorder="1" applyAlignment="1" applyProtection="0">
      <alignment horizontal="left" vertical="center" wrapText="1"/>
    </xf>
    <xf numFmtId="60" fontId="1" borderId="1" applyNumberFormat="1" applyFont="1" applyFill="0" applyBorder="1" applyAlignment="1" applyProtection="0">
      <alignment horizontal="left" vertical="center" wrapText="1"/>
    </xf>
    <xf numFmtId="60" fontId="1" fillId="20" borderId="1" applyNumberFormat="1" applyFont="1" applyFill="1" applyBorder="1" applyAlignment="1" applyProtection="0">
      <alignment horizontal="left" vertical="center" wrapText="1"/>
    </xf>
    <xf numFmtId="49" fontId="1" fillId="20" borderId="1" applyNumberFormat="1" applyFont="1" applyFill="1" applyBorder="1" applyAlignment="1" applyProtection="0">
      <alignment horizontal="left" vertical="center" wrapText="1"/>
    </xf>
    <xf numFmtId="59" fontId="1" borderId="1" applyNumberFormat="1" applyFont="1" applyFill="0" applyBorder="1" applyAlignment="1" applyProtection="0">
      <alignment horizontal="left" vertical="center" wrapText="1"/>
    </xf>
    <xf numFmtId="0" fontId="1" fillId="10" borderId="13" applyNumberFormat="0" applyFont="1" applyFill="1" applyBorder="1" applyAlignment="1" applyProtection="0">
      <alignment horizontal="left" vertical="center" wrapText="1"/>
    </xf>
    <xf numFmtId="0" fontId="1" borderId="1" applyNumberFormat="0" applyFont="1" applyFill="0" applyBorder="1" applyAlignment="1" applyProtection="0">
      <alignment horizontal="left" vertical="center" wrapText="1"/>
    </xf>
    <xf numFmtId="49" fontId="1" fillId="21" borderId="13" applyNumberFormat="1" applyFont="1" applyFill="1" applyBorder="1" applyAlignment="1" applyProtection="0">
      <alignment horizontal="left" vertical="center" wrapText="1"/>
    </xf>
    <xf numFmtId="0" fontId="1" fillId="21" borderId="14" applyNumberFormat="0" applyFont="1" applyFill="1" applyBorder="1" applyAlignment="1" applyProtection="0">
      <alignment horizontal="left" vertical="center" wrapText="1"/>
    </xf>
    <xf numFmtId="0" fontId="1" fillId="21" borderId="1" applyNumberFormat="0" applyFont="1" applyFill="1" applyBorder="1" applyAlignment="1" applyProtection="0">
      <alignment horizontal="left" vertical="center" wrapText="1"/>
    </xf>
    <xf numFmtId="59" fontId="14" fillId="21" borderId="1" applyNumberFormat="1" applyFont="1" applyFill="1" applyBorder="1" applyAlignment="1" applyProtection="0">
      <alignment horizontal="left" vertical="center" wrapText="1"/>
    </xf>
    <xf numFmtId="49" fontId="1" fillId="21" borderId="1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da8"/>
      <rgbColor rgb="ffa5a5a5"/>
      <rgbColor rgb="ffd1fab3"/>
      <rgbColor rgb="ffffc5e2"/>
      <rgbColor rgb="fff6dfcd"/>
      <rgbColor rgb="ff3f3f3f"/>
      <rgbColor rgb="ffbdc0bf"/>
      <rgbColor rgb="ff515151"/>
      <rgbColor rgb="ffffddee"/>
      <rgbColor rgb="fffefdac"/>
      <rgbColor rgb="ffd2fbb4"/>
      <rgbColor rgb="ffdbdbdb"/>
      <rgbColor rgb="ffd0dbf3"/>
      <rgbColor rgb="ffd5d5d5"/>
      <rgbColor rgb="fffadeee"/>
      <rgbColor rgb="ff72fce9"/>
      <rgbColor rgb="ff65acd5"/>
      <rgbColor rgb="ffeefde3"/>
      <rgbColor rgb="fffefefe"/>
      <rgbColor rgb="ffadadad"/>
      <rgbColor rgb="ffbababa"/>
      <rgbColor rgb="fffefb66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ricklink.com/v2/catalog/catalogitem.page?P=973c01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ore.bricklink.com/MagicMagnus" TargetMode="External"/><Relationship Id="rId2" Type="http://schemas.openxmlformats.org/officeDocument/2006/relationships/hyperlink" Target="https://store.bricklink.com/tomte" TargetMode="External"/><Relationship Id="rId3" Type="http://schemas.openxmlformats.org/officeDocument/2006/relationships/hyperlink" Target="https://store.bricklink.com/tomte" TargetMode="External"/><Relationship Id="rId4" Type="http://schemas.openxmlformats.org/officeDocument/2006/relationships/hyperlink" Target="https://www.bricklink.com/v2/catalog/catalogitem.page?P=973c01" TargetMode="Externa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ricklink.com/v2/catalog/catalogitem.page?P=3629&amp;idColor=9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29"/>
  <sheetViews>
    <sheetView workbookViewId="0" showGridLines="0" defaultGridColor="1"/>
  </sheetViews>
  <sheetFormatPr defaultColWidth="16.3333" defaultRowHeight="19.9" customHeight="1" outlineLevelRow="0" outlineLevelCol="0"/>
  <cols>
    <col min="1" max="1" width="53.7812" style="1" customWidth="1"/>
    <col min="2" max="2" width="19.3047" style="1" customWidth="1"/>
    <col min="3" max="4" width="18.4219" style="1" customWidth="1"/>
    <col min="5" max="5" width="7.76562" style="9" customWidth="1"/>
    <col min="6" max="6" width="16.3516" style="9" customWidth="1"/>
    <col min="7" max="7" width="18.7656" style="9" customWidth="1"/>
    <col min="8" max="8" width="10.9531" style="9" customWidth="1"/>
    <col min="9" max="9" width="9.32031" style="9" customWidth="1"/>
    <col min="10" max="10" width="9.97656" style="9" customWidth="1"/>
    <col min="11" max="11" width="11.9844" style="9" customWidth="1"/>
    <col min="12" max="12" width="6.4375" style="9" customWidth="1"/>
    <col min="13" max="15" width="10.3047" style="9" customWidth="1"/>
    <col min="16" max="256" width="16.3516" style="9" customWidth="1"/>
  </cols>
  <sheetData>
    <row r="1" ht="27.65" customHeight="1">
      <c r="B1" t="s" s="2">
        <v>0</v>
      </c>
      <c r="C1" s="2"/>
      <c r="D1" s="2"/>
    </row>
    <row r="2" ht="20.05" customHeight="1">
      <c r="B2" t="s" s="3">
        <v>1</v>
      </c>
      <c r="C2" t="s" s="4">
        <v>2</v>
      </c>
      <c r="D2" t="s" s="5">
        <v>3</v>
      </c>
    </row>
    <row r="3" ht="24.9" customHeight="1">
      <c r="B3" s="6">
        <v>0.25</v>
      </c>
      <c r="C3" s="7">
        <v>0.2</v>
      </c>
      <c r="D3" s="8">
        <v>0.1</v>
      </c>
    </row>
    <row r="5" ht="27.65" customHeight="1">
      <c r="E5" t="s" s="2">
        <v>4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ht="28.75" customHeight="1">
      <c r="E6" t="s" s="10">
        <v>5</v>
      </c>
      <c r="F6" s="11"/>
      <c r="G6" t="s" s="12">
        <v>6</v>
      </c>
      <c r="H6" t="s" s="13">
        <v>7</v>
      </c>
      <c r="I6" t="s" s="14">
        <v>8</v>
      </c>
      <c r="J6" t="s" s="15">
        <v>9</v>
      </c>
      <c r="K6" t="s" s="16">
        <v>10</v>
      </c>
      <c r="L6" t="s" s="17">
        <v>11</v>
      </c>
      <c r="M6" t="s" s="18">
        <v>12</v>
      </c>
      <c r="N6" t="s" s="18">
        <v>13</v>
      </c>
      <c r="O6" t="s" s="19">
        <v>14</v>
      </c>
    </row>
    <row r="7" ht="45.45" customHeight="1">
      <c r="E7" s="20">
        <v>7</v>
      </c>
      <c r="F7" s="21"/>
      <c r="G7" t="s" s="22">
        <v>15</v>
      </c>
      <c r="H7" s="23">
        <v>0.13</v>
      </c>
      <c r="I7" s="24">
        <f>H7+($B$3*$E7)</f>
        <v>1.88</v>
      </c>
      <c r="J7" t="s" s="25">
        <v>16</v>
      </c>
      <c r="K7" s="26">
        <f>(($E7*$C$3)+H7)*J7</f>
        <v>76.50000000000001</v>
      </c>
      <c r="L7" s="27">
        <f>$E7*$C$3+H7</f>
        <v>1.53</v>
      </c>
      <c r="M7" s="28">
        <f>$E7*$C$3*J7</f>
        <v>70</v>
      </c>
      <c r="N7" s="28">
        <f>M7/J7</f>
        <v>1.4</v>
      </c>
      <c r="O7" s="29"/>
    </row>
    <row r="8" ht="45.45" customHeight="1">
      <c r="E8" s="30">
        <v>7</v>
      </c>
      <c r="F8" s="31"/>
      <c r="G8" t="s" s="32">
        <v>17</v>
      </c>
      <c r="H8" s="33">
        <v>0.3</v>
      </c>
      <c r="I8" s="34">
        <f>H8+($B$3*$E8)</f>
        <v>2.05</v>
      </c>
      <c r="J8" t="s" s="35">
        <v>18</v>
      </c>
      <c r="K8" s="36">
        <f>(($E8*$C$3)+H8)*J8</f>
        <v>17</v>
      </c>
      <c r="L8" s="37">
        <f>$E8*$C$3+H8</f>
        <v>1.7</v>
      </c>
      <c r="M8" s="38">
        <f>$E8*$C$3*J8</f>
        <v>14</v>
      </c>
      <c r="N8" s="38">
        <f>M8/J8</f>
        <v>1.4</v>
      </c>
      <c r="O8" s="38"/>
    </row>
    <row r="9" ht="45.45" customHeight="1">
      <c r="E9" s="30">
        <v>7</v>
      </c>
      <c r="F9" s="31"/>
      <c r="G9" t="s" s="32">
        <v>19</v>
      </c>
      <c r="H9" s="33">
        <v>0.13</v>
      </c>
      <c r="I9" s="34">
        <f>H9+($B$3*$E9)</f>
        <v>1.88</v>
      </c>
      <c r="J9" t="s" s="35">
        <v>18</v>
      </c>
      <c r="K9" s="36">
        <f>(($E9*$C$3)+H9)*J9</f>
        <v>15.3</v>
      </c>
      <c r="L9" s="37">
        <f>$E9*$C$3+H9</f>
        <v>1.53</v>
      </c>
      <c r="M9" s="38">
        <f>$E9*$C$3*J9</f>
        <v>14</v>
      </c>
      <c r="N9" s="38">
        <f>M9/J9</f>
        <v>1.4</v>
      </c>
      <c r="O9" s="38"/>
    </row>
    <row r="10" ht="45.45" customHeight="1">
      <c r="E10" s="30">
        <v>9</v>
      </c>
      <c r="F10" s="31"/>
      <c r="G10" t="s" s="32">
        <v>20</v>
      </c>
      <c r="H10" s="33">
        <v>0.25</v>
      </c>
      <c r="I10" s="34">
        <f>H10+($B$3*$E10)</f>
        <v>2.5</v>
      </c>
      <c r="J10" t="s" s="35">
        <v>18</v>
      </c>
      <c r="K10" s="36">
        <f>(($E10*$C$3)+H10)*J10</f>
        <v>20.5</v>
      </c>
      <c r="L10" s="37">
        <f>$E10*$C$3+H10</f>
        <v>2.05</v>
      </c>
      <c r="M10" s="38">
        <f>$E10*$C$3*J10</f>
        <v>18</v>
      </c>
      <c r="N10" s="38">
        <f>M10/J10</f>
        <v>1.8</v>
      </c>
      <c r="O10" s="38"/>
    </row>
    <row r="11" ht="45.45" customHeight="1">
      <c r="E11" s="30">
        <v>9</v>
      </c>
      <c r="F11" s="31"/>
      <c r="G11" t="s" s="32">
        <v>21</v>
      </c>
      <c r="H11" s="33">
        <v>0.25</v>
      </c>
      <c r="I11" s="34">
        <f>H11+($B$3*$E11)</f>
        <v>2.5</v>
      </c>
      <c r="J11" t="s" s="35">
        <v>18</v>
      </c>
      <c r="K11" s="36">
        <f>(($E11*$C$3)+H11)*J11</f>
        <v>20.5</v>
      </c>
      <c r="L11" s="37">
        <f>$E11*$C$3+H11</f>
        <v>2.05</v>
      </c>
      <c r="M11" s="38">
        <f>$E11*$C$3*J11</f>
        <v>18</v>
      </c>
      <c r="N11" s="38">
        <f>M11/J11</f>
        <v>1.8</v>
      </c>
      <c r="O11" s="38"/>
    </row>
    <row r="12" ht="45.45" customHeight="1">
      <c r="E12" s="30">
        <v>35</v>
      </c>
      <c r="F12" s="31"/>
      <c r="G12" t="s" s="32">
        <v>22</v>
      </c>
      <c r="H12" s="33">
        <v>0.87</v>
      </c>
      <c r="I12" s="34">
        <f>H12+($B$3*$E12)</f>
        <v>9.619999999999999</v>
      </c>
      <c r="J12" t="s" s="35">
        <v>18</v>
      </c>
      <c r="K12" s="36">
        <f>(($E12*$C$3)+H12)*J12</f>
        <v>78.7</v>
      </c>
      <c r="L12" s="37">
        <f>$E12*$C$3+H12</f>
        <v>7.87</v>
      </c>
      <c r="M12" s="38">
        <f>$E12*$C$3*J12</f>
        <v>70</v>
      </c>
      <c r="N12" s="38">
        <f>M12/J12</f>
        <v>7</v>
      </c>
      <c r="O12" s="38"/>
    </row>
    <row r="13" ht="26.45" customHeight="1">
      <c r="E13" s="30">
        <v>2</v>
      </c>
      <c r="F13" s="31"/>
      <c r="G13" t="s" s="32">
        <v>23</v>
      </c>
      <c r="H13" s="33">
        <v>0.15</v>
      </c>
      <c r="I13" s="34">
        <f>H13+($B$3*$E13)</f>
        <v>0.65</v>
      </c>
      <c r="J13" t="s" s="35">
        <v>18</v>
      </c>
      <c r="K13" s="36">
        <f>(($E13*$C$3)+H13)*J13</f>
        <v>5.5</v>
      </c>
      <c r="L13" s="37">
        <f>$E13*$C$3+H13</f>
        <v>0.55</v>
      </c>
      <c r="M13" s="38">
        <f>$E13*$C$3*J13</f>
        <v>4</v>
      </c>
      <c r="N13" s="38">
        <f>M13/J13</f>
        <v>0.4</v>
      </c>
      <c r="O13" s="38">
        <f>($E13*D3)+H13</f>
        <v>0.35</v>
      </c>
    </row>
    <row r="14" ht="32.05" customHeight="1">
      <c r="E14" s="30">
        <v>4</v>
      </c>
      <c r="F14" s="31"/>
      <c r="G14" t="s" s="32">
        <v>24</v>
      </c>
      <c r="H14" s="33">
        <v>0.14</v>
      </c>
      <c r="I14" s="34">
        <f>H14+($B$3*$E14)</f>
        <v>1.14</v>
      </c>
      <c r="J14" t="s" s="35">
        <v>25</v>
      </c>
      <c r="K14" s="36">
        <f>(($E14*$C$3)+H14)*J14</f>
        <v>94</v>
      </c>
      <c r="L14" s="37">
        <f>$E14*$C$3+H14</f>
        <v>0.9400000000000001</v>
      </c>
      <c r="M14" s="38">
        <f>$E14*$C$3*J14</f>
        <v>80</v>
      </c>
      <c r="N14" s="38">
        <f>M14/J14</f>
        <v>0.8</v>
      </c>
      <c r="O14" s="38"/>
    </row>
    <row r="15" ht="32.05" customHeight="1">
      <c r="E15" s="30">
        <v>4</v>
      </c>
      <c r="F15" s="31"/>
      <c r="G15" t="s" s="32">
        <v>26</v>
      </c>
      <c r="H15" s="33">
        <v>0.3</v>
      </c>
      <c r="I15" s="34">
        <f>H15+($B$3*$E15)</f>
        <v>1.3</v>
      </c>
      <c r="J15" t="s" s="35">
        <v>18</v>
      </c>
      <c r="K15" s="36">
        <f>(($E15*$C$3)+H15)*J15</f>
        <v>11</v>
      </c>
      <c r="L15" s="37">
        <f>$E15*$C$3+H15</f>
        <v>1.1</v>
      </c>
      <c r="M15" s="38">
        <f>$E15*$C$3*J15</f>
        <v>8</v>
      </c>
      <c r="N15" s="38">
        <f>M15/J15</f>
        <v>0.8</v>
      </c>
      <c r="O15" s="38"/>
    </row>
    <row r="16" ht="34.25" customHeight="1">
      <c r="E16" s="30">
        <v>6</v>
      </c>
      <c r="F16" s="31"/>
      <c r="G16" t="s" s="32">
        <v>27</v>
      </c>
      <c r="H16" s="33">
        <v>0.3</v>
      </c>
      <c r="I16" s="34">
        <f>H16+($B$3*$E16)</f>
        <v>1.8</v>
      </c>
      <c r="J16" t="s" s="35">
        <v>28</v>
      </c>
      <c r="K16" s="36">
        <f>(($E16*$C$3)+H16)*J16</f>
        <v>1.5</v>
      </c>
      <c r="L16" s="37">
        <f>$E16*$C$3+H16</f>
        <v>1.5</v>
      </c>
      <c r="M16" s="38">
        <f>$E16*$C$3*J16</f>
        <v>1.2</v>
      </c>
      <c r="N16" s="38">
        <f>M16/J16</f>
        <v>1.2</v>
      </c>
      <c r="O16" s="38"/>
    </row>
    <row r="17" ht="45.45" customHeight="1">
      <c r="E17" s="30">
        <v>8</v>
      </c>
      <c r="F17" s="31"/>
      <c r="G17" t="s" s="32">
        <v>29</v>
      </c>
      <c r="H17" s="33">
        <v>0.35</v>
      </c>
      <c r="I17" s="34">
        <f>H17+($B$3*$E17)</f>
        <v>2.35</v>
      </c>
      <c r="J17" t="s" s="35">
        <v>30</v>
      </c>
      <c r="K17" s="36">
        <f>(($E17*$C$3)+H17)*J17</f>
        <v>9.75</v>
      </c>
      <c r="L17" s="37">
        <f>$E17*$C$3+H17</f>
        <v>1.95</v>
      </c>
      <c r="M17" s="38">
        <f>$E17*$C$3*J17</f>
        <v>8</v>
      </c>
      <c r="N17" s="38">
        <f>M17/J17</f>
        <v>1.6</v>
      </c>
      <c r="O17" s="38"/>
    </row>
    <row r="18" ht="32.05" customHeight="1">
      <c r="E18" s="30">
        <v>13</v>
      </c>
      <c r="F18" s="31"/>
      <c r="G18" t="s" s="32">
        <v>31</v>
      </c>
      <c r="H18" s="33">
        <v>0.3</v>
      </c>
      <c r="I18" s="34">
        <f>H18+($B$3*$E18)</f>
        <v>3.55</v>
      </c>
      <c r="J18" t="s" s="35">
        <v>32</v>
      </c>
      <c r="K18" s="36">
        <f>(($E18*$C$3)+H18)*J18</f>
        <v>870</v>
      </c>
      <c r="L18" s="37">
        <f>$E18*$C$3+H18</f>
        <v>2.9</v>
      </c>
      <c r="M18" s="38">
        <f>$E18*$C$3*J18</f>
        <v>780</v>
      </c>
      <c r="N18" s="38">
        <f>M18/J18</f>
        <v>2.6</v>
      </c>
      <c r="O18" s="38"/>
    </row>
    <row r="19" ht="26.85" customHeight="1">
      <c r="E19" s="30">
        <v>4</v>
      </c>
      <c r="F19" s="31"/>
      <c r="G19" t="s" s="32">
        <v>33</v>
      </c>
      <c r="H19" s="33">
        <v>0.14</v>
      </c>
      <c r="I19" s="34">
        <f>H19+($B$3*$E19)</f>
        <v>1.14</v>
      </c>
      <c r="J19" t="s" s="35">
        <v>34</v>
      </c>
      <c r="K19" s="36">
        <f>(($E19*$C$3)+H19)*J19</f>
        <v>28.2</v>
      </c>
      <c r="L19" s="37">
        <f>$E19*$C$3+H19</f>
        <v>0.9400000000000001</v>
      </c>
      <c r="M19" s="38">
        <f>$E19*$C$3*J19</f>
        <v>24</v>
      </c>
      <c r="N19" s="38">
        <f>M19/J19</f>
        <v>0.8</v>
      </c>
      <c r="O19" s="38"/>
    </row>
    <row r="20" ht="53.5" customHeight="1">
      <c r="E20" s="30">
        <v>4</v>
      </c>
      <c r="F20" s="31"/>
      <c r="G20" t="s" s="32">
        <v>35</v>
      </c>
      <c r="H20" s="33">
        <v>1.5</v>
      </c>
      <c r="I20" s="34">
        <f>H20+($B$3*$E20)</f>
        <v>2.5</v>
      </c>
      <c r="J20" t="s" s="35">
        <v>36</v>
      </c>
      <c r="K20" s="36">
        <f>(($E20*$C$3)+H20)*J20</f>
        <v>46</v>
      </c>
      <c r="L20" s="37">
        <f>$E20*$C$3+H20</f>
        <v>2.3</v>
      </c>
      <c r="M20" s="38">
        <f>$E20*$C$3*J20</f>
        <v>16</v>
      </c>
      <c r="N20" s="38">
        <f>M20/J20</f>
        <v>0.8</v>
      </c>
      <c r="O20" s="38"/>
    </row>
    <row r="21" ht="32.05" customHeight="1">
      <c r="E21" s="30">
        <v>70</v>
      </c>
      <c r="F21" s="31"/>
      <c r="G21" t="s" s="32">
        <v>37</v>
      </c>
      <c r="H21" s="33">
        <v>3.5</v>
      </c>
      <c r="I21" s="34">
        <f>H21+($B$3*$E21)</f>
        <v>21</v>
      </c>
      <c r="J21" t="s" s="35">
        <v>28</v>
      </c>
      <c r="K21" s="36">
        <f>(($E21*$C$3)+H21)*J21</f>
        <v>17.5</v>
      </c>
      <c r="L21" s="37">
        <f>$E21*$C$3+H21</f>
        <v>17.5</v>
      </c>
      <c r="M21" s="38">
        <f>$E21*$C$3*J21</f>
        <v>14</v>
      </c>
      <c r="N21" s="38">
        <f>M21/J21</f>
        <v>14</v>
      </c>
      <c r="O21" s="38"/>
    </row>
    <row r="22" ht="26.85" customHeight="1">
      <c r="E22" s="39"/>
      <c r="F22" s="31"/>
      <c r="G22" s="40"/>
      <c r="H22" s="33"/>
      <c r="I22" s="34">
        <f>H22+($B$3*$E22)</f>
        <v>0</v>
      </c>
      <c r="J22" t="s" s="35">
        <v>28</v>
      </c>
      <c r="K22" s="36">
        <f>(($E22*$C$3)+H22)*J22</f>
        <v>0</v>
      </c>
      <c r="L22" s="37">
        <f>$E22*$C$3+H22</f>
        <v>0</v>
      </c>
      <c r="M22" s="38">
        <f>$E22*$C$3*J22</f>
        <v>0</v>
      </c>
      <c r="N22" s="38">
        <f>M22/J22</f>
        <v>0</v>
      </c>
      <c r="O22" s="38"/>
    </row>
    <row r="23" ht="26.85" customHeight="1">
      <c r="E23" s="39"/>
      <c r="F23" s="31"/>
      <c r="G23" s="40"/>
      <c r="H23" s="33"/>
      <c r="I23" s="34">
        <f>H23+($B$3*$E23)</f>
        <v>0</v>
      </c>
      <c r="J23" t="s" s="35">
        <v>28</v>
      </c>
      <c r="K23" s="36">
        <f>(($E23*$C$3)+H23)*J23</f>
        <v>0</v>
      </c>
      <c r="L23" s="37">
        <f>$E23*$C$3+H23</f>
        <v>0</v>
      </c>
      <c r="M23" s="38">
        <f>$E23*$C$3*J23</f>
        <v>0</v>
      </c>
      <c r="N23" s="38">
        <f>M23/J23</f>
        <v>0</v>
      </c>
      <c r="O23" s="38"/>
    </row>
    <row r="24" ht="26.85" customHeight="1">
      <c r="E24" s="39"/>
      <c r="F24" s="31"/>
      <c r="G24" s="40"/>
      <c r="H24" s="33"/>
      <c r="I24" s="34">
        <f>H24+($B$3*$E24)</f>
        <v>0</v>
      </c>
      <c r="J24" t="s" s="35">
        <v>28</v>
      </c>
      <c r="K24" s="36">
        <f>(($E24*$C$3)+H24)*J24</f>
        <v>0</v>
      </c>
      <c r="L24" s="37">
        <f>$E24*$C$3+H24</f>
        <v>0</v>
      </c>
      <c r="M24" s="38">
        <f>$E24*$C$3*J24</f>
        <v>0</v>
      </c>
      <c r="N24" s="38">
        <f>M24/J24</f>
        <v>0</v>
      </c>
      <c r="O24" s="38"/>
    </row>
    <row r="25" ht="26.85" customHeight="1">
      <c r="E25" s="39"/>
      <c r="F25" s="31"/>
      <c r="G25" s="40"/>
      <c r="H25" s="33"/>
      <c r="I25" s="34">
        <f>H25+($B$3*$E25)</f>
        <v>0</v>
      </c>
      <c r="J25" t="s" s="35">
        <v>28</v>
      </c>
      <c r="K25" s="36">
        <f>(($E25*$C$3)+H25)*J25</f>
        <v>0</v>
      </c>
      <c r="L25" s="37">
        <f>$E25*$C$3+H25</f>
        <v>0</v>
      </c>
      <c r="M25" s="38">
        <f>$E25*$C$3*J25</f>
        <v>0</v>
      </c>
      <c r="N25" s="38">
        <f>M25/J25</f>
        <v>0</v>
      </c>
      <c r="O25" s="38"/>
    </row>
    <row r="26" ht="26.85" customHeight="1">
      <c r="E26" s="39"/>
      <c r="F26" s="31"/>
      <c r="G26" s="40"/>
      <c r="H26" s="33"/>
      <c r="I26" s="34">
        <f>H26+($B$3*$E26)</f>
        <v>0</v>
      </c>
      <c r="J26" t="s" s="35">
        <v>28</v>
      </c>
      <c r="K26" s="36">
        <f>(($E26*$C$3)+H26)*J26</f>
        <v>0</v>
      </c>
      <c r="L26" s="37">
        <f>$E26*$C$3+H26</f>
        <v>0</v>
      </c>
      <c r="M26" s="38">
        <f>$E26*$C$3*J26</f>
        <v>0</v>
      </c>
      <c r="N26" s="38">
        <f>M26/J26</f>
        <v>0</v>
      </c>
      <c r="O26" s="38"/>
    </row>
    <row r="27" ht="26.85" customHeight="1">
      <c r="E27" s="39"/>
      <c r="F27" s="31"/>
      <c r="G27" s="40"/>
      <c r="H27" s="33"/>
      <c r="I27" s="34">
        <f>H27+($B$3*$E27)</f>
        <v>0</v>
      </c>
      <c r="J27" t="s" s="35">
        <v>28</v>
      </c>
      <c r="K27" s="36">
        <f>(($E27*$C$3)+H27)*J27</f>
        <v>0</v>
      </c>
      <c r="L27" s="37">
        <f>$E27*$C$3+H27</f>
        <v>0</v>
      </c>
      <c r="M27" s="38">
        <f>$E27*$C$3*J27</f>
        <v>0</v>
      </c>
      <c r="N27" s="38">
        <f>M27/J27</f>
        <v>0</v>
      </c>
      <c r="O27" s="38"/>
    </row>
    <row r="28" ht="26.85" customHeight="1">
      <c r="E28" s="39"/>
      <c r="F28" s="31"/>
      <c r="G28" s="40"/>
      <c r="H28" s="33"/>
      <c r="I28" s="34">
        <f>H28+($B$3*$E28)</f>
        <v>0</v>
      </c>
      <c r="J28" t="s" s="35">
        <v>28</v>
      </c>
      <c r="K28" s="36">
        <f>(($E28*$C$3)+H28)*J28</f>
        <v>0</v>
      </c>
      <c r="L28" s="37">
        <f>$E28*$C$3+H28</f>
        <v>0</v>
      </c>
      <c r="M28" s="38">
        <f>$E28*$C$3*J28</f>
        <v>0</v>
      </c>
      <c r="N28" s="38">
        <f>M28/J28</f>
        <v>0</v>
      </c>
      <c r="O28" s="38"/>
    </row>
    <row r="29" ht="26.85" customHeight="1">
      <c r="E29" s="39"/>
      <c r="F29" s="31"/>
      <c r="G29" s="40"/>
      <c r="H29" s="33"/>
      <c r="I29" s="34">
        <f>H29+($B$3*$E29)</f>
        <v>0</v>
      </c>
      <c r="J29" t="s" s="35">
        <v>28</v>
      </c>
      <c r="K29" s="36">
        <f>(($E29*$C$3)+H29)*J29</f>
        <v>0</v>
      </c>
      <c r="L29" s="37">
        <f>$E29*$C$3+H29</f>
        <v>0</v>
      </c>
      <c r="M29" s="38">
        <f>$E29*$C$3*J29</f>
        <v>0</v>
      </c>
      <c r="N29" s="38">
        <f>M29/J29</f>
        <v>0</v>
      </c>
      <c r="O29" s="38"/>
    </row>
  </sheetData>
  <mergeCells count="2">
    <mergeCell ref="B1:D1"/>
    <mergeCell ref="E5:O5"/>
  </mergeCells>
  <hyperlinks>
    <hyperlink ref="G20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41" customWidth="1"/>
    <col min="4" max="4" width="8" style="41" customWidth="1"/>
    <col min="5" max="7" width="16.3516" style="41" customWidth="1"/>
    <col min="8" max="256" width="16.3516" style="41" customWidth="1"/>
  </cols>
  <sheetData>
    <row r="1" ht="27.65" customHeight="1">
      <c r="A1" t="s" s="2">
        <v>38</v>
      </c>
      <c r="B1" s="2"/>
      <c r="C1" s="2"/>
      <c r="D1" s="2"/>
      <c r="E1" s="2"/>
      <c r="F1" s="2"/>
      <c r="G1" s="2"/>
    </row>
    <row r="2" ht="29.5" customHeight="1">
      <c r="A2" s="42"/>
      <c r="B2" s="42"/>
      <c r="C2" s="43"/>
      <c r="D2" t="s" s="44">
        <v>9</v>
      </c>
      <c r="E2" s="45">
        <v>1</v>
      </c>
      <c r="F2" t="s" s="46">
        <v>9</v>
      </c>
      <c r="G2" t="s" s="46">
        <v>39</v>
      </c>
    </row>
    <row r="3" ht="26.2" customHeight="1">
      <c r="A3" t="s" s="47">
        <v>40</v>
      </c>
      <c r="B3" s="48"/>
      <c r="C3" t="s" s="49">
        <v>7</v>
      </c>
      <c r="D3" s="50"/>
      <c r="E3" s="51">
        <v>0.25</v>
      </c>
      <c r="F3" s="52"/>
      <c r="G3" s="53"/>
    </row>
    <row r="4" ht="32.05" customHeight="1">
      <c r="A4" s="54">
        <v>10</v>
      </c>
      <c r="B4" s="55"/>
      <c r="C4" t="s" s="56">
        <v>41</v>
      </c>
      <c r="D4" s="57">
        <v>0</v>
      </c>
      <c r="E4" s="58">
        <f>E$2*((E$3*$A4)+D4)</f>
        <v>2.5</v>
      </c>
      <c r="F4" s="59"/>
      <c r="G4" s="58"/>
    </row>
    <row r="5" ht="25.9" customHeight="1">
      <c r="A5" s="54">
        <v>12</v>
      </c>
      <c r="B5" s="55"/>
      <c r="C5" s="60"/>
      <c r="D5" s="57"/>
      <c r="E5" s="58">
        <f>E$2*((E$3*$A5)+D5)</f>
        <v>3</v>
      </c>
      <c r="F5" s="59"/>
      <c r="G5" s="58"/>
    </row>
    <row r="6" ht="44.05" customHeight="1">
      <c r="A6" s="54">
        <v>10</v>
      </c>
      <c r="B6" s="55"/>
      <c r="C6" t="s" s="56">
        <v>42</v>
      </c>
      <c r="D6" s="57">
        <v>0.2</v>
      </c>
      <c r="E6" s="58">
        <f>E$2*((E$3*$A6)+D6)</f>
        <v>2.7</v>
      </c>
      <c r="F6" t="s" s="59">
        <v>43</v>
      </c>
      <c r="G6" t="s" s="56">
        <v>44</v>
      </c>
    </row>
    <row r="7" ht="44.05" customHeight="1">
      <c r="A7" s="54">
        <v>8</v>
      </c>
      <c r="B7" s="55"/>
      <c r="C7" t="s" s="56">
        <v>45</v>
      </c>
      <c r="D7" s="57">
        <v>0.7</v>
      </c>
      <c r="E7" s="58">
        <f>E$2*((E$3*$A7)+D7)</f>
        <v>2.7</v>
      </c>
      <c r="F7" t="s" s="59">
        <v>46</v>
      </c>
      <c r="G7" t="s" s="56">
        <v>47</v>
      </c>
    </row>
    <row r="8" ht="44.05" customHeight="1">
      <c r="A8" s="54">
        <v>8</v>
      </c>
      <c r="B8" s="55"/>
      <c r="C8" t="s" s="56">
        <v>48</v>
      </c>
      <c r="D8" s="57">
        <v>0.14</v>
      </c>
      <c r="E8" s="58">
        <f>E$2*((E$3*$A8)+D8)</f>
        <v>2.14</v>
      </c>
      <c r="F8" t="s" s="59">
        <v>49</v>
      </c>
      <c r="G8" t="s" s="56">
        <v>47</v>
      </c>
    </row>
    <row r="9" ht="69.5" customHeight="1">
      <c r="A9" s="54">
        <v>4</v>
      </c>
      <c r="B9" s="55"/>
      <c r="C9" t="s" s="56">
        <v>35</v>
      </c>
      <c r="D9" s="57">
        <v>1.5</v>
      </c>
      <c r="E9" s="58">
        <f>E$2*((E$3*$A9)+D9)</f>
        <v>2.5</v>
      </c>
      <c r="F9" s="59"/>
      <c r="G9" s="58"/>
    </row>
    <row r="10" ht="32.05" customHeight="1">
      <c r="A10" s="54">
        <f>8*16</f>
        <v>128</v>
      </c>
      <c r="B10" s="55"/>
      <c r="C10" t="s" s="56">
        <v>37</v>
      </c>
      <c r="D10" s="57">
        <v>3.5</v>
      </c>
      <c r="E10" s="58">
        <f>E$2*((E$3*$A10)+D10)</f>
        <v>35.5</v>
      </c>
      <c r="F10" s="59"/>
      <c r="G10" s="58"/>
    </row>
    <row r="11" ht="25.9" customHeight="1">
      <c r="A11" s="61"/>
      <c r="B11" s="55"/>
      <c r="C11" s="60"/>
      <c r="D11" s="57"/>
      <c r="E11" s="60"/>
      <c r="F11" s="59"/>
      <c r="G11" s="60"/>
    </row>
    <row r="12" ht="25.9" customHeight="1">
      <c r="A12" s="61"/>
      <c r="B12" s="55"/>
      <c r="C12" s="60"/>
      <c r="D12" s="57"/>
      <c r="E12" s="60"/>
      <c r="F12" s="59"/>
      <c r="G12" s="60"/>
    </row>
    <row r="13" ht="25.9" customHeight="1">
      <c r="A13" s="61"/>
      <c r="B13" s="55"/>
      <c r="C13" s="60"/>
      <c r="D13" s="57"/>
      <c r="E13" s="60"/>
      <c r="F13" s="59"/>
      <c r="G13" s="60"/>
    </row>
    <row r="14" ht="25.9" customHeight="1">
      <c r="A14" s="61"/>
      <c r="B14" s="55"/>
      <c r="C14" s="60"/>
      <c r="D14" s="57"/>
      <c r="E14" s="60"/>
      <c r="F14" s="59"/>
      <c r="G14" s="60"/>
    </row>
    <row r="15" ht="25.9" customHeight="1">
      <c r="A15" s="61"/>
      <c r="B15" s="55"/>
      <c r="C15" s="60"/>
      <c r="D15" s="57"/>
      <c r="E15" s="60"/>
      <c r="F15" s="59"/>
      <c r="G15" s="60"/>
    </row>
  </sheetData>
  <mergeCells count="1">
    <mergeCell ref="A1:G1"/>
  </mergeCells>
  <hyperlinks>
    <hyperlink ref="G6" r:id="rId1" location="" tooltip="" display=""/>
    <hyperlink ref="G7" r:id="rId2" location="" tooltip="" display=""/>
    <hyperlink ref="G8" r:id="rId3" location="" tooltip="" display=""/>
    <hyperlink ref="C9" r:id="rId4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62" customWidth="1"/>
    <col min="6" max="256" width="16.3516" style="62" customWidth="1"/>
  </cols>
  <sheetData>
    <row r="1" ht="47.65" customHeight="1">
      <c r="A1" t="s" s="2">
        <v>50</v>
      </c>
      <c r="B1" s="2"/>
      <c r="C1" s="2"/>
      <c r="D1" s="2"/>
      <c r="E1" s="2"/>
    </row>
    <row r="2" ht="20.25" customHeight="1">
      <c r="A2" s="42"/>
      <c r="B2" s="42"/>
      <c r="C2" s="42"/>
      <c r="D2" s="42"/>
      <c r="E2" s="42"/>
    </row>
    <row r="3" ht="32.25" customHeight="1">
      <c r="A3" t="s" s="63">
        <v>51</v>
      </c>
      <c r="B3" s="64"/>
      <c r="C3" s="65"/>
      <c r="D3" s="65"/>
      <c r="E3" s="65"/>
    </row>
    <row r="4" ht="20.05" customHeight="1">
      <c r="A4" s="66"/>
      <c r="B4" s="55"/>
      <c r="C4" s="60"/>
      <c r="D4" s="60"/>
      <c r="E4" s="60"/>
    </row>
    <row r="5" ht="44.05" customHeight="1">
      <c r="A5" t="s" s="67">
        <v>52</v>
      </c>
      <c r="B5" s="68">
        <v>26.575</v>
      </c>
      <c r="C5" s="58">
        <f>B5/E10</f>
        <v>43.14123376623377</v>
      </c>
      <c r="D5" s="58">
        <f>C5/500</f>
        <v>0.08628246753246753</v>
      </c>
      <c r="E5" s="58">
        <f>D5+D10</f>
        <v>0.1079274891774892</v>
      </c>
    </row>
    <row r="6" ht="32.05" customHeight="1">
      <c r="A6" t="s" s="67">
        <v>53</v>
      </c>
      <c r="B6" s="55"/>
      <c r="C6" s="58"/>
      <c r="D6" s="58"/>
      <c r="E6" s="58"/>
    </row>
    <row r="7" ht="20.05" customHeight="1">
      <c r="A7" s="66"/>
      <c r="B7" s="55"/>
      <c r="C7" s="58"/>
      <c r="D7" s="58"/>
      <c r="E7" s="58"/>
    </row>
    <row r="8" ht="44.05" customHeight="1">
      <c r="A8" t="s" s="67">
        <v>54</v>
      </c>
      <c r="B8" s="68">
        <v>16.429</v>
      </c>
      <c r="C8" s="58">
        <f>B8/E10</f>
        <v>26.67045454545454</v>
      </c>
      <c r="D8" s="58">
        <f>C8/100</f>
        <v>0.2667045454545454</v>
      </c>
      <c r="E8" s="58">
        <f>D8+D10</f>
        <v>0.2883495670995671</v>
      </c>
    </row>
    <row r="9" ht="20.05" customHeight="1">
      <c r="A9" s="66"/>
      <c r="B9" s="55"/>
      <c r="C9" s="60"/>
      <c r="D9" s="60"/>
      <c r="E9" s="60"/>
    </row>
    <row r="10" ht="20.05" customHeight="1">
      <c r="A10" t="s" s="67">
        <v>55</v>
      </c>
      <c r="B10" s="69">
        <v>8</v>
      </c>
      <c r="C10" s="58">
        <f>B10/E10</f>
        <v>12.98701298701299</v>
      </c>
      <c r="D10" s="58">
        <f>C10/600</f>
        <v>0.02164502164502164</v>
      </c>
      <c r="E10" s="70">
        <v>0.616</v>
      </c>
    </row>
    <row r="11" ht="20.05" customHeight="1">
      <c r="A11" s="66"/>
      <c r="B11" s="55"/>
      <c r="C11" s="58">
        <f>SUM(C5:C10)</f>
        <v>82.7987012987013</v>
      </c>
      <c r="D11" s="58">
        <v>82.83</v>
      </c>
      <c r="E11" s="6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Q15"/>
  <sheetViews>
    <sheetView workbookViewId="0" showGridLines="0" defaultGridColor="1"/>
  </sheetViews>
  <sheetFormatPr defaultColWidth="16.3333" defaultRowHeight="19.9" customHeight="1" outlineLevelRow="0" outlineLevelCol="0"/>
  <cols>
    <col min="1" max="1" width="51.9375" style="71" customWidth="1"/>
    <col min="2" max="2" width="19.3047" style="71" customWidth="1"/>
    <col min="3" max="4" width="18.4219" style="71" customWidth="1"/>
    <col min="5" max="5" width="4.21094" style="78" customWidth="1"/>
    <col min="6" max="10" width="16.3516" style="78" customWidth="1"/>
    <col min="11" max="11" width="18.1172" style="78" customWidth="1"/>
    <col min="12" max="12" width="5.72656" style="78" customWidth="1"/>
    <col min="13" max="13" width="11.4688" style="78" customWidth="1"/>
    <col min="14" max="14" width="8.76562" style="78" customWidth="1"/>
    <col min="15" max="15" width="11.7266" style="78" customWidth="1"/>
    <col min="16" max="16" width="8.40625" style="78" customWidth="1"/>
    <col min="17" max="17" width="8.72656" style="78" customWidth="1"/>
    <col min="18" max="256" width="16.3516" style="78" customWidth="1"/>
  </cols>
  <sheetData>
    <row r="1" ht="27.65" customHeight="1">
      <c r="B1" t="s" s="2">
        <v>56</v>
      </c>
      <c r="C1" s="2"/>
      <c r="D1" s="2"/>
    </row>
    <row r="2" ht="21.7" customHeight="1">
      <c r="B2" t="s" s="72">
        <v>1</v>
      </c>
      <c r="C2" t="s" s="73">
        <v>2</v>
      </c>
      <c r="D2" t="s" s="74">
        <v>57</v>
      </c>
    </row>
    <row r="3" ht="26.55" customHeight="1">
      <c r="B3" s="75">
        <v>0.25</v>
      </c>
      <c r="C3" s="76">
        <v>0.2</v>
      </c>
      <c r="D3" s="77">
        <v>0.1</v>
      </c>
    </row>
    <row r="5" ht="27.65" customHeight="1">
      <c r="E5" t="s" s="2">
        <v>58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t="20.25" customHeight="1">
      <c r="E6" t="s" s="79">
        <v>59</v>
      </c>
      <c r="F6" s="42"/>
      <c r="G6" s="42"/>
      <c r="H6" t="s" s="80">
        <v>60</v>
      </c>
      <c r="I6" t="s" s="80">
        <v>61</v>
      </c>
      <c r="J6" t="s" s="80">
        <v>9</v>
      </c>
      <c r="K6" t="s" s="80">
        <v>62</v>
      </c>
      <c r="L6" s="42"/>
      <c r="M6" t="s" s="80">
        <v>63</v>
      </c>
      <c r="N6" t="s" s="80">
        <v>64</v>
      </c>
      <c r="O6" t="s" s="80">
        <v>65</v>
      </c>
      <c r="P6" t="s" s="80">
        <v>64</v>
      </c>
      <c r="Q6" t="s" s="80">
        <v>66</v>
      </c>
    </row>
    <row r="7" ht="32.25" customHeight="1">
      <c r="E7" s="20">
        <v>2</v>
      </c>
      <c r="F7" s="21"/>
      <c r="G7" t="s" s="81">
        <v>23</v>
      </c>
      <c r="H7" s="23">
        <v>0.3</v>
      </c>
      <c r="I7" s="24">
        <f>H7+('Million-Prints'!$B$3*$E7)</f>
        <v>0.8</v>
      </c>
      <c r="J7" t="s" s="25">
        <v>18</v>
      </c>
      <c r="K7" s="82">
        <f>(($E7*$C$3)+H7)*J7</f>
        <v>7</v>
      </c>
      <c r="L7" s="83">
        <f>$E7*'Million-Prints'!$C$3+H7</f>
        <v>0.7</v>
      </c>
      <c r="M7" s="29">
        <f>($E7*$D$3)+H7</f>
        <v>0.5</v>
      </c>
      <c r="N7" s="84">
        <f>I7-M7</f>
        <v>0.3</v>
      </c>
      <c r="O7" s="29">
        <f>M7*J7</f>
        <v>5</v>
      </c>
      <c r="P7" s="84">
        <f>K7-O7</f>
        <v>2</v>
      </c>
      <c r="Q7" t="s" s="85">
        <v>67</v>
      </c>
    </row>
    <row r="8" ht="40.95" customHeight="1">
      <c r="E8" s="30">
        <v>4</v>
      </c>
      <c r="F8" s="31"/>
      <c r="G8" t="s" s="32">
        <v>24</v>
      </c>
      <c r="H8" s="33">
        <v>0.5</v>
      </c>
      <c r="I8" s="34">
        <f>H8+('Million-Prints'!$B$3*$E8)</f>
        <v>1.5</v>
      </c>
      <c r="J8" t="s" s="35">
        <v>18</v>
      </c>
      <c r="K8" s="36">
        <f>(($E8*$C$3)+H8)*J8</f>
        <v>13</v>
      </c>
      <c r="L8" s="86">
        <f>$E8*'Million-Prints'!$C$3+H8</f>
        <v>1.3</v>
      </c>
      <c r="M8" s="38">
        <f>($E8*$D$3)+H8</f>
        <v>0.9</v>
      </c>
      <c r="N8" s="87">
        <f>I8-M8</f>
        <v>0.6</v>
      </c>
      <c r="O8" s="38">
        <f>M8*J8</f>
        <v>9</v>
      </c>
      <c r="P8" s="87">
        <f>K8-O8</f>
        <v>4</v>
      </c>
      <c r="Q8" t="s" s="88">
        <v>68</v>
      </c>
    </row>
    <row r="9" ht="55.3" customHeight="1">
      <c r="E9" s="30">
        <v>6</v>
      </c>
      <c r="F9" s="31"/>
      <c r="G9" t="s" s="32">
        <v>27</v>
      </c>
      <c r="H9" s="33">
        <v>0.6</v>
      </c>
      <c r="I9" s="34">
        <f>H9+('Million-Prints'!$B$3*$E9)</f>
        <v>2.1</v>
      </c>
      <c r="J9" t="s" s="35">
        <v>18</v>
      </c>
      <c r="K9" s="36">
        <f>(($E9*$C$3)+H9)*J9</f>
        <v>18</v>
      </c>
      <c r="L9" s="86">
        <f>$E9*'Million-Prints'!$C$3+H9</f>
        <v>1.8</v>
      </c>
      <c r="M9" s="38">
        <f>($E9*$D$3)+H9</f>
        <v>1.2</v>
      </c>
      <c r="N9" s="87">
        <f>I9-M9</f>
        <v>0.8999999999999999</v>
      </c>
      <c r="O9" s="38">
        <f>M9*J9</f>
        <v>12</v>
      </c>
      <c r="P9" s="87">
        <f>K9-O9</f>
        <v>6.000000000000002</v>
      </c>
      <c r="Q9" t="s" s="88">
        <v>69</v>
      </c>
    </row>
    <row r="10" ht="73.65" customHeight="1">
      <c r="E10" s="30">
        <v>8</v>
      </c>
      <c r="F10" s="31"/>
      <c r="G10" t="s" s="32">
        <v>29</v>
      </c>
      <c r="H10" s="33">
        <v>0.7</v>
      </c>
      <c r="I10" s="34">
        <f>H10+('Million-Prints'!$B$3*$E10)</f>
        <v>2.7</v>
      </c>
      <c r="J10" t="s" s="35">
        <v>30</v>
      </c>
      <c r="K10" s="36">
        <f>(($E10*$C$3)+H10)*J10</f>
        <v>11.5</v>
      </c>
      <c r="L10" s="86">
        <f>$E10*'Million-Prints'!$C$3+H10</f>
        <v>2.3</v>
      </c>
      <c r="M10" s="38">
        <f>($E10*$D$3)+H10</f>
        <v>1.5</v>
      </c>
      <c r="N10" s="87">
        <f>I10-M10</f>
        <v>1.2</v>
      </c>
      <c r="O10" s="38">
        <f>M10*J10</f>
        <v>7.5</v>
      </c>
      <c r="P10" s="87">
        <f>K10-O10</f>
        <v>4</v>
      </c>
      <c r="Q10" t="s" s="88">
        <v>70</v>
      </c>
    </row>
    <row r="11" ht="8.65" customHeight="1">
      <c r="E11" s="66"/>
      <c r="F11" s="55"/>
      <c r="G11" s="60"/>
      <c r="H11" s="60"/>
      <c r="I11" s="89"/>
      <c r="J11" s="60"/>
      <c r="K11" s="90"/>
      <c r="L11" s="60"/>
      <c r="M11" s="89"/>
      <c r="N11" s="60"/>
      <c r="O11" s="90"/>
      <c r="P11" s="60"/>
      <c r="Q11" s="60"/>
    </row>
    <row r="12" ht="8.35" customHeight="1">
      <c r="E12" s="66"/>
      <c r="F12" s="55"/>
      <c r="G12" s="60"/>
      <c r="H12" s="60"/>
      <c r="I12" s="89"/>
      <c r="J12" s="89"/>
      <c r="K12" s="91"/>
      <c r="L12" s="89"/>
      <c r="M12" s="89"/>
      <c r="N12" s="60"/>
      <c r="O12" s="90"/>
      <c r="P12" s="60"/>
      <c r="Q12" s="60"/>
    </row>
    <row r="13" ht="8.35" customHeight="1">
      <c r="E13" s="66"/>
      <c r="F13" s="55"/>
      <c r="G13" s="60"/>
      <c r="H13" s="60"/>
      <c r="I13" s="60"/>
      <c r="J13" s="60"/>
      <c r="K13" s="90"/>
      <c r="L13" s="60"/>
      <c r="M13" s="60"/>
      <c r="N13" s="60"/>
      <c r="O13" s="90"/>
      <c r="P13" s="60"/>
      <c r="Q13" s="60"/>
    </row>
    <row r="14" ht="8.35" customHeight="1">
      <c r="E14" s="66"/>
      <c r="F14" s="55"/>
      <c r="G14" s="60"/>
      <c r="H14" s="60"/>
      <c r="I14" s="60"/>
      <c r="J14" s="60"/>
      <c r="K14" s="90"/>
      <c r="L14" s="90"/>
      <c r="M14" s="90"/>
      <c r="N14" s="90"/>
      <c r="O14" s="90"/>
      <c r="P14" s="60"/>
      <c r="Q14" s="60"/>
    </row>
    <row r="15" ht="8.35" customHeight="1">
      <c r="E15" s="66"/>
      <c r="F15" s="55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</sheetData>
  <mergeCells count="2">
    <mergeCell ref="B1:D1"/>
    <mergeCell ref="E5:Q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92" customWidth="1"/>
    <col min="3" max="3" width="43.1094" style="92" customWidth="1"/>
    <col min="4" max="6" width="16.3516" style="92" customWidth="1"/>
    <col min="7" max="256" width="16.3516" style="92" customWidth="1"/>
  </cols>
  <sheetData>
    <row r="1" ht="27.65" customHeight="1">
      <c r="A1" t="s" s="2">
        <v>71</v>
      </c>
      <c r="B1" s="2"/>
      <c r="C1" s="2"/>
      <c r="D1" s="2"/>
      <c r="E1" s="2"/>
      <c r="F1" s="2"/>
    </row>
    <row r="2" ht="22.2" customHeight="1">
      <c r="A2" t="s" s="93">
        <v>72</v>
      </c>
      <c r="B2" t="s" s="93">
        <v>73</v>
      </c>
      <c r="C2" t="s" s="93">
        <v>74</v>
      </c>
      <c r="D2" t="s" s="93">
        <v>75</v>
      </c>
      <c r="E2" t="s" s="93">
        <v>76</v>
      </c>
      <c r="F2" t="s" s="93">
        <v>77</v>
      </c>
    </row>
    <row r="3" ht="34.2" customHeight="1">
      <c r="A3" s="94">
        <v>50</v>
      </c>
      <c r="B3" s="95"/>
      <c r="C3" t="s" s="96">
        <v>78</v>
      </c>
      <c r="D3" s="97">
        <v>0.639</v>
      </c>
      <c r="E3" s="98">
        <f>$A3*D3</f>
        <v>31.95</v>
      </c>
      <c r="F3" t="s" s="99">
        <v>79</v>
      </c>
    </row>
    <row r="4" ht="36" customHeight="1">
      <c r="A4" s="100">
        <v>50</v>
      </c>
      <c r="B4" s="101"/>
      <c r="C4" t="s" s="102">
        <v>80</v>
      </c>
      <c r="D4" s="103">
        <v>0.635</v>
      </c>
      <c r="E4" s="104">
        <f>$A4*D4</f>
        <v>31.75</v>
      </c>
      <c r="F4" t="s" s="105">
        <v>79</v>
      </c>
    </row>
    <row r="5" ht="47.75" customHeight="1">
      <c r="A5" s="100">
        <v>50</v>
      </c>
      <c r="B5" s="101"/>
      <c r="C5" t="s" s="102">
        <v>81</v>
      </c>
      <c r="D5" s="106">
        <v>1.5</v>
      </c>
      <c r="E5" s="106">
        <f>$A5*D5</f>
        <v>75</v>
      </c>
      <c r="F5" t="s" s="102">
        <v>82</v>
      </c>
    </row>
    <row r="6" ht="53.65" customHeight="1">
      <c r="A6" s="100">
        <v>50</v>
      </c>
      <c r="B6" s="101"/>
      <c r="C6" t="s" s="102">
        <v>83</v>
      </c>
      <c r="D6" s="103">
        <v>0.463</v>
      </c>
      <c r="E6" s="104">
        <f>$A6*D6</f>
        <v>23.15</v>
      </c>
      <c r="F6" t="s" s="105">
        <v>79</v>
      </c>
    </row>
    <row r="7" ht="8.35" customHeight="1">
      <c r="A7" s="107"/>
      <c r="B7" s="101"/>
      <c r="C7" s="108"/>
      <c r="D7" s="108"/>
      <c r="E7" s="108"/>
      <c r="F7" s="106"/>
    </row>
    <row r="8" ht="61.5" customHeight="1">
      <c r="A8" s="100">
        <v>20</v>
      </c>
      <c r="B8" s="101"/>
      <c r="C8" t="s" s="102">
        <v>84</v>
      </c>
      <c r="D8" t="s" s="102">
        <v>85</v>
      </c>
      <c r="E8" s="106">
        <v>10</v>
      </c>
      <c r="F8" t="s" s="102">
        <v>82</v>
      </c>
    </row>
    <row r="9" ht="65.15" customHeight="1">
      <c r="A9" s="100">
        <v>20</v>
      </c>
      <c r="B9" s="101"/>
      <c r="C9" t="s" s="102">
        <v>86</v>
      </c>
      <c r="D9" t="s" s="102">
        <v>85</v>
      </c>
      <c r="E9" s="106">
        <v>10</v>
      </c>
      <c r="F9" t="s" s="102">
        <v>82</v>
      </c>
    </row>
    <row r="10" ht="61.8" customHeight="1">
      <c r="A10" s="100">
        <v>10</v>
      </c>
      <c r="B10" s="101"/>
      <c r="C10" t="s" s="102">
        <v>87</v>
      </c>
      <c r="D10" t="s" s="102">
        <v>85</v>
      </c>
      <c r="E10" s="106">
        <v>10</v>
      </c>
      <c r="F10" t="s" s="102">
        <v>82</v>
      </c>
    </row>
    <row r="11" ht="8.35" customHeight="1">
      <c r="A11" s="66"/>
      <c r="B11" s="55"/>
      <c r="C11" s="60"/>
      <c r="D11" s="60"/>
      <c r="E11" s="60"/>
      <c r="F11" s="60"/>
    </row>
    <row r="12" ht="22" customHeight="1">
      <c r="A12" s="100">
        <v>50</v>
      </c>
      <c r="B12" s="101"/>
      <c r="C12" t="s" s="102">
        <v>88</v>
      </c>
      <c r="D12" s="106">
        <v>1.5</v>
      </c>
      <c r="E12" s="106">
        <f>$A12*D12</f>
        <v>75</v>
      </c>
      <c r="F12" t="s" s="102">
        <v>82</v>
      </c>
    </row>
    <row r="13" ht="23" customHeight="1">
      <c r="A13" t="s" s="109">
        <v>10</v>
      </c>
      <c r="B13" s="110"/>
      <c r="C13" s="111"/>
      <c r="D13" s="111"/>
      <c r="E13" s="112">
        <f>E5+E8+E9+E10+E12</f>
        <v>180</v>
      </c>
      <c r="F13" t="s" s="113">
        <v>82</v>
      </c>
    </row>
  </sheetData>
  <mergeCells count="1">
    <mergeCell ref="A1:F1"/>
  </mergeCells>
  <hyperlinks>
    <hyperlink ref="C3" r:id="rId1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