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8學年 資料結構" sheetId="1" r:id="rId3"/>
  </sheets>
  <definedNames/>
  <calcPr/>
</workbook>
</file>

<file path=xl/sharedStrings.xml><?xml version="1.0" encoding="utf-8"?>
<sst xmlns="http://schemas.openxmlformats.org/spreadsheetml/2006/main" count="2989" uniqueCount="966">
  <si>
    <t>上課時間: 三[3-4];五[2-2];開課號:F7079</t>
  </si>
  <si>
    <t>科目:資料結構</t>
  </si>
  <si>
    <t>HW1 紙本 題目: 時間複雜度</t>
  </si>
  <si>
    <t>HW1 程式 題目: Ackerman's function (using recursive method)</t>
  </si>
  <si>
    <t>備註</t>
  </si>
  <si>
    <t>HW1 程式 題目: powerset (using recursive method)</t>
  </si>
  <si>
    <t>HW2 程式 題目: 接龍遊戲</t>
  </si>
  <si>
    <t>期中考(滿分114)</t>
  </si>
  <si>
    <t>HW3 程式 題目: Queueing in Costco</t>
  </si>
  <si>
    <t>linked  list?</t>
  </si>
  <si>
    <t>HW4 程式 題目: 接龍</t>
  </si>
  <si>
    <t>HW4 程式 題目: Queueing in Costco</t>
  </si>
  <si>
    <t>HW5 程式 題目:max heap</t>
  </si>
  <si>
    <t>HW5 程式 題目:union and find</t>
  </si>
  <si>
    <t>HW6紙本 題目:1.證明spanning tree只能有n-1個edge 2.dfs spanning tree的low值和dfn值計算</t>
  </si>
  <si>
    <t>HW7 程式(加分) 題目:bipartite</t>
  </si>
  <si>
    <t>HW7 程式(加分) 題目:bridge</t>
  </si>
  <si>
    <t>HW8 程式1(加分) 題目: Single source shortest path</t>
  </si>
  <si>
    <t>HW8 程式2(加分) 題目: All pairs shortest paths</t>
  </si>
  <si>
    <t>HW9 程式 題目: AOE</t>
  </si>
  <si>
    <t>HW9 程式(加分) 題目: KSP (k-shortest paths)</t>
  </si>
  <si>
    <t>HW10 程式 題目: sorting</t>
  </si>
  <si>
    <t>HW10 紙本 題目: sorting</t>
  </si>
  <si>
    <t>期末考(滿分140)</t>
  </si>
  <si>
    <t>座號</t>
  </si>
  <si>
    <t>系 年 班</t>
  </si>
  <si>
    <t>開課系序號</t>
  </si>
  <si>
    <t>學號(Student ID)</t>
  </si>
  <si>
    <t>姓名(Name)</t>
  </si>
  <si>
    <t>退選</t>
  </si>
  <si>
    <t>作業/考試</t>
  </si>
  <si>
    <t>不分系學程       2</t>
  </si>
  <si>
    <t>F7079</t>
  </si>
  <si>
    <t>AN4074724</t>
  </si>
  <si>
    <t>陳裕安</t>
  </si>
  <si>
    <t>輸入未依照格式 輸出未依照格式</t>
  </si>
  <si>
    <t>部分測資錯誤</t>
  </si>
  <si>
    <t>n</t>
  </si>
  <si>
    <t>bonus +10</t>
  </si>
  <si>
    <t>命名未按照規定; 測資124錯誤,bonus+10</t>
  </si>
  <si>
    <t>缺交</t>
  </si>
  <si>
    <t>資訊系           2 甲</t>
  </si>
  <si>
    <t>AN4076027</t>
  </si>
  <si>
    <t>吳　昱</t>
  </si>
  <si>
    <t>沒有印出K</t>
  </si>
  <si>
    <t>測資34錯誤</t>
  </si>
  <si>
    <t>交成bipartite.c</t>
  </si>
  <si>
    <t>無readme</t>
  </si>
  <si>
    <t>輸出未空行</t>
  </si>
  <si>
    <t>資訊系           2 乙</t>
  </si>
  <si>
    <t>AN4076108</t>
  </si>
  <si>
    <t>黃睿澤</t>
  </si>
  <si>
    <t>v, m</t>
  </si>
  <si>
    <t>測資1筆錯誤</t>
  </si>
  <si>
    <t>測資正確</t>
  </si>
  <si>
    <t>1.No execution time in readme 2.No analysis for different order of recursion(Should give an explain no matter the execution time are affected or not)</t>
  </si>
  <si>
    <t>AN4076116</t>
  </si>
  <si>
    <t>黃妤婷</t>
  </si>
  <si>
    <t>下次請將source code存成.c/.cpp檔, 非把程式碼貼在txt上</t>
  </si>
  <si>
    <t>沒srand(time(NULL));</t>
  </si>
  <si>
    <t>v</t>
  </si>
  <si>
    <t>bonus+10</t>
  </si>
  <si>
    <t>沒有詳細分析</t>
  </si>
  <si>
    <t>外文系           4</t>
  </si>
  <si>
    <t>B24051260</t>
  </si>
  <si>
    <t>李沅翰</t>
  </si>
  <si>
    <t>輸入未依照規定</t>
  </si>
  <si>
    <t>未依照輸入格式</t>
  </si>
  <si>
    <t>runtime error</t>
  </si>
  <si>
    <t>測資2錯誤</t>
  </si>
  <si>
    <t>輸出 0 0 0 0</t>
  </si>
  <si>
    <t>2有誤</t>
  </si>
  <si>
    <t>測資13錯誤</t>
  </si>
  <si>
    <t>兩筆測資錯誤</t>
  </si>
  <si>
    <t>資訊系           3 甲</t>
  </si>
  <si>
    <t>B24066037</t>
  </si>
  <si>
    <t>郭培萱</t>
  </si>
  <si>
    <t>測資2錯誤,bonus+10</t>
  </si>
  <si>
    <t>一筆測資錯誤 沒有路徑</t>
  </si>
  <si>
    <t>資訊系           3 乙</t>
  </si>
  <si>
    <t>B34054082</t>
  </si>
  <si>
    <t>簡毓君</t>
  </si>
  <si>
    <t>測資34錯誤,bonus+10</t>
  </si>
  <si>
    <t>台文系           5</t>
  </si>
  <si>
    <t>B54044023</t>
  </si>
  <si>
    <t>黃詳惟</t>
  </si>
  <si>
    <t>測資23錯誤</t>
  </si>
  <si>
    <t xml:space="preserve">三筆測資錯誤 readme不完整 </t>
  </si>
  <si>
    <t>數學系           4</t>
  </si>
  <si>
    <t>C14056073</t>
  </si>
  <si>
    <t>方竫泓</t>
  </si>
  <si>
    <t>y</t>
  </si>
  <si>
    <t>C14056146</t>
  </si>
  <si>
    <t>李柏寬</t>
  </si>
  <si>
    <t>錯1測資</t>
  </si>
  <si>
    <t>一筆測資錯誤</t>
  </si>
  <si>
    <t>數學系           3</t>
  </si>
  <si>
    <t>C14056251</t>
  </si>
  <si>
    <t>王譯淳</t>
  </si>
  <si>
    <t>測資3,4錯誤,bonus+10</t>
  </si>
  <si>
    <t>C14061094</t>
  </si>
  <si>
    <t>陳育熙</t>
  </si>
  <si>
    <t>無readme file</t>
  </si>
  <si>
    <t>readme不完整 無法compile</t>
  </si>
  <si>
    <t>最後多印了一個不明數字</t>
  </si>
  <si>
    <t>輸出一個字母後就Runtime error; EOF不會結束</t>
  </si>
  <si>
    <t>命名未按照規定; bonus+10</t>
  </si>
  <si>
    <t>命名未按照規定; 測資全不過,bonus+10</t>
  </si>
  <si>
    <t>未輸出路徑,錯1測資(路徑長)</t>
  </si>
  <si>
    <t>兩筆測資錯誤 沒有路徑</t>
  </si>
  <si>
    <t>沒分析pivot對時間有無影響的原因</t>
  </si>
  <si>
    <t>C14064068</t>
  </si>
  <si>
    <t>劉純妤</t>
  </si>
  <si>
    <t>C14066078</t>
  </si>
  <si>
    <t>劉仁軒</t>
  </si>
  <si>
    <t>1看不懂</t>
  </si>
  <si>
    <t>沒分析recursion順序</t>
  </si>
  <si>
    <t>C14066175</t>
  </si>
  <si>
    <t>陳皙蔆</t>
  </si>
  <si>
    <t>輸入未依照格式 輸出多空集合</t>
  </si>
  <si>
    <t>輸出未按格式;部分測資Runtime Error</t>
  </si>
  <si>
    <t>未使用動態記憶體配置</t>
  </si>
  <si>
    <t>只有輸出T/F，沒有輸出bipartite partition sets(+20)、readme(+20)</t>
  </si>
  <si>
    <t>C14066191</t>
  </si>
  <si>
    <t>張哲睿</t>
  </si>
  <si>
    <t>輸入未按照規定</t>
  </si>
  <si>
    <t>無法compile</t>
  </si>
  <si>
    <t>1不詳細</t>
  </si>
  <si>
    <t>物理系           4 物理組</t>
  </si>
  <si>
    <t>C24054057</t>
  </si>
  <si>
    <t>楊朝勛</t>
  </si>
  <si>
    <t>一筆測資錯誤 輸入輸出未依照格式</t>
  </si>
  <si>
    <t>compile error,bonus+10</t>
  </si>
  <si>
    <t>C24057039</t>
  </si>
  <si>
    <t>洪偉鋒</t>
  </si>
  <si>
    <t>未依照格式輸入</t>
  </si>
  <si>
    <t>C24061096</t>
  </si>
  <si>
    <t>湯智惟</t>
  </si>
  <si>
    <t>三筆測資錯誤 未依照格式輸入</t>
  </si>
  <si>
    <t>只交了原版的quicksort,也沒readme</t>
  </si>
  <si>
    <t>物理系           3</t>
  </si>
  <si>
    <t>C24061143</t>
  </si>
  <si>
    <t>廖品瑜</t>
  </si>
  <si>
    <t>輸出沒有空格</t>
  </si>
  <si>
    <t>測資2錯誤,bonus+0</t>
  </si>
  <si>
    <t>C24071083</t>
  </si>
  <si>
    <t>吳恩緯</t>
  </si>
  <si>
    <t>測資錯誤</t>
  </si>
  <si>
    <t>readme不完整</t>
  </si>
  <si>
    <t>測資4錯誤</t>
  </si>
  <si>
    <t>程式無輸出,readme無詳細說明</t>
  </si>
  <si>
    <t>沒分析recursion順序對時間有無影響的原因, readme內沒執行時間</t>
  </si>
  <si>
    <t>C24088200</t>
  </si>
  <si>
    <t>楊冠宇</t>
  </si>
  <si>
    <t>未交readme file</t>
  </si>
  <si>
    <t>no readme no eof</t>
  </si>
  <si>
    <t>輸出格式些微錯誤(多了那個"%s|"看起來有點混亂)</t>
  </si>
  <si>
    <t>壓縮檔命名請按照規定</t>
  </si>
  <si>
    <t>C34056077</t>
  </si>
  <si>
    <t>鄭惠文</t>
  </si>
  <si>
    <t>與題意不符；答案錯誤</t>
  </si>
  <si>
    <t>C44051045</t>
  </si>
  <si>
    <t>黃亦得</t>
  </si>
  <si>
    <t xml:space="preserve">兩筆測資錯誤 </t>
  </si>
  <si>
    <t>沒分析recursion順序對時間有無影響的原因</t>
  </si>
  <si>
    <t>系統系           3</t>
  </si>
  <si>
    <t>C44051100</t>
  </si>
  <si>
    <t>陳志謙</t>
  </si>
  <si>
    <t>輸出沒空格</t>
  </si>
  <si>
    <t>測資全不過</t>
  </si>
  <si>
    <t>測資輸入不完全</t>
  </si>
  <si>
    <t>沒有說明時間複雜度</t>
  </si>
  <si>
    <t>資訊系           4 甲</t>
  </si>
  <si>
    <t>C44051249</t>
  </si>
  <si>
    <t>黃柏愷</t>
  </si>
  <si>
    <t>測資23錯誤, bonus+10</t>
  </si>
  <si>
    <t>地科系           4</t>
  </si>
  <si>
    <t>C44056215</t>
  </si>
  <si>
    <t>黃冠凱</t>
  </si>
  <si>
    <t>沒有eof</t>
  </si>
  <si>
    <t>測資全不過,bonus+10</t>
  </si>
  <si>
    <t>C44064080</t>
  </si>
  <si>
    <t>黃有源</t>
  </si>
  <si>
    <t>洗完牌K在第一張時沒顯示就直接抽出</t>
  </si>
  <si>
    <t>測資全錯誤</t>
  </si>
  <si>
    <t>錯3測資,無法連續輸入</t>
  </si>
  <si>
    <t>錯三筆測資 no eof</t>
  </si>
  <si>
    <t>生科系           3</t>
  </si>
  <si>
    <t>C54066092</t>
  </si>
  <si>
    <t>呂承澤</t>
  </si>
  <si>
    <t>遲交7折 (100 * 0.7 = 70)</t>
  </si>
  <si>
    <t>遲交7折(100*0.7)</t>
  </si>
  <si>
    <t>EOF不會結束</t>
  </si>
  <si>
    <t>compile error: narrowing conversion of '12592' from 'int' to 'char' - '10'出問題; bonus +10</t>
  </si>
  <si>
    <t>測資全錯、No readme</t>
  </si>
  <si>
    <t>程式無輸出,no readme</t>
  </si>
  <si>
    <t>法律系           3</t>
  </si>
  <si>
    <t>D24066013</t>
  </si>
  <si>
    <t>張博舜</t>
  </si>
  <si>
    <t>心理系           4</t>
  </si>
  <si>
    <t>D84051913</t>
  </si>
  <si>
    <t>劉明哲</t>
  </si>
  <si>
    <t>一筆測資錯誤 未依照格式輸入輸出</t>
  </si>
  <si>
    <t>輸出沒空格、牌少了10</t>
  </si>
  <si>
    <t>與題意不符</t>
  </si>
  <si>
    <t>機械系           4 乙</t>
  </si>
  <si>
    <t>E14051114</t>
  </si>
  <si>
    <t>黃晨瑋</t>
  </si>
  <si>
    <t>good!</t>
  </si>
  <si>
    <t>機械系           4 甲</t>
  </si>
  <si>
    <t>E14051180</t>
  </si>
  <si>
    <t>許君碩</t>
  </si>
  <si>
    <t>部分答案錯誤</t>
  </si>
  <si>
    <t>沒詳細分析,readme沒執行時間,median沒完成</t>
  </si>
  <si>
    <t>E14052013</t>
  </si>
  <si>
    <t>徐常志</t>
  </si>
  <si>
    <t>輸出未依照格式 變數少-1</t>
  </si>
  <si>
    <t>無法連續輸入</t>
  </si>
  <si>
    <t>沒分析recursion順序,執行時間圖有附跟沒附一樣</t>
  </si>
  <si>
    <t>機械系           4 丙</t>
  </si>
  <si>
    <t>E14053069</t>
  </si>
  <si>
    <t>張鈞翔</t>
  </si>
  <si>
    <t>輸出未按格式; 部分測資錯誤/Runtime error</t>
  </si>
  <si>
    <t>要從K~A抽牌，不是A~K</t>
  </si>
  <si>
    <t>無法compile 請到lab demo</t>
  </si>
  <si>
    <t>E14053166</t>
  </si>
  <si>
    <t>陳天浩</t>
  </si>
  <si>
    <t>輸入未依照格式 沒有eof</t>
  </si>
  <si>
    <t>答案錯誤</t>
  </si>
  <si>
    <t>測資134錯誤</t>
  </si>
  <si>
    <t>1不叫證明</t>
  </si>
  <si>
    <t>沒交程式</t>
  </si>
  <si>
    <t>E14056033</t>
  </si>
  <si>
    <t>楊閎喻</t>
  </si>
  <si>
    <t>1不詳細,2有誤</t>
  </si>
  <si>
    <t>E14056083</t>
  </si>
  <si>
    <t>陳浩容</t>
  </si>
  <si>
    <t>lack of description of Ackerman's function in readme file</t>
  </si>
  <si>
    <t>readme內未對時間複雜度作說明(-10)、未描述"程式架構"(-5)</t>
  </si>
  <si>
    <t>No analysis for different order of recursion(Should give an explain no matter the execution time are affected or not)</t>
  </si>
  <si>
    <t>E14056229</t>
  </si>
  <si>
    <t>林子翔</t>
  </si>
  <si>
    <t>compile error</t>
  </si>
  <si>
    <t>readme file空白</t>
  </si>
  <si>
    <t>錯2測資,無法連續輸入</t>
  </si>
  <si>
    <t>四筆測資錯誤 no readme</t>
  </si>
  <si>
    <t>E14056300</t>
  </si>
  <si>
    <t>方柏翔</t>
  </si>
  <si>
    <t>readme無執行結果及分析</t>
  </si>
  <si>
    <t>E14056318</t>
  </si>
  <si>
    <t>黃泓熏</t>
  </si>
  <si>
    <t>勿交exe檔案; 部分測資錯誤</t>
  </si>
  <si>
    <t>測資23錯誤,bonus+10</t>
  </si>
  <si>
    <t>二筆測資錯誤</t>
  </si>
  <si>
    <t>E14056431</t>
  </si>
  <si>
    <t>趙珈葦</t>
  </si>
  <si>
    <t>部分測資TLE</t>
  </si>
  <si>
    <t>No readme</t>
  </si>
  <si>
    <t>E14056499</t>
  </si>
  <si>
    <t>林俊佑</t>
  </si>
  <si>
    <t>eof不會結束 輸出沒有空格</t>
  </si>
  <si>
    <t>readme請勿用拍照的形式</t>
  </si>
  <si>
    <t>bonus +8</t>
  </si>
  <si>
    <t>無法輸入測資</t>
  </si>
  <si>
    <t>測資3錯誤</t>
  </si>
  <si>
    <t>no eof</t>
  </si>
  <si>
    <t>機械系           2 乙</t>
  </si>
  <si>
    <t>E14072089</t>
  </si>
  <si>
    <t>賴鈺臻</t>
  </si>
  <si>
    <t>三筆測資錯誤 輸入未依照格式</t>
  </si>
  <si>
    <t>是A不是1</t>
  </si>
  <si>
    <t>無EOF判定; 部分測資錯誤</t>
  </si>
  <si>
    <t>程式無輸出,readme為空</t>
  </si>
  <si>
    <t>輸出不完全</t>
  </si>
  <si>
    <t>path順序顛倒,impossible輸出方式錯誤,無法連續輸入</t>
  </si>
  <si>
    <t>只交了原版的quicksort</t>
  </si>
  <si>
    <t>電機系           3 丙</t>
  </si>
  <si>
    <t>E24066242</t>
  </si>
  <si>
    <t>劉祐誠</t>
  </si>
  <si>
    <t>測資2筆錯誤</t>
  </si>
  <si>
    <t>E24071912</t>
  </si>
  <si>
    <t>丁浩然</t>
  </si>
  <si>
    <t>沒1</t>
  </si>
  <si>
    <t>測資2筆錯誤(-40)、複雜度說明不完整(-5)</t>
  </si>
  <si>
    <t>測資正確,但是複雜度沒有到達要求</t>
  </si>
  <si>
    <t>化工系           2 甲</t>
  </si>
  <si>
    <t>E34071061</t>
  </si>
  <si>
    <t>謝沅承</t>
  </si>
  <si>
    <t>一筆測資錯誤 輸入未依照格式 輸出沒有空格</t>
  </si>
  <si>
    <t>材料系           3 甲</t>
  </si>
  <si>
    <t>E54061094</t>
  </si>
  <si>
    <t>陳彥甫</t>
  </si>
  <si>
    <t>輸入未依照格式</t>
  </si>
  <si>
    <t>7,8行的count[b]應改為count[b-1],b = rand() % 13 + 1;出來的範圍是1~13,但count[]的index範圍是0~12</t>
  </si>
  <si>
    <t>錯2測資,程式無法結束</t>
  </si>
  <si>
    <t>土木系           5 甲</t>
  </si>
  <si>
    <t>E64041258</t>
  </si>
  <si>
    <t>洪一宸</t>
  </si>
  <si>
    <t>strpy_s compile沒過</t>
  </si>
  <si>
    <t>你在第20行"strcpy_s(Ts[a], sizeof(Ts[a]), s[a]);"自己把已經正確排序好的牌又打亂了,後面當然會有問題...,那行拿掉就好了</t>
  </si>
  <si>
    <t>測資124錯誤,readme沒有說明</t>
  </si>
  <si>
    <t>土木系           4 乙</t>
  </si>
  <si>
    <t>E64056106</t>
  </si>
  <si>
    <t>蕭苡烜</t>
  </si>
  <si>
    <t>土木系           4 甲</t>
  </si>
  <si>
    <t>E64056114</t>
  </si>
  <si>
    <t>郭許良</t>
  </si>
  <si>
    <t>無結果output</t>
  </si>
  <si>
    <t>readme不完整 檔案格式錯誤</t>
  </si>
  <si>
    <t>E64056211</t>
  </si>
  <si>
    <t>詹康彬</t>
  </si>
  <si>
    <t>輸出缺少空格</t>
  </si>
  <si>
    <t>1有誤</t>
  </si>
  <si>
    <t>錯1測資,輸出未空行</t>
  </si>
  <si>
    <t>工科系           3</t>
  </si>
  <si>
    <t>E64066119</t>
  </si>
  <si>
    <t>許廷嘉</t>
  </si>
  <si>
    <t>輸出錯誤</t>
  </si>
  <si>
    <t>土木系           2 甲</t>
  </si>
  <si>
    <t>E64071237</t>
  </si>
  <si>
    <t>朱育萱</t>
  </si>
  <si>
    <t>無EOF判定</t>
  </si>
  <si>
    <t>測資2筆錯誤; readme內容過少</t>
  </si>
  <si>
    <t>土木系           2 乙</t>
  </si>
  <si>
    <t>E64076368</t>
  </si>
  <si>
    <t>黃奕宸</t>
  </si>
  <si>
    <t>僅完成建立adj. lists的部分</t>
  </si>
  <si>
    <t>程式無輸出,readme沒有說明</t>
  </si>
  <si>
    <t>水利系           4</t>
  </si>
  <si>
    <t>E84041024</t>
  </si>
  <si>
    <t>邱郁凱</t>
  </si>
  <si>
    <t>工科系           4</t>
  </si>
  <si>
    <t>E94046042</t>
  </si>
  <si>
    <t>張益齊</t>
  </si>
  <si>
    <t>E94051110</t>
  </si>
  <si>
    <t>劉元嵩</t>
  </si>
  <si>
    <t>輸入未依照規定; 檔案格式錯誤, 應命名為.cpp檔 (iostream is a C++ library for input-output. )</t>
  </si>
  <si>
    <t>無README, compile error</t>
  </si>
  <si>
    <t>K的抽取過程沒印出</t>
  </si>
  <si>
    <t>no main</t>
  </si>
  <si>
    <t>Cannot input</t>
  </si>
  <si>
    <t>E94061173</t>
  </si>
  <si>
    <t>李昀蓁</t>
  </si>
  <si>
    <t>沒有輸出</t>
  </si>
  <si>
    <t>無EOF判定；答案錯誤；勿交.exe檔</t>
  </si>
  <si>
    <t>命名未按照規定, compile error</t>
  </si>
  <si>
    <t>程式無輸出</t>
  </si>
  <si>
    <t>E94066107</t>
  </si>
  <si>
    <t>詹皓鈞</t>
  </si>
  <si>
    <t>勿交.exe檔案</t>
  </si>
  <si>
    <t>測資234有多餘輸出-5,bonus+10</t>
  </si>
  <si>
    <t>E94071039</t>
  </si>
  <si>
    <t>吳政宏</t>
  </si>
  <si>
    <t>測資134錯誤,bonus+10</t>
  </si>
  <si>
    <t>壓縮檔沒東西</t>
  </si>
  <si>
    <t>E94071047</t>
  </si>
  <si>
    <t>蘇靖涵</t>
  </si>
  <si>
    <t>Runtime error; 勿交.exe檔案</t>
  </si>
  <si>
    <t>E94071089</t>
  </si>
  <si>
    <t>羅靖皓</t>
  </si>
  <si>
    <t>E94074029</t>
  </si>
  <si>
    <t>江羿賢</t>
  </si>
  <si>
    <t>EOF後有多餘輸出</t>
  </si>
  <si>
    <t>E94079029</t>
  </si>
  <si>
    <t>施丞宥</t>
  </si>
  <si>
    <t>E94079037</t>
  </si>
  <si>
    <t>賴耀承</t>
  </si>
  <si>
    <t>遲交7折 三筆測資錯誤 40*0.7</t>
  </si>
  <si>
    <t>沒EOF</t>
  </si>
  <si>
    <t>Not using linked lists</t>
  </si>
  <si>
    <t>無法輸入</t>
  </si>
  <si>
    <t>程式無法輸入</t>
  </si>
  <si>
    <t>readme沒有分析</t>
  </si>
  <si>
    <t>能源學程         4</t>
  </si>
  <si>
    <t>F04056081</t>
  </si>
  <si>
    <t>郭昱德</t>
  </si>
  <si>
    <t>F04056170</t>
  </si>
  <si>
    <t>方力賢</t>
  </si>
  <si>
    <t>readme內未說明時間複雜度為何O(n+e)</t>
  </si>
  <si>
    <t>測資正確,沒有證明時間複雜度</t>
  </si>
  <si>
    <t>錯4測資,無readme,程式無法結束</t>
  </si>
  <si>
    <t>能源學程         3</t>
  </si>
  <si>
    <t>F04066117</t>
  </si>
  <si>
    <t>顧芳宜</t>
  </si>
  <si>
    <t>輸入未按照規定; 無法input</t>
  </si>
  <si>
    <t>輸入格式錯誤 輸出沒有空格</t>
  </si>
  <si>
    <t>don't paste entire code into readme; program did not respond to EOF; RE on some test case</t>
  </si>
  <si>
    <t>輸入之後小黑窗就消失了</t>
  </si>
  <si>
    <t>2 of the test cases are wrong. Can't input continuously.</t>
  </si>
  <si>
    <t>一筆測資錯誤 no eof</t>
  </si>
  <si>
    <t>系統系           4</t>
  </si>
  <si>
    <t>F14056025</t>
  </si>
  <si>
    <t>郭維平</t>
  </si>
  <si>
    <t>沒有eof 一筆測資錯誤</t>
  </si>
  <si>
    <t>測資4錯誤,bonus+10</t>
  </si>
  <si>
    <t>F14066216</t>
  </si>
  <si>
    <t>李辰偉</t>
  </si>
  <si>
    <t>輸入未按照規定; 檔案格式錯誤, 應命名為cpp檔 (iostream is a C++ library for input-output. ); 檔名未按照規定</t>
  </si>
  <si>
    <t>測資錯誤 輸入未依照格式</t>
  </si>
  <si>
    <t>F14071075</t>
  </si>
  <si>
    <t>趙  容</t>
  </si>
  <si>
    <t>no readme; no response to EOF; output is garbled</t>
  </si>
  <si>
    <t>命名未按照規定</t>
  </si>
  <si>
    <t>無法compiler,readme沒有說明</t>
  </si>
  <si>
    <t>readme沒有說明</t>
  </si>
  <si>
    <t>F14076083</t>
  </si>
  <si>
    <t>魏湧致</t>
  </si>
  <si>
    <t>沒有輸出空格</t>
  </si>
  <si>
    <t>錯3測資</t>
  </si>
  <si>
    <t>都計系           5</t>
  </si>
  <si>
    <t>F24041064</t>
  </si>
  <si>
    <t>陳子奕</t>
  </si>
  <si>
    <t>(readme請交windows可以直接開的檔案,如word檔或txt檔)</t>
  </si>
  <si>
    <t>部分測資錯誤；readme請勿用.pages</t>
  </si>
  <si>
    <t>readme太簡略</t>
  </si>
  <si>
    <t>工設系           5</t>
  </si>
  <si>
    <t>F34041121</t>
  </si>
  <si>
    <t>林義翔</t>
  </si>
  <si>
    <t>輸入未依照格式 沒有空格</t>
  </si>
  <si>
    <t>K永遠都在第一張</t>
  </si>
  <si>
    <t>不符題意</t>
  </si>
  <si>
    <t>抽完K程式就終止, bonus+10</t>
  </si>
  <si>
    <t>一筆測資</t>
  </si>
  <si>
    <t>航太系           2</t>
  </si>
  <si>
    <t>F44071055</t>
  </si>
  <si>
    <t>蔡孟宗</t>
  </si>
  <si>
    <t>請勿交.exe和.o</t>
  </si>
  <si>
    <t>F64076198</t>
  </si>
  <si>
    <t>王淯霆</t>
  </si>
  <si>
    <t>兩筆測資錯誤 程式無法結束</t>
  </si>
  <si>
    <t>F74044012</t>
  </si>
  <si>
    <t>林子豪</t>
  </si>
  <si>
    <t>F74051263</t>
  </si>
  <si>
    <t>陳宣辰</t>
  </si>
  <si>
    <t>三筆測資錯誤</t>
  </si>
  <si>
    <t>搞錯題目意思了,不是把要抽的換到第一張,是如果第一張不是我要抽的牌就把他放到最後一張</t>
  </si>
  <si>
    <t>readme可再詳述程式方法; queue空時程式中斷; 答案錯誤</t>
  </si>
  <si>
    <t>bonus +5</t>
  </si>
  <si>
    <t>compile error,bonus +10</t>
  </si>
  <si>
    <t>僅有一筆輸出</t>
  </si>
  <si>
    <t>F74055071</t>
  </si>
  <si>
    <t>梁致綜</t>
  </si>
  <si>
    <t>readme內未對時間複雜度作說明</t>
  </si>
  <si>
    <t>測資正確,但未說明時間複雜度</t>
  </si>
  <si>
    <t>錯2測資</t>
  </si>
  <si>
    <t>F74061103</t>
  </si>
  <si>
    <t>林郁喬</t>
  </si>
  <si>
    <t>F74061137</t>
  </si>
  <si>
    <t>鍾昀諺</t>
  </si>
  <si>
    <t>請勿交.exe</t>
  </si>
  <si>
    <t>F74062036</t>
  </si>
  <si>
    <t>許盛雯</t>
  </si>
  <si>
    <t>no output no readme</t>
  </si>
  <si>
    <t>F74066420</t>
  </si>
  <si>
    <t>李彥儒</t>
  </si>
  <si>
    <t>F74066543</t>
  </si>
  <si>
    <t>葉冠呈</t>
  </si>
  <si>
    <t>F74067044</t>
  </si>
  <si>
    <t>古琵雅</t>
  </si>
  <si>
    <t>輸入未按照規定 (program did not end with eof)</t>
  </si>
  <si>
    <t>測資輸出錯誤</t>
  </si>
  <si>
    <t>Don't print your cards 2 times every while loop. (And please submit your readme file in the formats that can be directly opened in Windows, e.g., doc,txt,pdf)</t>
  </si>
  <si>
    <t>compile error:.h content is from hw2; program breaks when enqueue after queue is empty</t>
  </si>
  <si>
    <t>Wrong file name; no readme file</t>
  </si>
  <si>
    <t>compiler error,Wrong file name; no readme file</t>
  </si>
  <si>
    <t>can't open readme  no dynamic memory allocation</t>
  </si>
  <si>
    <t>Ans1:can't understand , Ans2:some mistakes</t>
  </si>
  <si>
    <t>All of the test cases are wrong.</t>
  </si>
  <si>
    <t>can't open pages can't input</t>
  </si>
  <si>
    <t>no readme</t>
  </si>
  <si>
    <t>F74071019</t>
  </si>
  <si>
    <t>趙子翔</t>
  </si>
  <si>
    <t>F74071027</t>
  </si>
  <si>
    <t>學貝萁</t>
  </si>
  <si>
    <t>F74071043</t>
  </si>
  <si>
    <t>韓儩文</t>
  </si>
  <si>
    <t>readme請勿貼程式碼，應詳述程式方法</t>
  </si>
  <si>
    <t>F74071069</t>
  </si>
  <si>
    <t>林霆寬</t>
  </si>
  <si>
    <t>F74071077</t>
  </si>
  <si>
    <t>簡子騰</t>
  </si>
  <si>
    <t>1看不懂,2有誤</t>
  </si>
  <si>
    <t>F74071085</t>
  </si>
  <si>
    <t>鍾沅熹</t>
  </si>
  <si>
    <t>F74071093</t>
  </si>
  <si>
    <t>古尚玄</t>
  </si>
  <si>
    <t>沒有輸出測資 沒有readme</t>
  </si>
  <si>
    <t>F74071108</t>
  </si>
  <si>
    <t>柳心瑜</t>
  </si>
  <si>
    <t>輸出未依照格式</t>
  </si>
  <si>
    <t>請勿交source code以外的檔案</t>
  </si>
  <si>
    <t>命名未按照規定; readme不完整</t>
  </si>
  <si>
    <t>F74071132</t>
  </si>
  <si>
    <t>林  沛</t>
  </si>
  <si>
    <t>無readme,未輸出路徑,測資全錯(路徑長),無法連續輸入</t>
  </si>
  <si>
    <t>F74071140</t>
  </si>
  <si>
    <t>謝育萱</t>
  </si>
  <si>
    <t>命名未按照規定; bonus +10</t>
  </si>
  <si>
    <t>F74071158</t>
  </si>
  <si>
    <t>李韋杰</t>
  </si>
  <si>
    <t>時間複雜度說明不完整</t>
  </si>
  <si>
    <t>2 of the test cases are wrong.</t>
  </si>
  <si>
    <t>F74071166</t>
  </si>
  <si>
    <t>蔡東霖</t>
  </si>
  <si>
    <t>readme不完整 no eof</t>
  </si>
  <si>
    <t>沒readme file</t>
  </si>
  <si>
    <t>請勿交.exe; 無readme; 無輸出</t>
  </si>
  <si>
    <t>多印出答案以外的文字</t>
  </si>
  <si>
    <t>測資全錯(都是無效路徑,路徑長=0)</t>
  </si>
  <si>
    <t>F74071182</t>
  </si>
  <si>
    <t>陳舜寧</t>
  </si>
  <si>
    <t>F74071190</t>
  </si>
  <si>
    <t>陳尹曈</t>
  </si>
  <si>
    <t>F74071213</t>
  </si>
  <si>
    <t>陳毅儒</t>
  </si>
  <si>
    <t>readme file未對程式演算法著墨</t>
  </si>
  <si>
    <t>readme不完整 程式輸出錯誤</t>
  </si>
  <si>
    <t>僅能洗牌; readme過少(仍可以描述自己對程式流程的想法)</t>
  </si>
  <si>
    <t>未完成</t>
  </si>
  <si>
    <t>F74071221</t>
  </si>
  <si>
    <t>王郁丞</t>
  </si>
  <si>
    <t>程式不會結束</t>
  </si>
  <si>
    <t>bonus+5</t>
  </si>
  <si>
    <t>F74071263</t>
  </si>
  <si>
    <t>倪皓城</t>
  </si>
  <si>
    <t>測資1筆錯誤(-20)、readme沒有說明複雜度(-10)且也未對程式架構、流程說明(-5)</t>
  </si>
  <si>
    <t>compile error,no readme</t>
  </si>
  <si>
    <t>F74071271</t>
  </si>
  <si>
    <t>趙家佑</t>
  </si>
  <si>
    <t>請勿交source code以外的檔案; 部分測資錯誤/Runtime error</t>
  </si>
  <si>
    <t>命名未按照規定, 測資全不過</t>
  </si>
  <si>
    <t>F74072057</t>
  </si>
  <si>
    <t>余品丰</t>
  </si>
  <si>
    <t>部分測資EOF後多輸出一個謎之char</t>
  </si>
  <si>
    <t>F74072073</t>
  </si>
  <si>
    <t>林智平</t>
  </si>
  <si>
    <t>輸入未依照規定; 部分測資錯誤</t>
  </si>
  <si>
    <t>命名未按照規定, readme不完整</t>
  </si>
  <si>
    <t>F74072081</t>
  </si>
  <si>
    <t>林昊紳</t>
  </si>
  <si>
    <t>測資1筆錯誤(-20)、readme沒有說明時間複雜度(-10)</t>
  </si>
  <si>
    <t>F74072099</t>
  </si>
  <si>
    <t>黃濬程</t>
  </si>
  <si>
    <t>Runtime error</t>
  </si>
  <si>
    <t>bonus+0</t>
  </si>
  <si>
    <t>F74072104</t>
  </si>
  <si>
    <t>陳嵩博</t>
  </si>
  <si>
    <t>錯3測資,輸出未空行</t>
  </si>
  <si>
    <t>F74072112</t>
  </si>
  <si>
    <t>黃成祺</t>
  </si>
  <si>
    <t>勿附不相關文件</t>
  </si>
  <si>
    <t>F74072120</t>
  </si>
  <si>
    <t>彭皓瑜</t>
  </si>
  <si>
    <t>無readme; 答案錯誤</t>
  </si>
  <si>
    <t>bonus+10; 少加一個分號導致compile error</t>
  </si>
  <si>
    <t>測資全錯(輸出意義不明),無readme</t>
  </si>
  <si>
    <t>F74072138</t>
  </si>
  <si>
    <t>黃上睿</t>
  </si>
  <si>
    <t>EOF後多輸出一個char</t>
  </si>
  <si>
    <t>compile error (58行變數e_num寫成e_vum) (-5)、測資2筆錯誤(-40)、複雜度說明不完整(-5)</t>
  </si>
  <si>
    <t>F74072146</t>
  </si>
  <si>
    <t>廖郁珊</t>
  </si>
  <si>
    <t>F74072154</t>
  </si>
  <si>
    <t>高德穎</t>
  </si>
  <si>
    <t>3 of the test cases are wrong. Can't input continuously.</t>
  </si>
  <si>
    <t>F74072162</t>
  </si>
  <si>
    <t>曹家熏</t>
  </si>
  <si>
    <t>測資2筆錯誤(-40)、readme沒有對"程式架構"的說明(-5)、時間複雜度說明不完整(-5)</t>
  </si>
  <si>
    <t>錯1測資,輸出格式錯誤</t>
  </si>
  <si>
    <t>F74072188</t>
  </si>
  <si>
    <t>蘇名偉</t>
  </si>
  <si>
    <t>87和103行的set[s]應該改成set[s-1]才對,s=rand()%13+1出來的範圍是1~13,但set[]的index範圍是0~12</t>
  </si>
  <si>
    <t>無法連續輸入,impossible未空行</t>
  </si>
  <si>
    <t>F74072196</t>
  </si>
  <si>
    <t>徐義翔</t>
  </si>
  <si>
    <t>命名未按照規定, No readme</t>
  </si>
  <si>
    <t>測資全不過,no readme</t>
  </si>
  <si>
    <t>F74072219</t>
  </si>
  <si>
    <t>楊  昇</t>
  </si>
  <si>
    <t>牌少了10、是A不是1、有些地方會重複多印一行</t>
  </si>
  <si>
    <t>3筆測資錯誤</t>
  </si>
  <si>
    <t>F74072227</t>
  </si>
  <si>
    <t>許湘苡</t>
  </si>
  <si>
    <t>勿交.exe; 答案錯誤</t>
  </si>
  <si>
    <t>F74072235</t>
  </si>
  <si>
    <t>沈子揚</t>
  </si>
  <si>
    <t>readme未針對recursion程式部分做說明</t>
  </si>
  <si>
    <t>15和19行的be_used[random_card]應該改成be_used[random_card-1]才對,random_card = (rand()%13)+1出來的範圍是1~13,但be_used[]的index範圍是0~12</t>
  </si>
  <si>
    <t>勿交.exe</t>
  </si>
  <si>
    <t>錯1測資,有不必要的輸出(點的順序)</t>
  </si>
  <si>
    <t>F74072243</t>
  </si>
  <si>
    <t>沈桓敬</t>
  </si>
  <si>
    <t>readme勿貼整份源碼</t>
  </si>
  <si>
    <t>F74072251</t>
  </si>
  <si>
    <t>蔡哲平</t>
  </si>
  <si>
    <t>輸入未依照格式 輸出沒有空格</t>
  </si>
  <si>
    <t>無法連續輸入 no readme</t>
  </si>
  <si>
    <t>F74072269</t>
  </si>
  <si>
    <t>郭又宗</t>
  </si>
  <si>
    <t>第1張是K的時候抽掉沒印出; bonus +10</t>
  </si>
  <si>
    <t>錯1,無法連續輸入</t>
  </si>
  <si>
    <t>二筆測資錯誤 no eof</t>
  </si>
  <si>
    <t>F74072277</t>
  </si>
  <si>
    <t>許郁翎</t>
  </si>
  <si>
    <t>eof後輸出錯誤</t>
  </si>
  <si>
    <t>compile error, no readme</t>
  </si>
  <si>
    <t>二筆測資錯誤 no eof no readme</t>
  </si>
  <si>
    <t>F74072293</t>
  </si>
  <si>
    <t>胡庭偉</t>
  </si>
  <si>
    <t>eof不會結束</t>
  </si>
  <si>
    <t>readme內容應該具體一點,講你的實作方法</t>
  </si>
  <si>
    <t>queue empty時EOF發生無限輸出；部分測資答案錯誤</t>
  </si>
  <si>
    <t>測資1錯誤,bonus+10</t>
  </si>
  <si>
    <t>錯4測資,輸出格式錯誤</t>
  </si>
  <si>
    <t>F74074017</t>
  </si>
  <si>
    <t>陳冠宇</t>
  </si>
  <si>
    <t>queue空時程式結束；部分測資錯誤</t>
  </si>
  <si>
    <t>compiler error</t>
  </si>
  <si>
    <t>no dynamic memory allocation</t>
  </si>
  <si>
    <t>F74074041</t>
  </si>
  <si>
    <t>吳柏萱</t>
  </si>
  <si>
    <t>測資錯誤 未依照題目格式輸出</t>
  </si>
  <si>
    <t>勿交.exe; 部分測資錯誤</t>
  </si>
  <si>
    <t>readme時間複雜度說明不完整</t>
  </si>
  <si>
    <t>F74074059</t>
  </si>
  <si>
    <t>林筠倩</t>
  </si>
  <si>
    <t>勿交.exe .o</t>
  </si>
  <si>
    <t>F74074067</t>
  </si>
  <si>
    <t>張閔政</t>
  </si>
  <si>
    <t>readme應詳述程式方法,壓縮檔命名請按照規定;  compile error</t>
  </si>
  <si>
    <t>F74074075</t>
  </si>
  <si>
    <t>卓鉦詠</t>
  </si>
  <si>
    <t>某些地方會重複印好幾次</t>
  </si>
  <si>
    <t>測資234錯誤</t>
  </si>
  <si>
    <t>F74074083</t>
  </si>
  <si>
    <t>蔡順先</t>
  </si>
  <si>
    <t>在函式draw()和swit()內的"for(int i=0;i&lt;13;i++){p[i]=p[i+1];}" 的停止條件應該是i&lt;12才對,寫i&lt;13當 i 跑到12時你的程式是 p[12]=p[13], p[13]已經超出範圍了所以是違法存取</t>
  </si>
  <si>
    <t>F74074091</t>
  </si>
  <si>
    <t>李揚靖</t>
  </si>
  <si>
    <t>未將dev project包含的c/cpp檔一起交上而無法compile</t>
  </si>
  <si>
    <t>輸入輸出未依照格式</t>
  </si>
  <si>
    <t>勿交.cpp, readme以外檔案; 部分測資Runtime error; EOF後多輸出一個char &amp; Runtime error</t>
  </si>
  <si>
    <t>readme缺少對於"抽牌"、"牌的移動"的描述</t>
  </si>
  <si>
    <t>測資1,4錯誤</t>
  </si>
  <si>
    <t>只有輸出T/F (+20)、No readme (+0)</t>
  </si>
  <si>
    <t>測資全錯,輸出未空行</t>
  </si>
  <si>
    <t>F74074106</t>
  </si>
  <si>
    <t>蔡靜怡</t>
  </si>
  <si>
    <t>遲交7折 未依照輸入格式(95*0.7)</t>
  </si>
  <si>
    <t>無source code; 勿交.exe, .dev; readme應詳述程式方法</t>
  </si>
  <si>
    <t>?</t>
  </si>
  <si>
    <t>輸出沒有空格; 檔名命名未按照規定</t>
  </si>
  <si>
    <t>程式無輸出; 檔名命名未按照規定</t>
  </si>
  <si>
    <t>readme不完整(-5)、沒有說明複雜度(-10)</t>
  </si>
  <si>
    <t>F74074114</t>
  </si>
  <si>
    <t>古真禛</t>
  </si>
  <si>
    <t>未依照題目格式輸出</t>
  </si>
  <si>
    <t>EOF不是指string literal "^Z";</t>
  </si>
  <si>
    <t>F74074122</t>
  </si>
  <si>
    <t>歐禮寬</t>
  </si>
  <si>
    <t>F74074716</t>
  </si>
  <si>
    <t>溫峻良</t>
  </si>
  <si>
    <t>F74074724</t>
  </si>
  <si>
    <t>邱柏鈞</t>
  </si>
  <si>
    <t>readme應詳述程式方法; 部分測資錯誤</t>
  </si>
  <si>
    <t>F74075039</t>
  </si>
  <si>
    <t>何羽晴</t>
  </si>
  <si>
    <t>勿交.exe; 部分測資錯誤; 冗餘輸出</t>
  </si>
  <si>
    <t>測資234錯誤,bonus+5</t>
  </si>
  <si>
    <t>F74075047</t>
  </si>
  <si>
    <t>許頌揚</t>
  </si>
  <si>
    <t>Misunderstanding what this homework wants you to do, you need to shift the cards left and compare the first card, not shuffle and compare it.</t>
  </si>
  <si>
    <t>extra char output &amp; Runtime error after EOF</t>
  </si>
  <si>
    <t>命名成costco, readme不完整</t>
  </si>
  <si>
    <t>檔名錯誤-5 (2個作業命名反了)</t>
  </si>
  <si>
    <t>Explain more thoroughly(Median of three and short sublist first are faster, why?)</t>
  </si>
  <si>
    <t>F74075055</t>
  </si>
  <si>
    <t>曾青山</t>
  </si>
  <si>
    <t>wrong answer</t>
  </si>
  <si>
    <t>The program doesn't end when it reads in EOF.</t>
  </si>
  <si>
    <t>F74076019</t>
  </si>
  <si>
    <t>黃宇衡</t>
  </si>
  <si>
    <t>F74076027</t>
  </si>
  <si>
    <t>林政傑</t>
  </si>
  <si>
    <t>F74076051</t>
  </si>
  <si>
    <t>吳明真</t>
  </si>
  <si>
    <t>是J不是j</t>
  </si>
  <si>
    <t>沒有針對tail recursive分析</t>
  </si>
  <si>
    <t>F74076069</t>
  </si>
  <si>
    <t>翁敬堯</t>
  </si>
  <si>
    <t>F74076077</t>
  </si>
  <si>
    <t>張祐誠</t>
  </si>
  <si>
    <t>程式無法執行,no readme</t>
  </si>
  <si>
    <t>F74076085</t>
  </si>
  <si>
    <t>吳仕群</t>
  </si>
  <si>
    <t>輸出短少</t>
  </si>
  <si>
    <t>queue空後再enqueue會Runtime error; 部分測資錯誤</t>
  </si>
  <si>
    <t>測資2錯誤, readme太簡略</t>
  </si>
  <si>
    <t>F74076093</t>
  </si>
  <si>
    <t>張又仁</t>
  </si>
  <si>
    <t>輸入未依照格式 缺少空白</t>
  </si>
  <si>
    <t>F74076108</t>
  </si>
  <si>
    <t>蔡秉睿</t>
  </si>
  <si>
    <t>readme應詳述程式方法;部分測資錯誤/Runtime error</t>
  </si>
  <si>
    <t>不要把程式碼也貼到Readme</t>
  </si>
  <si>
    <t>F74076116</t>
  </si>
  <si>
    <t>曾奕崴</t>
  </si>
  <si>
    <t>F74076124</t>
  </si>
  <si>
    <t>向景亘</t>
  </si>
  <si>
    <t>沒有include algorithm</t>
  </si>
  <si>
    <t>F74076132</t>
  </si>
  <si>
    <t>吳雨辰</t>
  </si>
  <si>
    <t>測資3.4錯誤,bonus+10</t>
  </si>
  <si>
    <t>F74076140</t>
  </si>
  <si>
    <t>鄭明奇</t>
  </si>
  <si>
    <t>勿連別題程式一起交</t>
  </si>
  <si>
    <t>F74076166</t>
  </si>
  <si>
    <t>雷智翔</t>
  </si>
  <si>
    <t xml:space="preserve">沒分析recursion順序對時間有無影響的原因, </t>
  </si>
  <si>
    <t>F74076174</t>
  </si>
  <si>
    <t>林品含</t>
  </si>
  <si>
    <t>牌洗不夠亂</t>
  </si>
  <si>
    <t>勿交.exe; 部分測資Runtime error</t>
  </si>
  <si>
    <t>有bug(gcc compiler和visual studio皆無法執行,1個線上IDE輸出完一次就會終止,另1個IDE有個測資會崩潰)</t>
  </si>
  <si>
    <t>can't compile</t>
  </si>
  <si>
    <t>資訊系           1 乙</t>
  </si>
  <si>
    <t>F74076182</t>
  </si>
  <si>
    <t>鍾孟岳</t>
  </si>
  <si>
    <t>錯兩筆輸出</t>
  </si>
  <si>
    <t>F74076190</t>
  </si>
  <si>
    <t>陳信新</t>
  </si>
  <si>
    <t>F74076205</t>
  </si>
  <si>
    <t>李孟霏</t>
  </si>
  <si>
    <t>F74076213</t>
  </si>
  <si>
    <t>吳定洋</t>
  </si>
  <si>
    <t>是K不是k</t>
  </si>
  <si>
    <t>輸出未空行,Impossible未空行</t>
  </si>
  <si>
    <t>F74076221</t>
  </si>
  <si>
    <t>柯洺葦</t>
  </si>
  <si>
    <t>F74076239</t>
  </si>
  <si>
    <t>陳維竑</t>
  </si>
  <si>
    <t>輸入未依照格式 輸出多括號</t>
  </si>
  <si>
    <t>F74076255</t>
  </si>
  <si>
    <t>王顗慈</t>
  </si>
  <si>
    <t>多一個return</t>
  </si>
  <si>
    <t>測資234錯誤,bonus+0</t>
  </si>
  <si>
    <t>沒分析pivot選擇對時間有無影響的原因, 沒有針對tail recursive分析</t>
  </si>
  <si>
    <t>F74076263</t>
  </si>
  <si>
    <t>賴一方</t>
  </si>
  <si>
    <t>未交readme file; 輸入未依照規定</t>
  </si>
  <si>
    <t>沒有詳細分析，沒有時間在readme</t>
  </si>
  <si>
    <t>F74076271</t>
  </si>
  <si>
    <t>羅萱妤</t>
  </si>
  <si>
    <t>勿交readme, .cpp/.c以外的檔案; 答案錯誤</t>
  </si>
  <si>
    <t>F74076289</t>
  </si>
  <si>
    <t>游弘毅</t>
  </si>
  <si>
    <t>輸出請按照規定格式; 部分測資錯誤; 特殊原因遲交6折</t>
  </si>
  <si>
    <t>y &amp; n</t>
  </si>
  <si>
    <t>compile error,readme沒有說明</t>
  </si>
  <si>
    <t>F74076297</t>
  </si>
  <si>
    <t>張凱傑</t>
  </si>
  <si>
    <t>F74076302</t>
  </si>
  <si>
    <t>鍾維廷</t>
  </si>
  <si>
    <t>部分測資錯誤；EOF後程式無限輸出</t>
  </si>
  <si>
    <t>程式自動結束</t>
  </si>
  <si>
    <t>F74076310</t>
  </si>
  <si>
    <t>賴大立</t>
  </si>
  <si>
    <t>一筆測資錯誤 沒有eof</t>
  </si>
  <si>
    <t>elaborate your program implementation in readme;</t>
  </si>
  <si>
    <t>測資1筆錯誤(-20)、readme內沒有說明複雜度(-10)</t>
  </si>
  <si>
    <t>F74076328</t>
  </si>
  <si>
    <t>陳竑曄</t>
  </si>
  <si>
    <t>錯1測資,無法連續輸入</t>
  </si>
  <si>
    <t>F74076336</t>
  </si>
  <si>
    <t>許耀允</t>
  </si>
  <si>
    <t>輸出間沒空格</t>
  </si>
  <si>
    <t>F74076344</t>
  </si>
  <si>
    <t>張家豪</t>
  </si>
  <si>
    <t>F74077015</t>
  </si>
  <si>
    <t>田家樂</t>
  </si>
  <si>
    <t>The program is bugged, sometimes the output is right, sometimes it's wrong, and sometimes the program just crash.</t>
  </si>
  <si>
    <t>F74077023</t>
  </si>
  <si>
    <t>余更忠</t>
  </si>
  <si>
    <t>沒有空格分開 eof後多輸出</t>
  </si>
  <si>
    <t>At line 42: "for(int i=0;i&lt;13;i++)", the stop condition should be i&lt;12 instead of i&lt;13, since when i = 12, your line 44 will be "array[12] = array [13]", array[13] is out of range and thus it's an invalid access.</t>
  </si>
  <si>
    <t>readme file請寫在同一份</t>
  </si>
  <si>
    <t>輸入測資不完全 程式提早結束</t>
  </si>
  <si>
    <t>Missing Ans1, a mistake in Ans2</t>
  </si>
  <si>
    <t>Didn't output a blank line between different cases.</t>
  </si>
  <si>
    <t>can't open</t>
  </si>
  <si>
    <t>F74077031</t>
  </si>
  <si>
    <t>林大威</t>
  </si>
  <si>
    <t>F74077073</t>
  </si>
  <si>
    <t>班文通</t>
  </si>
  <si>
    <t>1 of the test cases is wrong, and the input format is wrong(Don't input the number of test cases)</t>
  </si>
  <si>
    <t>F74077112</t>
  </si>
  <si>
    <t>楊逸婷</t>
  </si>
  <si>
    <t>是K,Q,J,A不是13,12,11,1</t>
  </si>
  <si>
    <t>有bug,沒有詳細分析</t>
  </si>
  <si>
    <t>F74077120</t>
  </si>
  <si>
    <t>蔡孝龍</t>
  </si>
  <si>
    <t xml:space="preserve">沒分析pivot選擇對時間有無影響的原因, </t>
  </si>
  <si>
    <t>F74077138</t>
  </si>
  <si>
    <t>達愛娜</t>
  </si>
  <si>
    <t>最後一筆測資無法出現</t>
  </si>
  <si>
    <t>The program is bugged, only the first input will produce the correct output.</t>
  </si>
  <si>
    <t>No detailed analysis</t>
  </si>
  <si>
    <t>F74079067</t>
  </si>
  <si>
    <t>蔡宏昕</t>
  </si>
  <si>
    <t>勿交.exe; 部分測資答案錯誤/誤判underflow/overflow</t>
  </si>
  <si>
    <t>F74089012</t>
  </si>
  <si>
    <t>蔡文賓</t>
  </si>
  <si>
    <t>elaborate your program implementation in readme; compile error</t>
  </si>
  <si>
    <t>F74089020</t>
  </si>
  <si>
    <t>龍帆軒</t>
  </si>
  <si>
    <t>一筆測資錯誤 沒有eof 輸出沒有空格</t>
  </si>
  <si>
    <t>搞錯題目意思了,不是一直洗牌然後看第一張牌是不是要抽的牌;是看第一張是不是我要的牌,不是就把第一張牌放到最後一張,還有隨機種子的設定不應該放在shuffle()內重複執行,應該放在main()的一開始跑一次就好</t>
  </si>
  <si>
    <t>勿交.exe;</t>
  </si>
  <si>
    <t>readme未對程式流程做說明(-10)、bonus +10</t>
  </si>
  <si>
    <t>程式無輸出,bonus+10</t>
  </si>
  <si>
    <t>只能輸出T/F且一題錯誤、No readme</t>
  </si>
  <si>
    <t>測資12錯誤</t>
  </si>
  <si>
    <t>Didn't output the path. Can't input continuously.</t>
  </si>
  <si>
    <t>not finish</t>
  </si>
  <si>
    <t>F74089046</t>
  </si>
  <si>
    <t>曾駿馳</t>
  </si>
  <si>
    <t>Runtime error when dequeue</t>
  </si>
  <si>
    <t>F84064014</t>
  </si>
  <si>
    <t>朱柏綸</t>
  </si>
  <si>
    <t>wrong answer for some test case</t>
  </si>
  <si>
    <t>readme請寫"程式架構、流程"，不要只寫function功能 (-10); bonus +10</t>
  </si>
  <si>
    <t>1 of the test cases is wrong. Can't input continuously.</t>
  </si>
  <si>
    <t>F84066121</t>
  </si>
  <si>
    <t>陳家揚</t>
  </si>
  <si>
    <t>no readme 測資輸出錯誤</t>
  </si>
  <si>
    <t>輸出沒有空格(-2); readme太簡略(-15)</t>
  </si>
  <si>
    <t>一筆測資錯誤  no dynamic memeory allocation</t>
  </si>
  <si>
    <t>醫工系           5</t>
  </si>
  <si>
    <t>F94046034</t>
  </si>
  <si>
    <t>陳凱勛</t>
  </si>
  <si>
    <t>no readme 一筆測資錯誤 沒有eof   輸出格式錯誤</t>
  </si>
  <si>
    <t>EOF後多輸出一個char然後Runtime error</t>
  </si>
  <si>
    <t xml:space="preserve"> no dynamic memeory allocation</t>
  </si>
  <si>
    <t>醫工系           4</t>
  </si>
  <si>
    <t>F94051039</t>
  </si>
  <si>
    <t>溫子謙</t>
  </si>
  <si>
    <t>疑似抄襲,如有疑問請來實驗室詢問</t>
  </si>
  <si>
    <t>F94051152</t>
  </si>
  <si>
    <t>莊奕煥</t>
  </si>
  <si>
    <t>遲交7折(40*0.7)</t>
  </si>
  <si>
    <t>F94056128</t>
  </si>
  <si>
    <t>陳亮瑋</t>
  </si>
  <si>
    <t>冗餘輸出; EOF判定未依照規定</t>
  </si>
  <si>
    <t>F94056136</t>
  </si>
  <si>
    <t>陳姵蓁</t>
  </si>
  <si>
    <t>無法compile, 下次請交.c/.cpp檔</t>
  </si>
  <si>
    <t>你有用heap嗎?</t>
  </si>
  <si>
    <t>F94056152</t>
  </si>
  <si>
    <t>羅翊芳</t>
  </si>
  <si>
    <t>輸入未按照規定; 少加;導致compile error</t>
  </si>
  <si>
    <t>readme應詳述程式方法; 答案錯誤</t>
  </si>
  <si>
    <t>F94059037</t>
  </si>
  <si>
    <t>林聖育</t>
  </si>
  <si>
    <t>eof之後輸出錯誤</t>
  </si>
  <si>
    <t>輸出格式奇怪</t>
  </si>
  <si>
    <t>一dequeue一output是可以接受的</t>
  </si>
  <si>
    <t>未使用linked list實作; bonus +5</t>
  </si>
  <si>
    <t>錯1測資,有bug(輸入多個測資的情況下後面的測資會錯誤)</t>
  </si>
  <si>
    <t>統計系           4</t>
  </si>
  <si>
    <t>H24051061</t>
  </si>
  <si>
    <t>蘇任俞</t>
  </si>
  <si>
    <t>readme file的內容看來沒搞懂這個作業要做什麼,而且readme file的內容和程式碼也搭不起來</t>
  </si>
  <si>
    <t>main沒接受input</t>
  </si>
  <si>
    <t>compile error; bonus +5</t>
  </si>
  <si>
    <t>另一組partition set沒輸出完整(-10)、檔案命名未照規定(-5)</t>
  </si>
  <si>
    <t>測資正確、檔案命名未照規定</t>
  </si>
  <si>
    <t>H24056095</t>
  </si>
  <si>
    <t>馬少倫</t>
  </si>
  <si>
    <t>No output</t>
  </si>
  <si>
    <t>一筆測資正確</t>
  </si>
  <si>
    <t>H24056118</t>
  </si>
  <si>
    <t>蔡育哲</t>
  </si>
  <si>
    <t>統計系           2</t>
  </si>
  <si>
    <t>H24061105</t>
  </si>
  <si>
    <t>張邦翰</t>
  </si>
  <si>
    <t>H24071037</t>
  </si>
  <si>
    <t>楊芸甄</t>
  </si>
  <si>
    <t xml:space="preserve">no readme 沒有照流程 </t>
  </si>
  <si>
    <t>複雜度沒分析完</t>
  </si>
  <si>
    <t>電機系           5 丙</t>
  </si>
  <si>
    <t>H34044016</t>
  </si>
  <si>
    <t>劉士宏</t>
  </si>
  <si>
    <t>3筆測資錯誤 no eof</t>
  </si>
  <si>
    <t>H34071136</t>
  </si>
  <si>
    <t>呂兆凱</t>
  </si>
  <si>
    <t>bonus +5 (比較的部分未呈現程式"效能"方面)</t>
  </si>
  <si>
    <t>H34074061</t>
  </si>
  <si>
    <t>詹君敏</t>
  </si>
  <si>
    <t>K永遠都在最後一張</t>
  </si>
  <si>
    <t>H34076241</t>
  </si>
  <si>
    <t>張軒溥</t>
  </si>
  <si>
    <t>錯2測資,輸出未空行</t>
  </si>
  <si>
    <t>測資全錯</t>
  </si>
  <si>
    <t>交管系           4</t>
  </si>
  <si>
    <t>H54051091</t>
  </si>
  <si>
    <t>胡運瑜</t>
  </si>
  <si>
    <t>交管系           3</t>
  </si>
  <si>
    <t>H54066127</t>
  </si>
  <si>
    <t>葉家榮</t>
  </si>
  <si>
    <t>醫學系           1</t>
  </si>
  <si>
    <t>I54081144</t>
  </si>
  <si>
    <t>蘇偉中</t>
  </si>
  <si>
    <t>壓縮檔命名請按照規定; 部分測資錯誤</t>
  </si>
  <si>
    <t>下次readme如果要分兩份檔案, 請註明哪份是哪個作業的</t>
  </si>
  <si>
    <t>電漿所           2 碩</t>
  </si>
  <si>
    <t>LA6061022</t>
  </si>
  <si>
    <t>黃中志</t>
  </si>
  <si>
    <t>一筆測資錯誤 輸入未依照格式</t>
  </si>
  <si>
    <t>電機所           2 碩</t>
  </si>
  <si>
    <t>N26071089</t>
  </si>
  <si>
    <t>陳品豪</t>
  </si>
  <si>
    <t>eof沒有作用</t>
  </si>
  <si>
    <t>人工智慧碩士學程 1 碩</t>
  </si>
  <si>
    <t>NE6081111</t>
  </si>
  <si>
    <t>鄭鈺璋</t>
  </si>
  <si>
    <t>資訊所           3 碩</t>
  </si>
  <si>
    <t>P76051187</t>
  </si>
  <si>
    <t>呂元</t>
  </si>
  <si>
    <t>只交一個空白的readme並不會因而多得分</t>
  </si>
  <si>
    <t>資訊所           2 碩</t>
  </si>
  <si>
    <t>P76061247</t>
  </si>
  <si>
    <t>陳柏宇</t>
  </si>
  <si>
    <t>P76071153</t>
  </si>
  <si>
    <t>陳昱廷</t>
  </si>
  <si>
    <t>部分測資錯誤; 特殊因素補交6折</t>
  </si>
  <si>
    <t>P76071357</t>
  </si>
  <si>
    <t>張家銘</t>
  </si>
  <si>
    <t>一筆測資錯誤 no dynamic memory allocation</t>
  </si>
  <si>
    <t>資訊所           1 碩</t>
  </si>
  <si>
    <t>P76081035</t>
  </si>
  <si>
    <t>陳宥霖</t>
  </si>
  <si>
    <t>冗餘輸出&amp;輸入格式不正確</t>
  </si>
  <si>
    <t>bonus</t>
  </si>
  <si>
    <t>P76081116</t>
  </si>
  <si>
    <t>鄭皓中</t>
  </si>
  <si>
    <t>部分測資輸出最後多出一個亂碼char</t>
  </si>
  <si>
    <t>no output</t>
  </si>
  <si>
    <t>P76081190</t>
  </si>
  <si>
    <t>林美蘭</t>
  </si>
  <si>
    <t>無EOF判定; 答案錯誤</t>
  </si>
  <si>
    <t>P76081255</t>
  </si>
  <si>
    <t>陳如琰</t>
  </si>
  <si>
    <t>Didn't use srand(time(NULL));</t>
  </si>
  <si>
    <t>P76081475</t>
  </si>
  <si>
    <t>詹之鋐</t>
  </si>
  <si>
    <t>測資1錯誤</t>
  </si>
  <si>
    <t>P76084520</t>
  </si>
  <si>
    <t>廖家興</t>
  </si>
  <si>
    <t>二筆測資錯誤 沒有eof</t>
  </si>
  <si>
    <t>測資234錯誤,bonus+10</t>
  </si>
  <si>
    <t>P76084677</t>
  </si>
  <si>
    <t>鄭秀嘉</t>
  </si>
  <si>
    <t>XX1081107</t>
  </si>
  <si>
    <t>曾裕亨</t>
  </si>
  <si>
    <t>一筆測資錯誤 輸入和輸出未依照格式</t>
  </si>
  <si>
    <t xml:space="preserve">沒有顯示時間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</si>
</sst>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9">
    <font>
      <sz val="10.0"/>
      <color rgb="FF000000"/>
      <name val="Arial"/>
    </font>
    <font/>
    <font>
      <name val="Arial"/>
    </font>
    <font>
      <color rgb="FFFF0000"/>
    </font>
    <font>
      <color rgb="FFFF0000"/>
      <name val="Arial"/>
    </font>
    <font>
      <color rgb="FF000000"/>
      <name val="Arial"/>
    </font>
    <font>
      <color rgb="FF000000"/>
    </font>
    <font>
      <color rgb="FF000000"/>
      <name val="Roboto"/>
    </font>
    <font>
      <color rgb="FF434343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49" xfId="0" applyAlignment="1" applyFont="1" applyNumberFormat="1">
      <alignment horizontal="left" vertical="bottom"/>
    </xf>
    <xf borderId="0" fillId="0" fontId="4" numFmtId="0" xfId="0" applyAlignment="1" applyFont="1">
      <alignment readingOrder="0" vertical="bottom"/>
    </xf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1" numFmtId="0" xfId="0" applyFont="1"/>
    <xf borderId="0" fillId="3" fontId="4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2" numFmtId="49" xfId="0" applyAlignment="1" applyFont="1" applyNumberFormat="1">
      <alignment horizontal="left" vertical="bottom"/>
    </xf>
    <xf borderId="0" fillId="3" fontId="4" numFmtId="0" xfId="0" applyAlignment="1" applyFont="1">
      <alignment readingOrder="0" vertical="bottom"/>
    </xf>
    <xf borderId="0" fillId="3" fontId="2" numFmtId="3" xfId="0" applyAlignment="1" applyFont="1" applyNumberFormat="1">
      <alignment vertical="bottom"/>
    </xf>
    <xf borderId="0" fillId="2" fontId="1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4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49" xfId="0" applyAlignment="1" applyFont="1" applyNumberFormat="1">
      <alignment horizontal="left" vertical="bottom"/>
    </xf>
    <xf borderId="0" fillId="4" fontId="2" numFmtId="3" xfId="0" applyAlignment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3" xfId="0" applyAlignment="1" applyFont="1" applyNumberFormat="1">
      <alignment horizontal="right" vertical="bottom"/>
    </xf>
    <xf borderId="0" fillId="2" fontId="5" numFmtId="0" xfId="0" applyAlignment="1" applyFont="1">
      <alignment horizontal="left" readingOrder="0"/>
    </xf>
    <xf borderId="0" fillId="0" fontId="5" numFmtId="0" xfId="0" applyAlignment="1" applyFont="1">
      <alignment horizontal="right" vertical="bottom"/>
    </xf>
    <xf borderId="0" fillId="0" fontId="3" numFmtId="0" xfId="0" applyFont="1"/>
    <xf borderId="0" fillId="0" fontId="1" numFmtId="164" xfId="0" applyAlignment="1" applyFont="1" applyNumberFormat="1">
      <alignment readingOrder="0"/>
    </xf>
    <xf borderId="0" fillId="0" fontId="5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2" fontId="5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3">
    <dxf>
      <font>
        <color rgb="FFB7B7B7"/>
      </font>
      <fill>
        <patternFill patternType="none"/>
      </fill>
      <border/>
    </dxf>
    <dxf>
      <font>
        <b/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hidden="1" min="1" max="1" width="14.43"/>
    <col hidden="1" min="3" max="3" width="14.43"/>
    <col customWidth="1" min="6" max="6" width="18.43"/>
    <col customWidth="1" min="7" max="7" width="24.43"/>
    <col customWidth="1" min="8" max="8" width="23.57"/>
    <col customWidth="1" min="9" max="9" width="27.71"/>
    <col customWidth="1" min="10" max="10" width="22.86"/>
    <col customWidth="1" min="11" max="11" width="22.43"/>
    <col customWidth="1" min="17" max="17" width="7.29"/>
    <col customWidth="1" min="18" max="18" width="16.29"/>
    <col customWidth="1" min="19" max="19" width="17.29"/>
    <col customWidth="1" min="20" max="20" width="16.0"/>
    <col customWidth="1" min="21" max="21" width="29.71"/>
    <col customWidth="1" min="22" max="22" width="22.86"/>
    <col customWidth="1" min="23" max="23" width="16.43"/>
    <col customWidth="1" min="24" max="24" width="10.57"/>
    <col customWidth="1" min="25" max="25" width="25.57"/>
    <col customWidth="1" min="26" max="26" width="11.71"/>
    <col customWidth="1" min="27" max="27" width="18.0"/>
    <col customWidth="1" min="28" max="28" width="14.29"/>
    <col customWidth="1" min="29" max="29" width="42.86"/>
    <col customWidth="1" min="30" max="30" width="17.29"/>
    <col customWidth="1" min="31" max="33" width="22.86"/>
    <col customWidth="1" min="34" max="34" width="26.14"/>
    <col customWidth="1" min="35" max="40" width="22.86"/>
    <col customWidth="1" min="41" max="41" width="23.29"/>
    <col customWidth="1" min="42" max="43" width="22.86"/>
  </cols>
  <sheetData>
    <row r="1">
      <c r="A1" s="1"/>
      <c r="D1" s="1" t="s">
        <v>0</v>
      </c>
      <c r="E1" s="1" t="s">
        <v>1</v>
      </c>
      <c r="G1" s="2" t="s">
        <v>2</v>
      </c>
      <c r="H1" s="3" t="s">
        <v>3</v>
      </c>
      <c r="I1" s="2" t="s">
        <v>4</v>
      </c>
      <c r="J1" s="3" t="s">
        <v>5</v>
      </c>
      <c r="K1" s="2" t="s">
        <v>4</v>
      </c>
      <c r="L1" s="1" t="s">
        <v>6</v>
      </c>
      <c r="M1" s="1" t="s">
        <v>4</v>
      </c>
      <c r="N1" s="1" t="s">
        <v>7</v>
      </c>
      <c r="O1" s="1" t="s">
        <v>8</v>
      </c>
      <c r="P1" s="1" t="s">
        <v>4</v>
      </c>
      <c r="Q1" s="1" t="s">
        <v>9</v>
      </c>
      <c r="R1" s="1" t="s">
        <v>10</v>
      </c>
      <c r="S1" s="1" t="s">
        <v>4</v>
      </c>
      <c r="T1" s="1" t="s">
        <v>11</v>
      </c>
      <c r="U1" s="1" t="s">
        <v>4</v>
      </c>
      <c r="V1" s="1" t="s">
        <v>12</v>
      </c>
      <c r="W1" s="1" t="s">
        <v>4</v>
      </c>
      <c r="X1" s="1" t="s">
        <v>13</v>
      </c>
      <c r="Y1" s="1" t="s">
        <v>4</v>
      </c>
      <c r="Z1" s="3" t="s">
        <v>14</v>
      </c>
      <c r="AA1" s="4" t="s">
        <v>4</v>
      </c>
      <c r="AB1" s="3" t="s">
        <v>15</v>
      </c>
      <c r="AC1" s="4" t="s">
        <v>4</v>
      </c>
      <c r="AD1" s="3" t="s">
        <v>16</v>
      </c>
      <c r="AE1" s="4" t="s">
        <v>4</v>
      </c>
      <c r="AF1" s="3" t="s">
        <v>17</v>
      </c>
      <c r="AG1" s="4" t="s">
        <v>4</v>
      </c>
      <c r="AH1" s="3" t="s">
        <v>18</v>
      </c>
      <c r="AI1" s="4" t="s">
        <v>4</v>
      </c>
      <c r="AJ1" s="5" t="s">
        <v>19</v>
      </c>
      <c r="AK1" s="3" t="s">
        <v>4</v>
      </c>
      <c r="AL1" s="3" t="s">
        <v>20</v>
      </c>
      <c r="AM1" s="3" t="s">
        <v>4</v>
      </c>
      <c r="AN1" s="3" t="s">
        <v>21</v>
      </c>
      <c r="AO1" s="3" t="s">
        <v>4</v>
      </c>
      <c r="AP1" s="3" t="s">
        <v>22</v>
      </c>
      <c r="AQ1" s="3" t="s">
        <v>23</v>
      </c>
    </row>
    <row r="2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3" t="s">
        <v>30</v>
      </c>
      <c r="H2" s="2"/>
      <c r="I2" s="2"/>
      <c r="J2" s="2"/>
      <c r="K2" s="2"/>
      <c r="Z2" s="2"/>
      <c r="AA2" s="2"/>
      <c r="AF2" s="2"/>
      <c r="AG2" s="2"/>
      <c r="AH2" s="2"/>
      <c r="AI2" s="2"/>
      <c r="AJ2" s="6"/>
      <c r="AK2" s="2"/>
      <c r="AL2" s="2"/>
      <c r="AM2" s="2"/>
      <c r="AN2" s="2"/>
      <c r="AO2" s="2"/>
      <c r="AP2" s="2"/>
      <c r="AQ2" s="2"/>
    </row>
    <row r="3">
      <c r="A3" s="1">
        <v>1.0</v>
      </c>
      <c r="B3" s="1" t="s">
        <v>31</v>
      </c>
      <c r="C3" s="1" t="s">
        <v>32</v>
      </c>
      <c r="D3" s="1" t="s">
        <v>33</v>
      </c>
      <c r="E3" s="1" t="s">
        <v>34</v>
      </c>
      <c r="G3" s="1">
        <v>100.0</v>
      </c>
      <c r="H3" s="1">
        <v>100.0</v>
      </c>
      <c r="J3" s="1">
        <v>90.0</v>
      </c>
      <c r="K3" s="1" t="s">
        <v>35</v>
      </c>
      <c r="L3" s="1">
        <v>100.0</v>
      </c>
      <c r="N3">
        <f>IFERROR(__xludf.DUMMYFUNCTION("IMPORTRANGE(""https://docs.google.com/spreadsheets/d/1ML8jampFlVhUHaDoBp7jDjyI7ydZlJOiNsUAymUKnFY"",""Q3:Q219"")"),27.0)</f>
        <v>27</v>
      </c>
      <c r="O3" s="1">
        <v>70.0</v>
      </c>
      <c r="P3" s="1" t="s">
        <v>36</v>
      </c>
      <c r="Q3" s="1" t="s">
        <v>37</v>
      </c>
      <c r="R3" s="1">
        <v>110.0</v>
      </c>
      <c r="S3" s="1" t="s">
        <v>38</v>
      </c>
      <c r="T3" s="1">
        <v>45.0</v>
      </c>
      <c r="U3" s="1" t="s">
        <v>39</v>
      </c>
      <c r="V3" s="7" t="s">
        <v>40</v>
      </c>
      <c r="X3" t="str">
        <f>IFERROR(__xludf.DUMMYFUNCTION("IMPORTRANGE(""https://docs.google.com/spreadsheets/d/1-wSKBFu33u-BUf2JXFzhTbjqFvO5ZEoSNCTNSmGD3Ck"",""grade!M3:M219"")"),"缺交")</f>
        <v>缺交</v>
      </c>
      <c r="Y3" t="str">
        <f>IFERROR(__xludf.DUMMYFUNCTION("IMPORTRANGE(""https://docs.google.com/spreadsheets/d/1-wSKBFu33u-BUf2JXFzhTbjqFvO5ZEoSNCTNSmGD3Ck"",""grade!O3:O219"")"),"")</f>
        <v/>
      </c>
      <c r="Z3" s="8" t="s">
        <v>40</v>
      </c>
      <c r="AA3" s="2"/>
      <c r="AB3" s="7" t="s">
        <v>40</v>
      </c>
      <c r="AD3" s="7" t="s">
        <v>40</v>
      </c>
      <c r="AF3" s="8" t="s">
        <v>40</v>
      </c>
      <c r="AG3" s="2"/>
      <c r="AH3" s="8" t="s">
        <v>40</v>
      </c>
      <c r="AI3" s="2"/>
      <c r="AJ3" s="9" t="str">
        <f>IFERROR(__xludf.DUMMYFUNCTION("IMPORTRANGE(""https://docs.google.com/spreadsheets/d/1V3K9TEAkqh6njE4pR6rRrNq2AKYf-Hs_5gIIC8IDVyo"",""N3:O219"")"),"缺交")</f>
        <v>缺交</v>
      </c>
      <c r="AK3" s="2" t="str">
        <f>IFERROR(__xludf.DUMMYFUNCTION("""COMPUTED_VALUE"""),"")</f>
        <v/>
      </c>
      <c r="AL3" s="10" t="str">
        <f>IFERROR(__xludf.DUMMYFUNCTION("IMPORTRANGE(""https://docs.google.com/spreadsheets/d/18ASi51zLrWQWw6ONcNh-NuhlvMGlz9Nhl1qw_0smU2o/edit"", ""HW9-2!C3:D219"")"),"缺交")</f>
        <v>缺交</v>
      </c>
      <c r="AM3" s="2" t="str">
        <f>IFERROR(__xludf.DUMMYFUNCTION("""COMPUTED_VALUE"""),"")</f>
        <v/>
      </c>
      <c r="AN3" s="10" t="s">
        <v>40</v>
      </c>
      <c r="AO3" s="2"/>
      <c r="AP3" s="10" t="s">
        <v>40</v>
      </c>
      <c r="AQ3" s="11">
        <f>IFERROR(__xludf.DUMMYFUNCTION("IMPORTRANGE(""https://docs.google.com/spreadsheets/d/1HVWP43RYOLI6ucec7EWMakklsbXCSQn4QhFBl0XAMqA"", ""Data Structure Final 2019!Q3:Q219"")"),35.0)</f>
        <v>35</v>
      </c>
    </row>
    <row r="4">
      <c r="A4" s="1">
        <v>61.0</v>
      </c>
      <c r="B4" s="1" t="s">
        <v>41</v>
      </c>
      <c r="C4" s="1" t="s">
        <v>32</v>
      </c>
      <c r="D4" s="1" t="s">
        <v>42</v>
      </c>
      <c r="E4" s="1" t="s">
        <v>43</v>
      </c>
      <c r="G4" s="1">
        <v>100.0</v>
      </c>
      <c r="H4" s="1">
        <v>100.0</v>
      </c>
      <c r="J4" s="1">
        <v>100.0</v>
      </c>
      <c r="K4" s="1"/>
      <c r="L4" s="1">
        <v>100.0</v>
      </c>
      <c r="N4">
        <f>IFERROR(__xludf.DUMMYFUNCTION("""COMPUTED_VALUE"""),71.0)</f>
        <v>71</v>
      </c>
      <c r="O4" s="1">
        <v>100.0</v>
      </c>
      <c r="Q4" s="1" t="s">
        <v>37</v>
      </c>
      <c r="R4" s="1">
        <v>90.0</v>
      </c>
      <c r="S4" s="1" t="s">
        <v>44</v>
      </c>
      <c r="T4" s="1">
        <v>60.0</v>
      </c>
      <c r="U4" s="1" t="s">
        <v>45</v>
      </c>
      <c r="V4" s="1">
        <v>0.0</v>
      </c>
      <c r="W4" s="1" t="s">
        <v>46</v>
      </c>
      <c r="X4">
        <f>IFERROR(__xludf.DUMMYFUNCTION("""COMPUTED_VALUE"""),0.0)</f>
        <v>0</v>
      </c>
      <c r="Y4" t="str">
        <f>IFERROR(__xludf.DUMMYFUNCTION("""COMPUTED_VALUE"""),"交成bipartite.c")</f>
        <v>交成bipartite.c</v>
      </c>
      <c r="Z4" s="8" t="s">
        <v>40</v>
      </c>
      <c r="AA4" s="2"/>
      <c r="AB4" s="1">
        <v>80.0</v>
      </c>
      <c r="AC4" s="1" t="s">
        <v>47</v>
      </c>
      <c r="AD4" s="7" t="s">
        <v>40</v>
      </c>
      <c r="AF4" s="12">
        <v>95.0</v>
      </c>
      <c r="AG4" s="13" t="s">
        <v>48</v>
      </c>
      <c r="AH4" s="3">
        <v>100.0</v>
      </c>
      <c r="AI4" s="2"/>
      <c r="AJ4" s="6">
        <f>IFERROR(__xludf.DUMMYFUNCTION("""COMPUTED_VALUE"""),98.0)</f>
        <v>98</v>
      </c>
      <c r="AK4" s="2" t="str">
        <f>IFERROR(__xludf.DUMMYFUNCTION("""COMPUTED_VALUE"""),"部分測資答案錯誤;")</f>
        <v>部分測資答案錯誤;</v>
      </c>
      <c r="AL4" s="3">
        <f>IFERROR(__xludf.DUMMYFUNCTION("""COMPUTED_VALUE"""),60.0)</f>
        <v>60</v>
      </c>
      <c r="AM4" s="3" t="str">
        <f>IFERROR(__xludf.DUMMYFUNCTION("""COMPUTED_VALUE"""),"兩筆測資無輸出")</f>
        <v>兩筆測資無輸出</v>
      </c>
      <c r="AN4" s="3">
        <v>100.0</v>
      </c>
      <c r="AO4" s="2"/>
      <c r="AP4" s="3">
        <v>100.0</v>
      </c>
      <c r="AQ4" s="11">
        <f>IFERROR(__xludf.DUMMYFUNCTION("""COMPUTED_VALUE"""),86.0)</f>
        <v>86</v>
      </c>
    </row>
    <row r="5">
      <c r="A5" s="1">
        <v>117.0</v>
      </c>
      <c r="B5" s="1" t="s">
        <v>49</v>
      </c>
      <c r="C5" s="1" t="s">
        <v>32</v>
      </c>
      <c r="D5" s="1" t="s">
        <v>50</v>
      </c>
      <c r="E5" s="1" t="s">
        <v>51</v>
      </c>
      <c r="G5" s="1">
        <v>100.0</v>
      </c>
      <c r="H5" s="1">
        <v>100.0</v>
      </c>
      <c r="J5" s="1">
        <v>100.0</v>
      </c>
      <c r="L5" s="1">
        <v>100.0</v>
      </c>
      <c r="N5">
        <f>IFERROR(__xludf.DUMMYFUNCTION("""COMPUTED_VALUE"""),52.0)</f>
        <v>52</v>
      </c>
      <c r="O5" s="1">
        <v>100.0</v>
      </c>
      <c r="Q5" s="1" t="s">
        <v>52</v>
      </c>
      <c r="R5" s="1">
        <v>100.0</v>
      </c>
      <c r="T5" s="1">
        <v>100.0</v>
      </c>
      <c r="V5" s="1">
        <v>100.0</v>
      </c>
      <c r="X5">
        <f>IFERROR(__xludf.DUMMYFUNCTION("""COMPUTED_VALUE"""),75.0)</f>
        <v>75</v>
      </c>
      <c r="Y5" t="str">
        <f>IFERROR(__xludf.DUMMYFUNCTION("""COMPUTED_VALUE"""),"weightedUnion和heightUnion比較?;部分測資答案錯誤;runtime error;輸出形式不符;")</f>
        <v>weightedUnion和heightUnion比較?;部分測資答案錯誤;runtime error;輸出形式不符;</v>
      </c>
      <c r="Z5" s="12">
        <v>100.0</v>
      </c>
      <c r="AA5" s="2"/>
      <c r="AB5" s="1">
        <v>80.0</v>
      </c>
      <c r="AC5" s="1" t="s">
        <v>53</v>
      </c>
      <c r="AD5" s="14">
        <v>100.0</v>
      </c>
      <c r="AE5" s="1" t="s">
        <v>54</v>
      </c>
      <c r="AF5" s="15" t="s">
        <v>40</v>
      </c>
      <c r="AG5" s="4"/>
      <c r="AH5" s="15" t="s">
        <v>40</v>
      </c>
      <c r="AI5" s="4"/>
      <c r="AJ5" s="6">
        <f>IFERROR(__xludf.DUMMYFUNCTION("""COMPUTED_VALUE"""),100.0)</f>
        <v>100</v>
      </c>
      <c r="AK5" s="4" t="str">
        <f>IFERROR(__xludf.DUMMYFUNCTION("""COMPUTED_VALUE"""),"")</f>
        <v/>
      </c>
      <c r="AL5" s="16">
        <f>IFERROR(__xludf.DUMMYFUNCTION("""COMPUTED_VALUE"""),100.0)</f>
        <v>100</v>
      </c>
      <c r="AM5" s="4" t="str">
        <f>IFERROR(__xludf.DUMMYFUNCTION("""COMPUTED_VALUE"""),"")</f>
        <v/>
      </c>
      <c r="AN5" s="3">
        <v>85.0</v>
      </c>
      <c r="AO5" s="3" t="s">
        <v>55</v>
      </c>
      <c r="AP5" s="3">
        <v>100.0</v>
      </c>
      <c r="AQ5" s="11">
        <f>IFERROR(__xludf.DUMMYFUNCTION("""COMPUTED_VALUE"""),85.0)</f>
        <v>85</v>
      </c>
    </row>
    <row r="6">
      <c r="A6" s="1">
        <v>62.0</v>
      </c>
      <c r="B6" s="1" t="s">
        <v>41</v>
      </c>
      <c r="C6" s="1" t="s">
        <v>32</v>
      </c>
      <c r="D6" s="1" t="s">
        <v>56</v>
      </c>
      <c r="E6" s="1" t="s">
        <v>57</v>
      </c>
      <c r="G6" s="1">
        <v>100.0</v>
      </c>
      <c r="H6" s="1">
        <v>95.0</v>
      </c>
      <c r="I6" s="1" t="s">
        <v>58</v>
      </c>
      <c r="J6" s="1">
        <v>95.0</v>
      </c>
      <c r="K6" s="1" t="s">
        <v>58</v>
      </c>
      <c r="L6" s="1">
        <v>95.0</v>
      </c>
      <c r="M6" s="1" t="s">
        <v>59</v>
      </c>
      <c r="N6">
        <f>IFERROR(__xludf.DUMMYFUNCTION("""COMPUTED_VALUE"""),60.0)</f>
        <v>60</v>
      </c>
      <c r="O6" s="1">
        <v>70.0</v>
      </c>
      <c r="P6" s="1" t="s">
        <v>36</v>
      </c>
      <c r="Q6" s="1" t="s">
        <v>60</v>
      </c>
      <c r="R6" s="1">
        <v>110.0</v>
      </c>
      <c r="S6" s="1" t="s">
        <v>38</v>
      </c>
      <c r="T6" s="1">
        <v>110.0</v>
      </c>
      <c r="U6" s="1" t="s">
        <v>61</v>
      </c>
      <c r="V6" s="1">
        <v>100.0</v>
      </c>
      <c r="X6">
        <f>IFERROR(__xludf.DUMMYFUNCTION("""COMPUTED_VALUE"""),90.0)</f>
        <v>90</v>
      </c>
      <c r="Y6" t="str">
        <f>IFERROR(__xludf.DUMMYFUNCTION("""COMPUTED_VALUE"""),"部分測資答案錯誤;輸出形式不符;")</f>
        <v>部分測資答案錯誤;輸出形式不符;</v>
      </c>
      <c r="Z6" s="12">
        <v>100.0</v>
      </c>
      <c r="AA6" s="2"/>
      <c r="AB6" s="1">
        <v>100.0</v>
      </c>
      <c r="AD6" s="14">
        <v>100.0</v>
      </c>
      <c r="AE6" s="1" t="s">
        <v>54</v>
      </c>
      <c r="AF6" s="15" t="s">
        <v>40</v>
      </c>
      <c r="AG6" s="4"/>
      <c r="AH6" s="15" t="s">
        <v>40</v>
      </c>
      <c r="AI6" s="4"/>
      <c r="AJ6" s="6">
        <f>IFERROR(__xludf.DUMMYFUNCTION("""COMPUTED_VALUE"""),100.0)</f>
        <v>100</v>
      </c>
      <c r="AK6" s="4" t="str">
        <f>IFERROR(__xludf.DUMMYFUNCTION("""COMPUTED_VALUE"""),"")</f>
        <v/>
      </c>
      <c r="AL6" s="10" t="str">
        <f>IFERROR(__xludf.DUMMYFUNCTION("""COMPUTED_VALUE"""),"缺交")</f>
        <v>缺交</v>
      </c>
      <c r="AM6" s="4" t="str">
        <f>IFERROR(__xludf.DUMMYFUNCTION("""COMPUTED_VALUE"""),"")</f>
        <v/>
      </c>
      <c r="AN6" s="3">
        <v>70.0</v>
      </c>
      <c r="AO6" s="17" t="s">
        <v>62</v>
      </c>
      <c r="AP6" s="3">
        <v>100.0</v>
      </c>
      <c r="AQ6" s="11">
        <f>IFERROR(__xludf.DUMMYFUNCTION("""COMPUTED_VALUE"""),58.0)</f>
        <v>58</v>
      </c>
    </row>
    <row r="7">
      <c r="A7" s="1">
        <v>2.0</v>
      </c>
      <c r="B7" s="1" t="s">
        <v>63</v>
      </c>
      <c r="C7" s="1" t="s">
        <v>32</v>
      </c>
      <c r="D7" s="1" t="s">
        <v>64</v>
      </c>
      <c r="E7" s="1" t="s">
        <v>65</v>
      </c>
      <c r="G7" s="1">
        <v>92.0</v>
      </c>
      <c r="H7" s="1">
        <v>95.0</v>
      </c>
      <c r="I7" s="1" t="s">
        <v>66</v>
      </c>
      <c r="J7" s="18">
        <v>95.0</v>
      </c>
      <c r="K7" s="1" t="s">
        <v>67</v>
      </c>
      <c r="L7" s="1">
        <v>100.0</v>
      </c>
      <c r="N7">
        <f>IFERROR(__xludf.DUMMYFUNCTION("""COMPUTED_VALUE"""),64.0)</f>
        <v>64</v>
      </c>
      <c r="O7" s="1">
        <v>55.0</v>
      </c>
      <c r="P7" s="1" t="s">
        <v>68</v>
      </c>
      <c r="Q7" s="1" t="s">
        <v>60</v>
      </c>
      <c r="R7" s="1">
        <v>100.0</v>
      </c>
      <c r="T7" s="1">
        <v>80.0</v>
      </c>
      <c r="U7" s="1" t="s">
        <v>69</v>
      </c>
      <c r="V7" s="1">
        <v>20.0</v>
      </c>
      <c r="W7" s="1" t="s">
        <v>70</v>
      </c>
      <c r="X7">
        <f>IFERROR(__xludf.DUMMYFUNCTION("""COMPUTED_VALUE"""),95.0)</f>
        <v>95</v>
      </c>
      <c r="Y7" t="str">
        <f>IFERROR(__xludf.DUMMYFUNCTION("""COMPUTED_VALUE"""),"runtime error;")</f>
        <v>runtime error;</v>
      </c>
      <c r="Z7" s="12">
        <v>90.0</v>
      </c>
      <c r="AA7" s="2" t="s">
        <v>71</v>
      </c>
      <c r="AB7" s="1">
        <v>80.0</v>
      </c>
      <c r="AC7" s="1" t="s">
        <v>53</v>
      </c>
      <c r="AD7" s="14">
        <v>50.0</v>
      </c>
      <c r="AE7" s="1" t="s">
        <v>72</v>
      </c>
      <c r="AF7" s="3">
        <v>100.0</v>
      </c>
      <c r="AG7" s="4"/>
      <c r="AH7" s="1">
        <v>60.0</v>
      </c>
      <c r="AI7" s="3" t="s">
        <v>73</v>
      </c>
      <c r="AJ7" s="6">
        <f>IFERROR(__xludf.DUMMYFUNCTION("""COMPUTED_VALUE"""),84.0)</f>
        <v>84</v>
      </c>
      <c r="AK7" s="4" t="str">
        <f>IFERROR(__xludf.DUMMYFUNCTION("""COMPUTED_VALUE"""),"部分測資答案錯誤;")</f>
        <v>部分測資答案錯誤;</v>
      </c>
      <c r="AL7" s="10" t="str">
        <f>IFERROR(__xludf.DUMMYFUNCTION("""COMPUTED_VALUE"""),"缺交")</f>
        <v>缺交</v>
      </c>
      <c r="AM7" s="4" t="str">
        <f>IFERROR(__xludf.DUMMYFUNCTION("""COMPUTED_VALUE"""),"")</f>
        <v/>
      </c>
      <c r="AN7" s="3">
        <v>100.0</v>
      </c>
      <c r="AO7" s="4"/>
      <c r="AP7" s="3">
        <v>100.0</v>
      </c>
      <c r="AQ7" s="11">
        <f>IFERROR(__xludf.DUMMYFUNCTION("""COMPUTED_VALUE"""),101.0)</f>
        <v>101</v>
      </c>
    </row>
    <row r="8">
      <c r="A8" s="1">
        <v>175.0</v>
      </c>
      <c r="B8" s="1" t="s">
        <v>74</v>
      </c>
      <c r="C8" s="1" t="s">
        <v>32</v>
      </c>
      <c r="D8" s="1" t="s">
        <v>75</v>
      </c>
      <c r="E8" s="1" t="s">
        <v>76</v>
      </c>
      <c r="G8" s="1">
        <v>90.0</v>
      </c>
      <c r="H8" s="1">
        <v>100.0</v>
      </c>
      <c r="J8" s="1">
        <v>100.0</v>
      </c>
      <c r="L8" s="1">
        <v>100.0</v>
      </c>
      <c r="N8">
        <f>IFERROR(__xludf.DUMMYFUNCTION("""COMPUTED_VALUE"""),82.0)</f>
        <v>82</v>
      </c>
      <c r="O8" s="1">
        <v>100.0</v>
      </c>
      <c r="Q8" s="1" t="s">
        <v>60</v>
      </c>
      <c r="R8" s="1">
        <v>110.0</v>
      </c>
      <c r="S8" s="1" t="s">
        <v>38</v>
      </c>
      <c r="T8" s="1">
        <v>90.0</v>
      </c>
      <c r="U8" s="1" t="s">
        <v>77</v>
      </c>
      <c r="V8" s="1">
        <v>100.0</v>
      </c>
      <c r="X8">
        <f>IFERROR(__xludf.DUMMYFUNCTION("""COMPUTED_VALUE"""),85.0)</f>
        <v>85</v>
      </c>
      <c r="Y8" t="str">
        <f>IFERROR(__xludf.DUMMYFUNCTION("""COMPUTED_VALUE"""),"部分測資答案錯誤;runtime error;輸出形式不符;")</f>
        <v>部分測資答案錯誤;runtime error;輸出形式不符;</v>
      </c>
      <c r="Z8" s="12">
        <v>100.0</v>
      </c>
      <c r="AA8" s="2"/>
      <c r="AB8" s="1">
        <v>100.0</v>
      </c>
      <c r="AD8" s="14">
        <v>100.0</v>
      </c>
      <c r="AE8" s="1" t="s">
        <v>54</v>
      </c>
      <c r="AF8" s="19">
        <v>100.0</v>
      </c>
      <c r="AG8" s="4"/>
      <c r="AH8" s="3">
        <v>50.0</v>
      </c>
      <c r="AI8" s="3" t="s">
        <v>78</v>
      </c>
      <c r="AJ8" s="6">
        <f>IFERROR(__xludf.DUMMYFUNCTION("""COMPUTED_VALUE"""),96.0)</f>
        <v>96</v>
      </c>
      <c r="AK8" s="4" t="str">
        <f>IFERROR(__xludf.DUMMYFUNCTION("""COMPUTED_VALUE"""),"部分測資答案錯誤;")</f>
        <v>部分測資答案錯誤;</v>
      </c>
      <c r="AL8" s="10" t="str">
        <f>IFERROR(__xludf.DUMMYFUNCTION("""COMPUTED_VALUE"""),"缺交")</f>
        <v>缺交</v>
      </c>
      <c r="AM8" s="4" t="str">
        <f>IFERROR(__xludf.DUMMYFUNCTION("""COMPUTED_VALUE"""),"")</f>
        <v/>
      </c>
      <c r="AN8" s="3">
        <v>100.0</v>
      </c>
      <c r="AO8" s="4"/>
      <c r="AP8" s="3">
        <v>100.0</v>
      </c>
      <c r="AQ8" s="11">
        <f>IFERROR(__xludf.DUMMYFUNCTION("""COMPUTED_VALUE"""),45.0)</f>
        <v>45</v>
      </c>
    </row>
    <row r="9">
      <c r="A9" s="1">
        <v>181.0</v>
      </c>
      <c r="B9" s="1" t="s">
        <v>79</v>
      </c>
      <c r="C9" s="1" t="s">
        <v>32</v>
      </c>
      <c r="D9" s="1" t="s">
        <v>80</v>
      </c>
      <c r="E9" s="1" t="s">
        <v>81</v>
      </c>
      <c r="G9" s="1">
        <v>98.0</v>
      </c>
      <c r="H9" s="1">
        <v>100.0</v>
      </c>
      <c r="J9" s="1">
        <v>100.0</v>
      </c>
      <c r="L9" s="1">
        <v>100.0</v>
      </c>
      <c r="N9">
        <f>IFERROR(__xludf.DUMMYFUNCTION("""COMPUTED_VALUE"""),96.0)</f>
        <v>96</v>
      </c>
      <c r="O9" s="1">
        <v>100.0</v>
      </c>
      <c r="Q9" s="1" t="s">
        <v>60</v>
      </c>
      <c r="R9" s="1">
        <v>110.0</v>
      </c>
      <c r="S9" s="1" t="s">
        <v>38</v>
      </c>
      <c r="T9" s="1">
        <v>70.0</v>
      </c>
      <c r="U9" s="1" t="s">
        <v>82</v>
      </c>
      <c r="V9" s="1">
        <v>100.0</v>
      </c>
      <c r="X9">
        <f>IFERROR(__xludf.DUMMYFUNCTION("""COMPUTED_VALUE"""),85.0)</f>
        <v>85</v>
      </c>
      <c r="Y9" t="str">
        <f>IFERROR(__xludf.DUMMYFUNCTION("""COMPUTED_VALUE"""),"weightedUnion和heightUnion比較?;部分測資答案錯誤;")</f>
        <v>weightedUnion和heightUnion比較?;部分測資答案錯誤;</v>
      </c>
      <c r="Z9" s="12">
        <v>100.0</v>
      </c>
      <c r="AA9" s="2"/>
      <c r="AB9" s="1">
        <v>100.0</v>
      </c>
      <c r="AD9" s="1">
        <v>100.0</v>
      </c>
      <c r="AE9" s="1" t="s">
        <v>54</v>
      </c>
      <c r="AF9" s="15" t="s">
        <v>40</v>
      </c>
      <c r="AG9" s="4"/>
      <c r="AH9" s="15" t="s">
        <v>40</v>
      </c>
      <c r="AI9" s="4"/>
      <c r="AJ9" s="6">
        <f>IFERROR(__xludf.DUMMYFUNCTION("""COMPUTED_VALUE"""),100.0)</f>
        <v>100</v>
      </c>
      <c r="AK9" s="4" t="str">
        <f>IFERROR(__xludf.DUMMYFUNCTION("""COMPUTED_VALUE"""),"")</f>
        <v/>
      </c>
      <c r="AL9" s="10" t="str">
        <f>IFERROR(__xludf.DUMMYFUNCTION("""COMPUTED_VALUE"""),"缺交")</f>
        <v>缺交</v>
      </c>
      <c r="AM9" s="4" t="str">
        <f>IFERROR(__xludf.DUMMYFUNCTION("""COMPUTED_VALUE"""),"")</f>
        <v/>
      </c>
      <c r="AN9" s="3">
        <v>100.0</v>
      </c>
      <c r="AO9" s="4"/>
      <c r="AP9" s="3">
        <v>100.0</v>
      </c>
      <c r="AQ9" s="11">
        <f>IFERROR(__xludf.DUMMYFUNCTION("""COMPUTED_VALUE"""),66.0)</f>
        <v>66</v>
      </c>
    </row>
    <row r="10">
      <c r="A10" s="1">
        <v>3.0</v>
      </c>
      <c r="B10" s="1" t="s">
        <v>83</v>
      </c>
      <c r="C10" s="1" t="s">
        <v>32</v>
      </c>
      <c r="D10" s="1" t="s">
        <v>84</v>
      </c>
      <c r="E10" s="1" t="s">
        <v>85</v>
      </c>
      <c r="G10" s="1">
        <v>100.0</v>
      </c>
      <c r="H10" s="1">
        <v>100.0</v>
      </c>
      <c r="J10" s="1">
        <v>100.0</v>
      </c>
      <c r="L10" s="1">
        <v>100.0</v>
      </c>
      <c r="N10">
        <f>IFERROR(__xludf.DUMMYFUNCTION("""COMPUTED_VALUE"""),14.0)</f>
        <v>14</v>
      </c>
      <c r="O10" s="1">
        <v>100.0</v>
      </c>
      <c r="Q10" s="1" t="s">
        <v>60</v>
      </c>
      <c r="R10" s="1">
        <v>110.0</v>
      </c>
      <c r="S10" s="1" t="s">
        <v>38</v>
      </c>
      <c r="T10" s="1">
        <v>60.0</v>
      </c>
      <c r="U10" s="1" t="s">
        <v>86</v>
      </c>
      <c r="V10" s="1">
        <v>35.0</v>
      </c>
      <c r="W10" s="1" t="s">
        <v>87</v>
      </c>
      <c r="X10">
        <f>IFERROR(__xludf.DUMMYFUNCTION("""COMPUTED_VALUE"""),100.0)</f>
        <v>100</v>
      </c>
      <c r="Y10" t="str">
        <f>IFERROR(__xludf.DUMMYFUNCTION("""COMPUTED_VALUE"""),"")</f>
        <v/>
      </c>
      <c r="Z10" s="8" t="s">
        <v>40</v>
      </c>
      <c r="AA10" s="2"/>
      <c r="AB10" s="7" t="s">
        <v>40</v>
      </c>
      <c r="AD10" s="7" t="s">
        <v>40</v>
      </c>
      <c r="AF10" s="8" t="s">
        <v>40</v>
      </c>
      <c r="AG10" s="2"/>
      <c r="AH10" s="8" t="s">
        <v>40</v>
      </c>
      <c r="AI10" s="2"/>
      <c r="AJ10" s="9" t="str">
        <f>IFERROR(__xludf.DUMMYFUNCTION("""COMPUTED_VALUE"""),"缺交")</f>
        <v>缺交</v>
      </c>
      <c r="AK10" s="2" t="str">
        <f>IFERROR(__xludf.DUMMYFUNCTION("""COMPUTED_VALUE"""),"")</f>
        <v/>
      </c>
      <c r="AL10" s="10" t="str">
        <f>IFERROR(__xludf.DUMMYFUNCTION("""COMPUTED_VALUE"""),"缺交")</f>
        <v>缺交</v>
      </c>
      <c r="AM10" s="2" t="str">
        <f>IFERROR(__xludf.DUMMYFUNCTION("""COMPUTED_VALUE"""),"")</f>
        <v/>
      </c>
      <c r="AN10" s="10" t="s">
        <v>40</v>
      </c>
      <c r="AO10" s="2"/>
      <c r="AP10" s="10" t="s">
        <v>40</v>
      </c>
      <c r="AQ10" s="11">
        <f>IFERROR(__xludf.DUMMYFUNCTION("""COMPUTED_VALUE"""),17.0)</f>
        <v>17</v>
      </c>
    </row>
    <row r="11" ht="15.0" customHeight="1">
      <c r="A11" s="1">
        <v>10.0</v>
      </c>
      <c r="B11" s="1" t="s">
        <v>88</v>
      </c>
      <c r="C11" s="1" t="s">
        <v>32</v>
      </c>
      <c r="D11" s="1" t="s">
        <v>89</v>
      </c>
      <c r="E11" s="1" t="s">
        <v>90</v>
      </c>
      <c r="G11" s="1">
        <v>100.0</v>
      </c>
      <c r="H11" s="1">
        <v>100.0</v>
      </c>
      <c r="J11" s="1">
        <v>100.0</v>
      </c>
      <c r="L11" s="1">
        <v>100.0</v>
      </c>
      <c r="N11">
        <f>IFERROR(__xludf.DUMMYFUNCTION("""COMPUTED_VALUE"""),55.0)</f>
        <v>55</v>
      </c>
      <c r="O11" s="1">
        <v>100.0</v>
      </c>
      <c r="Q11" s="1" t="s">
        <v>91</v>
      </c>
      <c r="R11" s="1">
        <v>110.0</v>
      </c>
      <c r="S11" s="1" t="s">
        <v>38</v>
      </c>
      <c r="T11" s="1">
        <v>110.0</v>
      </c>
      <c r="U11" s="1" t="s">
        <v>61</v>
      </c>
      <c r="V11" s="1">
        <v>100.0</v>
      </c>
      <c r="X11">
        <f>IFERROR(__xludf.DUMMYFUNCTION("""COMPUTED_VALUE"""),95.0)</f>
        <v>95</v>
      </c>
      <c r="Y11" t="str">
        <f>IFERROR(__xludf.DUMMYFUNCTION("""COMPUTED_VALUE"""),"部分測資答案錯誤;")</f>
        <v>部分測資答案錯誤;</v>
      </c>
      <c r="Z11" s="12">
        <v>100.0</v>
      </c>
      <c r="AA11" s="2"/>
      <c r="AB11" s="1">
        <v>100.0</v>
      </c>
      <c r="AD11" s="1">
        <v>100.0</v>
      </c>
      <c r="AE11" s="1" t="s">
        <v>54</v>
      </c>
      <c r="AF11" s="15" t="s">
        <v>40</v>
      </c>
      <c r="AG11" s="4"/>
      <c r="AH11" s="15" t="s">
        <v>40</v>
      </c>
      <c r="AI11" s="4"/>
      <c r="AJ11" s="6">
        <f>IFERROR(__xludf.DUMMYFUNCTION("""COMPUTED_VALUE"""),100.0)</f>
        <v>100</v>
      </c>
      <c r="AK11" s="4" t="str">
        <f>IFERROR(__xludf.DUMMYFUNCTION("""COMPUTED_VALUE"""),"")</f>
        <v/>
      </c>
      <c r="AL11" s="10" t="str">
        <f>IFERROR(__xludf.DUMMYFUNCTION("""COMPUTED_VALUE"""),"缺交")</f>
        <v>缺交</v>
      </c>
      <c r="AM11" s="4" t="str">
        <f>IFERROR(__xludf.DUMMYFUNCTION("""COMPUTED_VALUE"""),"")</f>
        <v/>
      </c>
      <c r="AN11" s="3">
        <v>100.0</v>
      </c>
      <c r="AO11" s="4"/>
      <c r="AP11" s="3">
        <v>100.0</v>
      </c>
      <c r="AQ11" s="11">
        <f>IFERROR(__xludf.DUMMYFUNCTION("""COMPUTED_VALUE"""),67.0)</f>
        <v>67</v>
      </c>
    </row>
    <row r="12">
      <c r="A12" s="1">
        <v>11.0</v>
      </c>
      <c r="B12" s="1" t="s">
        <v>88</v>
      </c>
      <c r="C12" s="1" t="s">
        <v>32</v>
      </c>
      <c r="D12" s="1" t="s">
        <v>92</v>
      </c>
      <c r="E12" s="1" t="s">
        <v>93</v>
      </c>
      <c r="G12" s="1">
        <v>100.0</v>
      </c>
      <c r="H12" s="1">
        <v>100.0</v>
      </c>
      <c r="J12" s="1">
        <v>100.0</v>
      </c>
      <c r="L12" s="1">
        <v>100.0</v>
      </c>
      <c r="N12">
        <f>IFERROR(__xludf.DUMMYFUNCTION("""COMPUTED_VALUE"""),33.0)</f>
        <v>33</v>
      </c>
      <c r="O12" s="1">
        <v>100.0</v>
      </c>
      <c r="Q12" s="1" t="s">
        <v>37</v>
      </c>
      <c r="R12" s="1">
        <v>110.0</v>
      </c>
      <c r="S12" s="1" t="s">
        <v>38</v>
      </c>
      <c r="T12" s="1">
        <v>110.0</v>
      </c>
      <c r="U12" s="1" t="s">
        <v>61</v>
      </c>
      <c r="V12" s="1">
        <v>100.0</v>
      </c>
      <c r="X12">
        <f>IFERROR(__xludf.DUMMYFUNCTION("""COMPUTED_VALUE"""),90.0)</f>
        <v>90</v>
      </c>
      <c r="Y12" t="str">
        <f>IFERROR(__xludf.DUMMYFUNCTION("""COMPUTED_VALUE"""),"部分測資答案錯誤;")</f>
        <v>部分測資答案錯誤;</v>
      </c>
      <c r="Z12" s="12">
        <v>100.0</v>
      </c>
      <c r="AA12" s="2"/>
      <c r="AB12" s="1">
        <v>100.0</v>
      </c>
      <c r="AD12" s="14">
        <v>100.0</v>
      </c>
      <c r="AE12" s="1" t="s">
        <v>54</v>
      </c>
      <c r="AF12" s="19">
        <v>90.0</v>
      </c>
      <c r="AG12" s="20" t="s">
        <v>94</v>
      </c>
      <c r="AH12" s="3">
        <v>80.0</v>
      </c>
      <c r="AI12" s="3" t="s">
        <v>95</v>
      </c>
      <c r="AJ12" s="6">
        <f>IFERROR(__xludf.DUMMYFUNCTION("""COMPUTED_VALUE"""),100.0)</f>
        <v>100</v>
      </c>
      <c r="AK12" s="4" t="str">
        <f>IFERROR(__xludf.DUMMYFUNCTION("""COMPUTED_VALUE"""),"")</f>
        <v/>
      </c>
      <c r="AL12" s="3">
        <f>IFERROR(__xludf.DUMMYFUNCTION("""COMPUTED_VALUE"""),120.0)</f>
        <v>120</v>
      </c>
      <c r="AM12" s="3" t="str">
        <f>IFERROR(__xludf.DUMMYFUNCTION("""COMPUTED_VALUE"""),"loopless_path: 最後一筆測資第三條SP錯誤(-10)、bonus +30")</f>
        <v>loopless_path: 最後一筆測資第三條SP錯誤(-10)、bonus +30</v>
      </c>
      <c r="AN12" s="3">
        <v>100.0</v>
      </c>
      <c r="AO12" s="4"/>
      <c r="AP12" s="3">
        <v>100.0</v>
      </c>
      <c r="AQ12" s="11">
        <f>IFERROR(__xludf.DUMMYFUNCTION("""COMPUTED_VALUE"""),43.0)</f>
        <v>43</v>
      </c>
    </row>
    <row r="13">
      <c r="A13" s="1">
        <v>4.0</v>
      </c>
      <c r="B13" s="1" t="s">
        <v>96</v>
      </c>
      <c r="C13" s="1" t="s">
        <v>32</v>
      </c>
      <c r="D13" s="1" t="s">
        <v>97</v>
      </c>
      <c r="E13" s="1" t="s">
        <v>98</v>
      </c>
      <c r="G13" s="1">
        <v>100.0</v>
      </c>
      <c r="H13" s="1">
        <v>100.0</v>
      </c>
      <c r="J13" s="1">
        <v>100.0</v>
      </c>
      <c r="L13" s="1">
        <v>100.0</v>
      </c>
      <c r="N13">
        <f>IFERROR(__xludf.DUMMYFUNCTION("""COMPUTED_VALUE"""),13.0)</f>
        <v>13</v>
      </c>
      <c r="O13" s="1">
        <v>100.0</v>
      </c>
      <c r="Q13" s="1" t="s">
        <v>37</v>
      </c>
      <c r="R13" s="1">
        <v>110.0</v>
      </c>
      <c r="S13" s="1" t="s">
        <v>38</v>
      </c>
      <c r="T13" s="1">
        <v>70.0</v>
      </c>
      <c r="U13" s="1" t="s">
        <v>99</v>
      </c>
      <c r="V13" s="1">
        <v>100.0</v>
      </c>
      <c r="X13">
        <f>IFERROR(__xludf.DUMMYFUNCTION("""COMPUTED_VALUE"""),85.0)</f>
        <v>85</v>
      </c>
      <c r="Y13" t="str">
        <f>IFERROR(__xludf.DUMMYFUNCTION("""COMPUTED_VALUE"""),"部分測資答案錯誤;")</f>
        <v>部分測資答案錯誤;</v>
      </c>
      <c r="Z13" s="12">
        <v>100.0</v>
      </c>
      <c r="AA13" s="2"/>
      <c r="AB13" s="7" t="s">
        <v>40</v>
      </c>
      <c r="AD13" s="7" t="s">
        <v>40</v>
      </c>
      <c r="AF13" s="8" t="s">
        <v>40</v>
      </c>
      <c r="AG13" s="2"/>
      <c r="AH13" s="8" t="s">
        <v>40</v>
      </c>
      <c r="AI13" s="2"/>
      <c r="AJ13" s="6">
        <f>IFERROR(__xludf.DUMMYFUNCTION("""COMPUTED_VALUE"""),100.0)</f>
        <v>100</v>
      </c>
      <c r="AK13" s="2" t="str">
        <f>IFERROR(__xludf.DUMMYFUNCTION("""COMPUTED_VALUE"""),"")</f>
        <v/>
      </c>
      <c r="AL13" s="3">
        <f>IFERROR(__xludf.DUMMYFUNCTION("""COMPUTED_VALUE"""),20.0)</f>
        <v>20</v>
      </c>
      <c r="AM13" s="3" t="str">
        <f>IFERROR(__xludf.DUMMYFUNCTION("""COMPUTED_VALUE"""),"屍體+20、no readme")</f>
        <v>屍體+20、no readme</v>
      </c>
      <c r="AN13" s="10" t="s">
        <v>40</v>
      </c>
      <c r="AO13" s="2"/>
      <c r="AP13" s="3">
        <v>100.0</v>
      </c>
      <c r="AQ13" s="11">
        <f>IFERROR(__xludf.DUMMYFUNCTION("""COMPUTED_VALUE"""),40.0)</f>
        <v>40</v>
      </c>
    </row>
    <row r="14">
      <c r="A14" s="1">
        <v>5.0</v>
      </c>
      <c r="B14" s="1" t="s">
        <v>96</v>
      </c>
      <c r="C14" s="1" t="s">
        <v>32</v>
      </c>
      <c r="D14" s="1" t="s">
        <v>100</v>
      </c>
      <c r="E14" s="1" t="s">
        <v>101</v>
      </c>
      <c r="G14" s="1">
        <v>100.0</v>
      </c>
      <c r="H14" s="1">
        <v>80.0</v>
      </c>
      <c r="I14" s="1" t="s">
        <v>102</v>
      </c>
      <c r="J14" s="1">
        <v>10.0</v>
      </c>
      <c r="K14" s="1" t="s">
        <v>103</v>
      </c>
      <c r="L14" s="1">
        <v>98.0</v>
      </c>
      <c r="M14" s="1" t="s">
        <v>104</v>
      </c>
      <c r="N14">
        <f>IFERROR(__xludf.DUMMYFUNCTION("""COMPUTED_VALUE"""),70.0)</f>
        <v>70</v>
      </c>
      <c r="O14" s="1">
        <v>50.0</v>
      </c>
      <c r="P14" s="1" t="s">
        <v>105</v>
      </c>
      <c r="Q14" s="1" t="s">
        <v>37</v>
      </c>
      <c r="R14" s="1">
        <v>105.0</v>
      </c>
      <c r="S14" s="1" t="s">
        <v>106</v>
      </c>
      <c r="T14" s="1">
        <v>25.0</v>
      </c>
      <c r="U14" s="1" t="s">
        <v>107</v>
      </c>
      <c r="V14" s="1">
        <v>100.0</v>
      </c>
      <c r="X14">
        <f>IFERROR(__xludf.DUMMYFUNCTION("""COMPUTED_VALUE"""),65.0)</f>
        <v>65</v>
      </c>
      <c r="Y14" t="str">
        <f>IFERROR(__xludf.DUMMYFUNCTION("""COMPUTED_VALUE"""),"weightedUnion和heightUnion比較?;部分測資答案錯誤;輸出形式不符;")</f>
        <v>weightedUnion和heightUnion比較?;部分測資答案錯誤;輸出形式不符;</v>
      </c>
      <c r="Z14" s="12">
        <v>100.0</v>
      </c>
      <c r="AA14" s="2"/>
      <c r="AB14" s="1">
        <v>100.0</v>
      </c>
      <c r="AD14" s="14">
        <v>100.0</v>
      </c>
      <c r="AE14" s="1" t="s">
        <v>54</v>
      </c>
      <c r="AF14" s="21">
        <v>50.0</v>
      </c>
      <c r="AG14" s="20" t="s">
        <v>108</v>
      </c>
      <c r="AH14" s="3">
        <v>40.0</v>
      </c>
      <c r="AI14" s="3" t="s">
        <v>109</v>
      </c>
      <c r="AJ14" s="6">
        <f>IFERROR(__xludf.DUMMYFUNCTION("""COMPUTED_VALUE"""),95.0)</f>
        <v>95</v>
      </c>
      <c r="AK14" s="4" t="str">
        <f>IFERROR(__xludf.DUMMYFUNCTION("""COMPUTED_VALUE"""),"event表有多餘輸出")</f>
        <v>event表有多餘輸出</v>
      </c>
      <c r="AL14" s="3">
        <f>IFERROR(__xludf.DUMMYFUNCTION("""COMPUTED_VALUE"""),45.0)</f>
        <v>45</v>
      </c>
      <c r="AM14" s="3" t="str">
        <f>IFERROR(__xludf.DUMMYFUNCTION("""COMPUTED_VALUE"""),"輸出不符題意(+25)、readme +20")</f>
        <v>輸出不符題意(+25)、readme +20</v>
      </c>
      <c r="AN14" s="3">
        <v>90.0</v>
      </c>
      <c r="AO14" s="1" t="s">
        <v>110</v>
      </c>
      <c r="AP14" s="3">
        <v>100.0</v>
      </c>
      <c r="AQ14" s="11">
        <f>IFERROR(__xludf.DUMMYFUNCTION("""COMPUTED_VALUE"""),32.0)</f>
        <v>32</v>
      </c>
    </row>
    <row r="15">
      <c r="A15" s="22">
        <v>6.0</v>
      </c>
      <c r="B15" s="22" t="s">
        <v>96</v>
      </c>
      <c r="C15" s="22" t="s">
        <v>32</v>
      </c>
      <c r="D15" s="22" t="s">
        <v>111</v>
      </c>
      <c r="E15" s="22" t="s">
        <v>112</v>
      </c>
      <c r="F15" s="22" t="s">
        <v>29</v>
      </c>
      <c r="G15" s="22">
        <v>100.0</v>
      </c>
      <c r="H15" s="22">
        <v>95.0</v>
      </c>
      <c r="I15" s="22" t="s">
        <v>66</v>
      </c>
      <c r="J15" s="23" t="s">
        <v>40</v>
      </c>
      <c r="K15" s="23"/>
      <c r="L15" s="22">
        <v>100.0</v>
      </c>
      <c r="M15" s="24"/>
      <c r="N15" s="24">
        <f>IFERROR(__xludf.DUMMYFUNCTION("""COMPUTED_VALUE"""),17.0)</f>
        <v>17</v>
      </c>
      <c r="O15" s="22" t="s">
        <v>40</v>
      </c>
      <c r="P15" s="24"/>
      <c r="Q15" s="24"/>
      <c r="R15" s="23" t="s">
        <v>29</v>
      </c>
      <c r="S15" s="24"/>
      <c r="T15" s="23" t="s">
        <v>29</v>
      </c>
      <c r="U15" s="24"/>
      <c r="V15" s="24"/>
      <c r="W15" s="24"/>
      <c r="X15" s="24" t="str">
        <f>IFERROR(__xludf.DUMMYFUNCTION("""COMPUTED_VALUE"""),"退選")</f>
        <v>退選</v>
      </c>
      <c r="Y15" s="24" t="str">
        <f>IFERROR(__xludf.DUMMYFUNCTION("""COMPUTED_VALUE"""),"")</f>
        <v/>
      </c>
      <c r="Z15" s="25" t="s">
        <v>29</v>
      </c>
      <c r="AA15" s="26"/>
      <c r="AB15" s="23" t="s">
        <v>29</v>
      </c>
      <c r="AC15" s="24"/>
      <c r="AD15" s="23" t="s">
        <v>29</v>
      </c>
      <c r="AE15" s="24"/>
      <c r="AF15" s="26"/>
      <c r="AG15" s="26"/>
      <c r="AH15" s="26"/>
      <c r="AI15" s="26"/>
      <c r="AJ15" s="27" t="str">
        <f>IFERROR(__xludf.DUMMYFUNCTION("""COMPUTED_VALUE"""),"退選")</f>
        <v>退選</v>
      </c>
      <c r="AK15" s="26" t="str">
        <f>IFERROR(__xludf.DUMMYFUNCTION("""COMPUTED_VALUE"""),"")</f>
        <v/>
      </c>
      <c r="AL15" s="28" t="str">
        <f>IFERROR(__xludf.DUMMYFUNCTION("""COMPUTED_VALUE"""),"退選")</f>
        <v>退選</v>
      </c>
      <c r="AM15" s="26" t="str">
        <f>IFERROR(__xludf.DUMMYFUNCTION("""COMPUTED_VALUE"""),"")</f>
        <v/>
      </c>
      <c r="AN15" s="26"/>
      <c r="AO15" s="26"/>
      <c r="AP15" s="26"/>
      <c r="AQ15" s="29" t="str">
        <f>IFERROR(__xludf.DUMMYFUNCTION("""COMPUTED_VALUE"""),"退選")</f>
        <v>退選</v>
      </c>
    </row>
    <row r="16">
      <c r="A16" s="1">
        <v>7.0</v>
      </c>
      <c r="B16" s="1" t="s">
        <v>96</v>
      </c>
      <c r="C16" s="1" t="s">
        <v>32</v>
      </c>
      <c r="D16" s="1" t="s">
        <v>113</v>
      </c>
      <c r="E16" s="1" t="s">
        <v>114</v>
      </c>
      <c r="G16" s="1">
        <v>90.0</v>
      </c>
      <c r="H16" s="1">
        <v>100.0</v>
      </c>
      <c r="J16" s="1">
        <v>100.0</v>
      </c>
      <c r="L16" s="1">
        <v>100.0</v>
      </c>
      <c r="N16">
        <f>IFERROR(__xludf.DUMMYFUNCTION("""COMPUTED_VALUE"""),54.0)</f>
        <v>54</v>
      </c>
      <c r="O16" s="1">
        <v>100.0</v>
      </c>
      <c r="Q16" s="1" t="s">
        <v>91</v>
      </c>
      <c r="R16" s="1">
        <v>110.0</v>
      </c>
      <c r="S16" s="1" t="s">
        <v>38</v>
      </c>
      <c r="T16" s="1">
        <v>110.0</v>
      </c>
      <c r="U16" s="1" t="s">
        <v>61</v>
      </c>
      <c r="V16" s="1">
        <v>100.0</v>
      </c>
      <c r="X16">
        <f>IFERROR(__xludf.DUMMYFUNCTION("""COMPUTED_VALUE"""),75.0)</f>
        <v>75</v>
      </c>
      <c r="Y16" t="str">
        <f>IFERROR(__xludf.DUMMYFUNCTION("""COMPUTED_VALUE"""),"部分測資答案錯誤;runtime error;輸出形式不符;")</f>
        <v>部分測資答案錯誤;runtime error;輸出形式不符;</v>
      </c>
      <c r="Z16" s="12">
        <v>80.0</v>
      </c>
      <c r="AA16" s="2" t="s">
        <v>115</v>
      </c>
      <c r="AB16" s="1">
        <v>100.0</v>
      </c>
      <c r="AD16" s="7" t="s">
        <v>40</v>
      </c>
      <c r="AF16" s="12">
        <v>95.0</v>
      </c>
      <c r="AG16" s="13" t="s">
        <v>48</v>
      </c>
      <c r="AH16" s="3">
        <v>100.0</v>
      </c>
      <c r="AI16" s="2"/>
      <c r="AJ16" s="6">
        <f>IFERROR(__xludf.DUMMYFUNCTION("""COMPUTED_VALUE"""),100.0)</f>
        <v>100</v>
      </c>
      <c r="AK16" s="2" t="str">
        <f>IFERROR(__xludf.DUMMYFUNCTION("""COMPUTED_VALUE"""),"")</f>
        <v/>
      </c>
      <c r="AL16" s="3">
        <f>IFERROR(__xludf.DUMMYFUNCTION("""COMPUTED_VALUE"""),100.0)</f>
        <v>100</v>
      </c>
      <c r="AM16" s="2" t="str">
        <f>IFERROR(__xludf.DUMMYFUNCTION("""COMPUTED_VALUE"""),"")</f>
        <v/>
      </c>
      <c r="AN16" s="3">
        <v>90.0</v>
      </c>
      <c r="AO16" s="17" t="s">
        <v>116</v>
      </c>
      <c r="AP16" s="3">
        <v>100.0</v>
      </c>
      <c r="AQ16" s="11">
        <f>IFERROR(__xludf.DUMMYFUNCTION("""COMPUTED_VALUE"""),81.0)</f>
        <v>81</v>
      </c>
    </row>
    <row r="17">
      <c r="A17" s="1">
        <v>8.0</v>
      </c>
      <c r="B17" s="1" t="s">
        <v>96</v>
      </c>
      <c r="C17" s="1" t="s">
        <v>32</v>
      </c>
      <c r="D17" s="1" t="s">
        <v>117</v>
      </c>
      <c r="E17" s="1" t="s">
        <v>118</v>
      </c>
      <c r="G17" s="1">
        <v>100.0</v>
      </c>
      <c r="H17" s="1">
        <v>100.0</v>
      </c>
      <c r="J17" s="1">
        <v>90.0</v>
      </c>
      <c r="K17" s="1" t="s">
        <v>119</v>
      </c>
      <c r="L17" s="1">
        <v>100.0</v>
      </c>
      <c r="N17">
        <f>IFERROR(__xludf.DUMMYFUNCTION("""COMPUTED_VALUE"""),62.0)</f>
        <v>62</v>
      </c>
      <c r="O17" s="1">
        <v>80.0</v>
      </c>
      <c r="P17" s="1" t="s">
        <v>120</v>
      </c>
      <c r="Q17" s="1" t="s">
        <v>60</v>
      </c>
      <c r="R17" s="1">
        <v>110.0</v>
      </c>
      <c r="S17" s="1" t="s">
        <v>38</v>
      </c>
      <c r="T17" s="1">
        <v>110.0</v>
      </c>
      <c r="U17" s="1" t="s">
        <v>61</v>
      </c>
      <c r="V17" s="1">
        <v>95.0</v>
      </c>
      <c r="W17" s="1" t="s">
        <v>121</v>
      </c>
      <c r="X17">
        <f>IFERROR(__xludf.DUMMYFUNCTION("""COMPUTED_VALUE"""),95.0)</f>
        <v>95</v>
      </c>
      <c r="Y17" t="str">
        <f>IFERROR(__xludf.DUMMYFUNCTION("""COMPUTED_VALUE"""),"部分測資答案錯誤;")</f>
        <v>部分測資答案錯誤;</v>
      </c>
      <c r="Z17" s="12">
        <v>100.0</v>
      </c>
      <c r="AA17" s="2"/>
      <c r="AB17" s="1">
        <v>40.0</v>
      </c>
      <c r="AC17" s="1" t="s">
        <v>122</v>
      </c>
      <c r="AD17" s="14">
        <v>100.0</v>
      </c>
      <c r="AE17" s="1" t="s">
        <v>54</v>
      </c>
      <c r="AF17" s="15" t="s">
        <v>40</v>
      </c>
      <c r="AG17" s="4"/>
      <c r="AH17" s="15" t="s">
        <v>40</v>
      </c>
      <c r="AI17" s="4"/>
      <c r="AJ17" s="6">
        <f>IFERROR(__xludf.DUMMYFUNCTION("""COMPUTED_VALUE"""),100.0)</f>
        <v>100</v>
      </c>
      <c r="AK17" s="4" t="str">
        <f>IFERROR(__xludf.DUMMYFUNCTION("""COMPUTED_VALUE"""),"")</f>
        <v/>
      </c>
      <c r="AL17" s="10" t="str">
        <f>IFERROR(__xludf.DUMMYFUNCTION("""COMPUTED_VALUE"""),"缺交")</f>
        <v>缺交</v>
      </c>
      <c r="AM17" s="4" t="str">
        <f>IFERROR(__xludf.DUMMYFUNCTION("""COMPUTED_VALUE"""),"")</f>
        <v/>
      </c>
      <c r="AN17" s="3">
        <v>100.0</v>
      </c>
      <c r="AO17" s="4"/>
      <c r="AP17" s="3">
        <v>50.0</v>
      </c>
      <c r="AQ17" s="11">
        <f>IFERROR(__xludf.DUMMYFUNCTION("""COMPUTED_VALUE"""),46.0)</f>
        <v>46</v>
      </c>
    </row>
    <row r="18">
      <c r="A18" s="1">
        <v>9.0</v>
      </c>
      <c r="B18" s="1" t="s">
        <v>96</v>
      </c>
      <c r="C18" s="1" t="s">
        <v>32</v>
      </c>
      <c r="D18" s="1" t="s">
        <v>123</v>
      </c>
      <c r="E18" s="1" t="s">
        <v>124</v>
      </c>
      <c r="G18" s="1">
        <v>98.0</v>
      </c>
      <c r="H18" s="1">
        <v>95.0</v>
      </c>
      <c r="I18" s="1" t="s">
        <v>125</v>
      </c>
      <c r="J18" s="1">
        <v>20.0</v>
      </c>
      <c r="K18" s="1" t="s">
        <v>126</v>
      </c>
      <c r="L18" s="1">
        <v>100.0</v>
      </c>
      <c r="N18">
        <f>IFERROR(__xludf.DUMMYFUNCTION("""COMPUTED_VALUE"""),39.0)</f>
        <v>39</v>
      </c>
      <c r="O18" s="1">
        <v>85.0</v>
      </c>
      <c r="P18" s="1" t="s">
        <v>36</v>
      </c>
      <c r="Q18" s="1" t="s">
        <v>37</v>
      </c>
      <c r="R18" s="1">
        <v>100.0</v>
      </c>
      <c r="T18" s="1">
        <v>80.0</v>
      </c>
      <c r="U18" s="1" t="s">
        <v>69</v>
      </c>
      <c r="V18" s="1">
        <v>100.0</v>
      </c>
      <c r="X18">
        <f>IFERROR(__xludf.DUMMYFUNCTION("""COMPUTED_VALUE"""),100.0)</f>
        <v>100</v>
      </c>
      <c r="Y18" t="str">
        <f>IFERROR(__xludf.DUMMYFUNCTION("""COMPUTED_VALUE"""),"")</f>
        <v/>
      </c>
      <c r="Z18" s="12">
        <v>90.0</v>
      </c>
      <c r="AA18" s="13" t="s">
        <v>127</v>
      </c>
      <c r="AB18" s="7" t="s">
        <v>40</v>
      </c>
      <c r="AD18" s="7" t="s">
        <v>40</v>
      </c>
      <c r="AF18" s="8" t="s">
        <v>40</v>
      </c>
      <c r="AG18" s="2"/>
      <c r="AH18" s="8" t="s">
        <v>40</v>
      </c>
      <c r="AI18" s="2"/>
      <c r="AJ18" s="6">
        <f>IFERROR(__xludf.DUMMYFUNCTION("""COMPUTED_VALUE"""),100.0)</f>
        <v>100</v>
      </c>
      <c r="AK18" s="2" t="str">
        <f>IFERROR(__xludf.DUMMYFUNCTION("""COMPUTED_VALUE"""),"")</f>
        <v/>
      </c>
      <c r="AL18" s="10" t="str">
        <f>IFERROR(__xludf.DUMMYFUNCTION("""COMPUTED_VALUE"""),"缺交")</f>
        <v>缺交</v>
      </c>
      <c r="AM18" s="2" t="str">
        <f>IFERROR(__xludf.DUMMYFUNCTION("""COMPUTED_VALUE"""),"")</f>
        <v/>
      </c>
      <c r="AN18" s="10" t="s">
        <v>40</v>
      </c>
      <c r="AO18" s="2"/>
      <c r="AP18" s="10" t="s">
        <v>40</v>
      </c>
      <c r="AQ18" s="11">
        <f>IFERROR(__xludf.DUMMYFUNCTION("""COMPUTED_VALUE"""),63.0)</f>
        <v>63</v>
      </c>
    </row>
    <row r="19">
      <c r="A19" s="1">
        <v>14.0</v>
      </c>
      <c r="B19" s="1" t="s">
        <v>128</v>
      </c>
      <c r="C19" s="1" t="s">
        <v>32</v>
      </c>
      <c r="D19" s="1" t="s">
        <v>129</v>
      </c>
      <c r="E19" s="1" t="s">
        <v>130</v>
      </c>
      <c r="G19" s="1">
        <v>94.0</v>
      </c>
      <c r="H19" s="1">
        <v>100.0</v>
      </c>
      <c r="J19" s="1">
        <v>70.0</v>
      </c>
      <c r="K19" s="1" t="s">
        <v>131</v>
      </c>
      <c r="L19" s="1">
        <v>100.0</v>
      </c>
      <c r="N19">
        <f>IFERROR(__xludf.DUMMYFUNCTION("""COMPUTED_VALUE"""),83.0)</f>
        <v>83</v>
      </c>
      <c r="O19" s="1">
        <v>85.0</v>
      </c>
      <c r="P19" s="1" t="s">
        <v>36</v>
      </c>
      <c r="Q19" s="1" t="s">
        <v>37</v>
      </c>
      <c r="R19" s="1">
        <v>110.0</v>
      </c>
      <c r="S19" s="1" t="s">
        <v>38</v>
      </c>
      <c r="T19" s="1">
        <v>30.0</v>
      </c>
      <c r="U19" s="1" t="s">
        <v>132</v>
      </c>
      <c r="V19" s="1">
        <v>100.0</v>
      </c>
      <c r="X19">
        <f>IFERROR(__xludf.DUMMYFUNCTION("""COMPUTED_VALUE"""),95.0)</f>
        <v>95</v>
      </c>
      <c r="Y19" t="str">
        <f>IFERROR(__xludf.DUMMYFUNCTION("""COMPUTED_VALUE"""),"部分測資答案錯誤;")</f>
        <v>部分測資答案錯誤;</v>
      </c>
      <c r="Z19" s="12">
        <v>100.0</v>
      </c>
      <c r="AA19" s="2"/>
      <c r="AB19" s="7" t="s">
        <v>40</v>
      </c>
      <c r="AD19" s="7" t="s">
        <v>40</v>
      </c>
      <c r="AF19" s="8" t="s">
        <v>40</v>
      </c>
      <c r="AG19" s="2"/>
      <c r="AH19" s="8" t="s">
        <v>40</v>
      </c>
      <c r="AI19" s="2"/>
      <c r="AJ19" s="6">
        <f>IFERROR(__xludf.DUMMYFUNCTION("""COMPUTED_VALUE"""),100.0)</f>
        <v>100</v>
      </c>
      <c r="AK19" s="2" t="str">
        <f>IFERROR(__xludf.DUMMYFUNCTION("""COMPUTED_VALUE"""),"")</f>
        <v/>
      </c>
      <c r="AL19" s="10" t="str">
        <f>IFERROR(__xludf.DUMMYFUNCTION("""COMPUTED_VALUE"""),"缺交")</f>
        <v>缺交</v>
      </c>
      <c r="AM19" s="2" t="str">
        <f>IFERROR(__xludf.DUMMYFUNCTION("""COMPUTED_VALUE"""),"")</f>
        <v/>
      </c>
      <c r="AN19" s="3">
        <v>100.0</v>
      </c>
      <c r="AO19" s="2"/>
      <c r="AP19" s="3">
        <v>100.0</v>
      </c>
      <c r="AQ19" s="11">
        <f>IFERROR(__xludf.DUMMYFUNCTION("""COMPUTED_VALUE"""),93.0)</f>
        <v>93</v>
      </c>
    </row>
    <row r="20">
      <c r="A20" s="1">
        <v>15.0</v>
      </c>
      <c r="B20" s="1" t="s">
        <v>128</v>
      </c>
      <c r="C20" s="1" t="s">
        <v>32</v>
      </c>
      <c r="D20" s="1" t="s">
        <v>133</v>
      </c>
      <c r="E20" s="1" t="s">
        <v>134</v>
      </c>
      <c r="G20" s="1">
        <v>100.0</v>
      </c>
      <c r="H20" s="1">
        <v>100.0</v>
      </c>
      <c r="J20" s="1">
        <v>95.0</v>
      </c>
      <c r="K20" s="1" t="s">
        <v>135</v>
      </c>
      <c r="L20" s="1">
        <v>100.0</v>
      </c>
      <c r="N20">
        <f>IFERROR(__xludf.DUMMYFUNCTION("""COMPUTED_VALUE"""),96.0)</f>
        <v>96</v>
      </c>
      <c r="O20" s="1">
        <v>100.0</v>
      </c>
      <c r="Q20" s="1" t="s">
        <v>37</v>
      </c>
      <c r="R20" s="1">
        <v>100.0</v>
      </c>
      <c r="T20" s="1">
        <v>100.0</v>
      </c>
      <c r="V20" s="1">
        <v>100.0</v>
      </c>
      <c r="X20">
        <f>IFERROR(__xludf.DUMMYFUNCTION("""COMPUTED_VALUE"""),95.0)</f>
        <v>95</v>
      </c>
      <c r="Y20" t="str">
        <f>IFERROR(__xludf.DUMMYFUNCTION("""COMPUTED_VALUE"""),"部分測資答案錯誤;")</f>
        <v>部分測資答案錯誤;</v>
      </c>
      <c r="Z20" s="12">
        <v>100.0</v>
      </c>
      <c r="AA20" s="2"/>
      <c r="AB20" s="7" t="s">
        <v>40</v>
      </c>
      <c r="AD20" s="7" t="s">
        <v>40</v>
      </c>
      <c r="AF20" s="8" t="s">
        <v>40</v>
      </c>
      <c r="AG20" s="2"/>
      <c r="AH20" s="8" t="s">
        <v>40</v>
      </c>
      <c r="AI20" s="2"/>
      <c r="AJ20" s="6">
        <f>IFERROR(__xludf.DUMMYFUNCTION("""COMPUTED_VALUE"""),100.0)</f>
        <v>100</v>
      </c>
      <c r="AK20" s="2" t="str">
        <f>IFERROR(__xludf.DUMMYFUNCTION("""COMPUTED_VALUE"""),"")</f>
        <v/>
      </c>
      <c r="AL20" s="10" t="str">
        <f>IFERROR(__xludf.DUMMYFUNCTION("""COMPUTED_VALUE"""),"缺交")</f>
        <v>缺交</v>
      </c>
      <c r="AM20" s="2" t="str">
        <f>IFERROR(__xludf.DUMMYFUNCTION("""COMPUTED_VALUE"""),"")</f>
        <v/>
      </c>
      <c r="AN20" s="3">
        <v>90.0</v>
      </c>
      <c r="AO20" s="17" t="s">
        <v>116</v>
      </c>
      <c r="AP20" s="3">
        <v>100.0</v>
      </c>
      <c r="AQ20" s="11">
        <f>IFERROR(__xludf.DUMMYFUNCTION("""COMPUTED_VALUE"""),51.0)</f>
        <v>51</v>
      </c>
    </row>
    <row r="21">
      <c r="A21" s="1">
        <v>176.0</v>
      </c>
      <c r="B21" s="1" t="s">
        <v>74</v>
      </c>
      <c r="C21" s="1" t="s">
        <v>32</v>
      </c>
      <c r="D21" s="1" t="s">
        <v>136</v>
      </c>
      <c r="E21" s="1" t="s">
        <v>137</v>
      </c>
      <c r="G21" s="1">
        <v>91.0</v>
      </c>
      <c r="H21" s="1">
        <v>100.0</v>
      </c>
      <c r="J21" s="1">
        <v>35.0</v>
      </c>
      <c r="K21" s="1" t="s">
        <v>138</v>
      </c>
      <c r="L21" s="1">
        <v>100.0</v>
      </c>
      <c r="N21">
        <f>IFERROR(__xludf.DUMMYFUNCTION("""COMPUTED_VALUE"""),76.0)</f>
        <v>76</v>
      </c>
      <c r="O21" s="1">
        <v>100.0</v>
      </c>
      <c r="Q21" s="1" t="s">
        <v>60</v>
      </c>
      <c r="R21" s="1">
        <v>110.0</v>
      </c>
      <c r="S21" s="1" t="s">
        <v>38</v>
      </c>
      <c r="T21" s="1">
        <v>110.0</v>
      </c>
      <c r="U21" s="1" t="s">
        <v>61</v>
      </c>
      <c r="V21" s="1">
        <v>100.0</v>
      </c>
      <c r="X21">
        <f>IFERROR(__xludf.DUMMYFUNCTION("""COMPUTED_VALUE"""),75.0)</f>
        <v>75</v>
      </c>
      <c r="Y21" t="str">
        <f>IFERROR(__xludf.DUMMYFUNCTION("""COMPUTED_VALUE"""),"部分測資答案錯誤;runtime error;")</f>
        <v>部分測資答案錯誤;runtime error;</v>
      </c>
      <c r="Z21" s="12">
        <v>100.0</v>
      </c>
      <c r="AA21" s="2"/>
      <c r="AB21" s="7" t="s">
        <v>40</v>
      </c>
      <c r="AD21" s="14">
        <v>100.0</v>
      </c>
      <c r="AE21" s="1" t="s">
        <v>54</v>
      </c>
      <c r="AF21" s="15" t="s">
        <v>40</v>
      </c>
      <c r="AG21" s="4"/>
      <c r="AH21" s="15" t="s">
        <v>40</v>
      </c>
      <c r="AI21" s="4"/>
      <c r="AJ21" s="6">
        <f>IFERROR(__xludf.DUMMYFUNCTION("""COMPUTED_VALUE"""),96.0)</f>
        <v>96</v>
      </c>
      <c r="AK21" s="4" t="str">
        <f>IFERROR(__xludf.DUMMYFUNCTION("""COMPUTED_VALUE"""),"部分測資答案錯誤;")</f>
        <v>部分測資答案錯誤;</v>
      </c>
      <c r="AL21" s="10" t="str">
        <f>IFERROR(__xludf.DUMMYFUNCTION("""COMPUTED_VALUE"""),"缺交")</f>
        <v>缺交</v>
      </c>
      <c r="AM21" s="4" t="str">
        <f>IFERROR(__xludf.DUMMYFUNCTION("""COMPUTED_VALUE"""),"")</f>
        <v/>
      </c>
      <c r="AN21" s="3">
        <v>10.0</v>
      </c>
      <c r="AO21" s="3" t="s">
        <v>139</v>
      </c>
      <c r="AP21" s="3">
        <v>100.0</v>
      </c>
      <c r="AQ21" s="11">
        <f>IFERROR(__xludf.DUMMYFUNCTION("""COMPUTED_VALUE"""),51.0)</f>
        <v>51</v>
      </c>
    </row>
    <row r="22" ht="15.0" customHeight="1">
      <c r="A22" s="1">
        <v>12.0</v>
      </c>
      <c r="B22" s="1" t="s">
        <v>140</v>
      </c>
      <c r="C22" s="1" t="s">
        <v>32</v>
      </c>
      <c r="D22" s="1" t="s">
        <v>141</v>
      </c>
      <c r="E22" s="1" t="s">
        <v>142</v>
      </c>
      <c r="G22" s="1">
        <v>93.0</v>
      </c>
      <c r="H22" s="1">
        <v>100.0</v>
      </c>
      <c r="J22" s="1">
        <v>95.0</v>
      </c>
      <c r="K22" s="1" t="s">
        <v>143</v>
      </c>
      <c r="L22" s="1">
        <v>100.0</v>
      </c>
      <c r="N22">
        <f>IFERROR(__xludf.DUMMYFUNCTION("""COMPUTED_VALUE"""),28.0)</f>
        <v>28</v>
      </c>
      <c r="O22" s="1">
        <v>100.0</v>
      </c>
      <c r="Q22" s="1" t="s">
        <v>37</v>
      </c>
      <c r="R22" s="1">
        <v>110.0</v>
      </c>
      <c r="S22" s="1" t="s">
        <v>38</v>
      </c>
      <c r="T22" s="1">
        <v>80.0</v>
      </c>
      <c r="U22" s="1" t="s">
        <v>144</v>
      </c>
      <c r="V22" s="7" t="s">
        <v>40</v>
      </c>
      <c r="X22" t="str">
        <f>IFERROR(__xludf.DUMMYFUNCTION("""COMPUTED_VALUE"""),"缺交")</f>
        <v>缺交</v>
      </c>
      <c r="Y22" t="str">
        <f>IFERROR(__xludf.DUMMYFUNCTION("""COMPUTED_VALUE"""),"")</f>
        <v/>
      </c>
      <c r="Z22" s="12">
        <v>100.0</v>
      </c>
      <c r="AA22" s="2"/>
      <c r="AB22" s="7" t="s">
        <v>40</v>
      </c>
      <c r="AD22" s="7" t="s">
        <v>40</v>
      </c>
      <c r="AF22" s="8" t="s">
        <v>40</v>
      </c>
      <c r="AG22" s="2"/>
      <c r="AH22" s="8" t="s">
        <v>40</v>
      </c>
      <c r="AI22" s="2"/>
      <c r="AJ22" s="6">
        <f>IFERROR(__xludf.DUMMYFUNCTION("""COMPUTED_VALUE"""),88.0)</f>
        <v>88</v>
      </c>
      <c r="AK22" s="2" t="str">
        <f>IFERROR(__xludf.DUMMYFUNCTION("""COMPUTED_VALUE"""),"部分測資答案錯誤;")</f>
        <v>部分測資答案錯誤;</v>
      </c>
      <c r="AL22" s="10" t="str">
        <f>IFERROR(__xludf.DUMMYFUNCTION("""COMPUTED_VALUE"""),"缺交")</f>
        <v>缺交</v>
      </c>
      <c r="AM22" s="2" t="str">
        <f>IFERROR(__xludf.DUMMYFUNCTION("""COMPUTED_VALUE"""),"")</f>
        <v/>
      </c>
      <c r="AN22" s="3">
        <v>100.0</v>
      </c>
      <c r="AO22" s="2"/>
      <c r="AP22" s="3">
        <v>100.0</v>
      </c>
      <c r="AQ22" s="11">
        <f>IFERROR(__xludf.DUMMYFUNCTION("""COMPUTED_VALUE"""),22.0)</f>
        <v>22</v>
      </c>
    </row>
    <row r="23">
      <c r="A23" s="1">
        <v>63.0</v>
      </c>
      <c r="B23" s="1" t="s">
        <v>41</v>
      </c>
      <c r="C23" s="1" t="s">
        <v>32</v>
      </c>
      <c r="D23" s="1" t="s">
        <v>145</v>
      </c>
      <c r="E23" s="1" t="s">
        <v>146</v>
      </c>
      <c r="G23" s="1">
        <v>100.0</v>
      </c>
      <c r="H23" s="1">
        <v>100.0</v>
      </c>
      <c r="J23" s="1">
        <v>80.0</v>
      </c>
      <c r="K23" s="1" t="s">
        <v>147</v>
      </c>
      <c r="L23" s="1">
        <v>100.0</v>
      </c>
      <c r="N23">
        <f>IFERROR(__xludf.DUMMYFUNCTION("""COMPUTED_VALUE"""),55.0)</f>
        <v>55</v>
      </c>
      <c r="O23" s="1">
        <v>85.0</v>
      </c>
      <c r="P23" s="1" t="s">
        <v>36</v>
      </c>
      <c r="Q23" s="1" t="s">
        <v>91</v>
      </c>
      <c r="R23" s="1">
        <v>90.0</v>
      </c>
      <c r="S23" s="1" t="s">
        <v>148</v>
      </c>
      <c r="T23" s="1">
        <v>80.0</v>
      </c>
      <c r="U23" s="1" t="s">
        <v>149</v>
      </c>
      <c r="V23" s="1">
        <v>100.0</v>
      </c>
      <c r="X23">
        <f>IFERROR(__xludf.DUMMYFUNCTION("""COMPUTED_VALUE"""),70.0)</f>
        <v>70</v>
      </c>
      <c r="Y23" t="str">
        <f>IFERROR(__xludf.DUMMYFUNCTION("""COMPUTED_VALUE"""),"部分測資答案錯誤;runtime error;輸出形式不符;")</f>
        <v>部分測資答案錯誤;runtime error;輸出形式不符;</v>
      </c>
      <c r="Z23" s="12">
        <v>100.0</v>
      </c>
      <c r="AA23" s="2"/>
      <c r="AB23" s="1">
        <v>100.0</v>
      </c>
      <c r="AD23" s="14">
        <v>0.0</v>
      </c>
      <c r="AE23" s="1" t="s">
        <v>150</v>
      </c>
      <c r="AF23" s="19">
        <v>95.0</v>
      </c>
      <c r="AG23" s="20" t="s">
        <v>48</v>
      </c>
      <c r="AH23" s="3">
        <v>100.0</v>
      </c>
      <c r="AI23" s="4"/>
      <c r="AJ23" s="6">
        <f>IFERROR(__xludf.DUMMYFUNCTION("""COMPUTED_VALUE"""),100.0)</f>
        <v>100</v>
      </c>
      <c r="AK23" s="4" t="str">
        <f>IFERROR(__xludf.DUMMYFUNCTION("""COMPUTED_VALUE"""),"")</f>
        <v/>
      </c>
      <c r="AL23" s="10" t="str">
        <f>IFERROR(__xludf.DUMMYFUNCTION("""COMPUTED_VALUE"""),"缺交")</f>
        <v>缺交</v>
      </c>
      <c r="AM23" s="4" t="str">
        <f>IFERROR(__xludf.DUMMYFUNCTION("""COMPUTED_VALUE"""),"")</f>
        <v/>
      </c>
      <c r="AN23" s="3">
        <v>85.0</v>
      </c>
      <c r="AO23" s="17" t="s">
        <v>151</v>
      </c>
      <c r="AP23" s="10" t="s">
        <v>40</v>
      </c>
      <c r="AQ23" s="11">
        <f>IFERROR(__xludf.DUMMYFUNCTION("""COMPUTED_VALUE"""),61.0)</f>
        <v>61</v>
      </c>
    </row>
    <row r="24">
      <c r="A24" s="1">
        <v>13.0</v>
      </c>
      <c r="B24" s="1" t="s">
        <v>140</v>
      </c>
      <c r="C24" s="1" t="s">
        <v>32</v>
      </c>
      <c r="D24" s="1" t="s">
        <v>152</v>
      </c>
      <c r="E24" s="1" t="s">
        <v>153</v>
      </c>
      <c r="G24" s="1">
        <v>100.0</v>
      </c>
      <c r="H24" s="1">
        <v>80.0</v>
      </c>
      <c r="I24" s="1" t="s">
        <v>154</v>
      </c>
      <c r="J24" s="1">
        <v>75.0</v>
      </c>
      <c r="K24" s="1" t="s">
        <v>155</v>
      </c>
      <c r="L24" s="1">
        <v>98.0</v>
      </c>
      <c r="M24" s="1" t="s">
        <v>156</v>
      </c>
      <c r="N24">
        <f>IFERROR(__xludf.DUMMYFUNCTION("""COMPUTED_VALUE"""),24.0)</f>
        <v>24</v>
      </c>
      <c r="O24" s="1">
        <v>100.0</v>
      </c>
      <c r="P24" s="1" t="s">
        <v>157</v>
      </c>
      <c r="Q24" s="1" t="s">
        <v>60</v>
      </c>
      <c r="R24" s="1">
        <v>100.0</v>
      </c>
      <c r="T24" s="1">
        <v>100.0</v>
      </c>
      <c r="V24" s="7" t="s">
        <v>40</v>
      </c>
      <c r="X24" t="str">
        <f>IFERROR(__xludf.DUMMYFUNCTION("""COMPUTED_VALUE"""),"缺交")</f>
        <v>缺交</v>
      </c>
      <c r="Y24" t="str">
        <f>IFERROR(__xludf.DUMMYFUNCTION("""COMPUTED_VALUE"""),"")</f>
        <v/>
      </c>
      <c r="Z24" s="8" t="s">
        <v>40</v>
      </c>
      <c r="AA24" s="2"/>
      <c r="AB24" s="7" t="s">
        <v>40</v>
      </c>
      <c r="AD24" s="7" t="s">
        <v>40</v>
      </c>
      <c r="AF24" s="8" t="s">
        <v>40</v>
      </c>
      <c r="AG24" s="2"/>
      <c r="AH24" s="8" t="s">
        <v>40</v>
      </c>
      <c r="AI24" s="2"/>
      <c r="AJ24" s="9" t="str">
        <f>IFERROR(__xludf.DUMMYFUNCTION("""COMPUTED_VALUE"""),"缺交")</f>
        <v>缺交</v>
      </c>
      <c r="AK24" s="2" t="str">
        <f>IFERROR(__xludf.DUMMYFUNCTION("""COMPUTED_VALUE"""),"")</f>
        <v/>
      </c>
      <c r="AL24" s="10" t="str">
        <f>IFERROR(__xludf.DUMMYFUNCTION("""COMPUTED_VALUE"""),"缺交")</f>
        <v>缺交</v>
      </c>
      <c r="AM24" s="2" t="str">
        <f>IFERROR(__xludf.DUMMYFUNCTION("""COMPUTED_VALUE"""),"")</f>
        <v/>
      </c>
      <c r="AN24" s="10" t="s">
        <v>40</v>
      </c>
      <c r="AO24" s="2"/>
      <c r="AP24" s="10" t="s">
        <v>40</v>
      </c>
      <c r="AQ24" s="11">
        <f>IFERROR(__xludf.DUMMYFUNCTION("""COMPUTED_VALUE"""),24.0)</f>
        <v>24</v>
      </c>
    </row>
    <row r="25">
      <c r="A25" s="1">
        <v>118.0</v>
      </c>
      <c r="B25" s="1" t="s">
        <v>49</v>
      </c>
      <c r="C25" s="1" t="s">
        <v>32</v>
      </c>
      <c r="D25" s="1" t="s">
        <v>158</v>
      </c>
      <c r="E25" s="1" t="s">
        <v>159</v>
      </c>
      <c r="G25" s="1">
        <v>100.0</v>
      </c>
      <c r="H25" s="1">
        <v>100.0</v>
      </c>
      <c r="J25" s="7" t="s">
        <v>40</v>
      </c>
      <c r="L25" s="7" t="s">
        <v>40</v>
      </c>
      <c r="N25">
        <f>IFERROR(__xludf.DUMMYFUNCTION("""COMPUTED_VALUE"""),43.0)</f>
        <v>43</v>
      </c>
      <c r="O25" s="1">
        <v>25.0</v>
      </c>
      <c r="P25" s="1" t="s">
        <v>160</v>
      </c>
      <c r="R25" s="7" t="s">
        <v>40</v>
      </c>
      <c r="T25" s="7" t="s">
        <v>40</v>
      </c>
      <c r="V25" s="7" t="s">
        <v>40</v>
      </c>
      <c r="X25" t="str">
        <f>IFERROR(__xludf.DUMMYFUNCTION("""COMPUTED_VALUE"""),"缺交")</f>
        <v>缺交</v>
      </c>
      <c r="Y25" t="str">
        <f>IFERROR(__xludf.DUMMYFUNCTION("""COMPUTED_VALUE"""),"")</f>
        <v/>
      </c>
      <c r="Z25" s="8" t="s">
        <v>40</v>
      </c>
      <c r="AA25" s="2"/>
      <c r="AB25" s="7" t="s">
        <v>40</v>
      </c>
      <c r="AD25" s="7" t="s">
        <v>40</v>
      </c>
      <c r="AF25" s="8" t="s">
        <v>40</v>
      </c>
      <c r="AG25" s="2"/>
      <c r="AH25" s="8" t="s">
        <v>40</v>
      </c>
      <c r="AI25" s="2"/>
      <c r="AJ25" s="9" t="str">
        <f>IFERROR(__xludf.DUMMYFUNCTION("""COMPUTED_VALUE"""),"缺交")</f>
        <v>缺交</v>
      </c>
      <c r="AK25" s="2" t="str">
        <f>IFERROR(__xludf.DUMMYFUNCTION("""COMPUTED_VALUE"""),"")</f>
        <v/>
      </c>
      <c r="AL25" s="10" t="str">
        <f>IFERROR(__xludf.DUMMYFUNCTION("""COMPUTED_VALUE"""),"缺交")</f>
        <v>缺交</v>
      </c>
      <c r="AM25" s="2" t="str">
        <f>IFERROR(__xludf.DUMMYFUNCTION("""COMPUTED_VALUE"""),"")</f>
        <v/>
      </c>
      <c r="AN25" s="10" t="s">
        <v>40</v>
      </c>
      <c r="AO25" s="2"/>
      <c r="AP25" s="10" t="s">
        <v>40</v>
      </c>
      <c r="AQ25" s="11" t="str">
        <f>IFERROR(__xludf.DUMMYFUNCTION("""COMPUTED_VALUE"""),"缺考")</f>
        <v>缺考</v>
      </c>
    </row>
    <row r="26">
      <c r="A26" s="1">
        <v>16.0</v>
      </c>
      <c r="B26" s="1" t="s">
        <v>128</v>
      </c>
      <c r="C26" s="1" t="s">
        <v>32</v>
      </c>
      <c r="D26" s="1" t="s">
        <v>161</v>
      </c>
      <c r="E26" s="1" t="s">
        <v>162</v>
      </c>
      <c r="G26" s="1">
        <v>98.0</v>
      </c>
      <c r="H26" s="1">
        <v>100.0</v>
      </c>
      <c r="J26" s="1">
        <v>100.0</v>
      </c>
      <c r="L26" s="1">
        <v>100.0</v>
      </c>
      <c r="N26">
        <f>IFERROR(__xludf.DUMMYFUNCTION("""COMPUTED_VALUE"""),47.0)</f>
        <v>47</v>
      </c>
      <c r="O26" s="1">
        <v>100.0</v>
      </c>
      <c r="Q26" s="1" t="s">
        <v>60</v>
      </c>
      <c r="R26" s="1">
        <v>110.0</v>
      </c>
      <c r="S26" s="1" t="s">
        <v>38</v>
      </c>
      <c r="T26" s="1">
        <v>110.0</v>
      </c>
      <c r="U26" s="1" t="s">
        <v>61</v>
      </c>
      <c r="V26" s="1">
        <v>100.0</v>
      </c>
      <c r="X26">
        <f>IFERROR(__xludf.DUMMYFUNCTION("""COMPUTED_VALUE"""),100.0)</f>
        <v>100</v>
      </c>
      <c r="Y26" t="str">
        <f>IFERROR(__xludf.DUMMYFUNCTION("""COMPUTED_VALUE"""),"")</f>
        <v/>
      </c>
      <c r="Z26" s="12">
        <v>100.0</v>
      </c>
      <c r="AA26" s="2"/>
      <c r="AB26" s="1">
        <v>100.0</v>
      </c>
      <c r="AD26" s="14">
        <v>100.0</v>
      </c>
      <c r="AE26" s="1" t="s">
        <v>54</v>
      </c>
      <c r="AF26" s="19">
        <v>100.0</v>
      </c>
      <c r="AG26" s="4"/>
      <c r="AH26" s="3">
        <v>60.0</v>
      </c>
      <c r="AI26" s="3" t="s">
        <v>163</v>
      </c>
      <c r="AJ26" s="6">
        <f>IFERROR(__xludf.DUMMYFUNCTION("""COMPUTED_VALUE"""),100.0)</f>
        <v>100</v>
      </c>
      <c r="AK26" s="4" t="str">
        <f>IFERROR(__xludf.DUMMYFUNCTION("""COMPUTED_VALUE"""),"")</f>
        <v/>
      </c>
      <c r="AL26" s="10" t="str">
        <f>IFERROR(__xludf.DUMMYFUNCTION("""COMPUTED_VALUE"""),"缺交")</f>
        <v>缺交</v>
      </c>
      <c r="AM26" s="4" t="str">
        <f>IFERROR(__xludf.DUMMYFUNCTION("""COMPUTED_VALUE"""),"")</f>
        <v/>
      </c>
      <c r="AN26" s="3">
        <v>90.0</v>
      </c>
      <c r="AO26" s="17" t="s">
        <v>164</v>
      </c>
      <c r="AP26" s="3">
        <v>100.0</v>
      </c>
      <c r="AQ26" s="11">
        <f>IFERROR(__xludf.DUMMYFUNCTION("""COMPUTED_VALUE"""),33.0)</f>
        <v>33</v>
      </c>
    </row>
    <row r="27">
      <c r="A27" s="1">
        <v>54.0</v>
      </c>
      <c r="B27" s="1" t="s">
        <v>165</v>
      </c>
      <c r="C27" s="1" t="s">
        <v>32</v>
      </c>
      <c r="D27" s="1" t="s">
        <v>166</v>
      </c>
      <c r="E27" s="1" t="s">
        <v>167</v>
      </c>
      <c r="G27" s="1">
        <v>100.0</v>
      </c>
      <c r="H27" s="1">
        <v>100.0</v>
      </c>
      <c r="J27" s="1">
        <v>100.0</v>
      </c>
      <c r="L27" s="1">
        <v>98.0</v>
      </c>
      <c r="M27" s="1" t="s">
        <v>168</v>
      </c>
      <c r="N27">
        <f>IFERROR(__xludf.DUMMYFUNCTION("""COMPUTED_VALUE"""),37.0)</f>
        <v>37</v>
      </c>
      <c r="O27" s="1">
        <v>100.0</v>
      </c>
      <c r="Q27" s="1" t="s">
        <v>37</v>
      </c>
      <c r="R27" s="1">
        <v>100.0</v>
      </c>
      <c r="T27" s="1">
        <v>20.0</v>
      </c>
      <c r="U27" s="1" t="s">
        <v>169</v>
      </c>
      <c r="V27" s="1">
        <v>20.0</v>
      </c>
      <c r="W27" s="1" t="s">
        <v>170</v>
      </c>
      <c r="X27">
        <f>IFERROR(__xludf.DUMMYFUNCTION("""COMPUTED_VALUE"""),85.0)</f>
        <v>85</v>
      </c>
      <c r="Y27" t="str">
        <f>IFERROR(__xludf.DUMMYFUNCTION("""COMPUTED_VALUE"""),"部分測資答案錯誤;輸出形式不符;")</f>
        <v>部分測資答案錯誤;輸出形式不符;</v>
      </c>
      <c r="Z27" s="12">
        <v>100.0</v>
      </c>
      <c r="AA27" s="2"/>
      <c r="AB27" s="1">
        <v>90.0</v>
      </c>
      <c r="AC27" s="1" t="s">
        <v>171</v>
      </c>
      <c r="AD27" s="7" t="s">
        <v>40</v>
      </c>
      <c r="AF27" s="8" t="s">
        <v>40</v>
      </c>
      <c r="AG27" s="2"/>
      <c r="AH27" s="8" t="s">
        <v>40</v>
      </c>
      <c r="AI27" s="2"/>
      <c r="AJ27" s="6">
        <f>IFERROR(__xludf.DUMMYFUNCTION("""COMPUTED_VALUE"""),100.0)</f>
        <v>100</v>
      </c>
      <c r="AK27" s="2" t="str">
        <f>IFERROR(__xludf.DUMMYFUNCTION("""COMPUTED_VALUE"""),"")</f>
        <v/>
      </c>
      <c r="AL27" s="10" t="str">
        <f>IFERROR(__xludf.DUMMYFUNCTION("""COMPUTED_VALUE"""),"缺交")</f>
        <v>缺交</v>
      </c>
      <c r="AM27" s="2" t="str">
        <f>IFERROR(__xludf.DUMMYFUNCTION("""COMPUTED_VALUE"""),"")</f>
        <v/>
      </c>
      <c r="AN27" s="3">
        <v>70.0</v>
      </c>
      <c r="AO27" s="17" t="s">
        <v>62</v>
      </c>
      <c r="AP27" s="3">
        <v>100.0</v>
      </c>
      <c r="AQ27" s="11">
        <f>IFERROR(__xludf.DUMMYFUNCTION("""COMPUTED_VALUE"""),39.0)</f>
        <v>39</v>
      </c>
    </row>
    <row r="28">
      <c r="A28" s="1">
        <v>186.0</v>
      </c>
      <c r="B28" s="1" t="s">
        <v>172</v>
      </c>
      <c r="C28" s="1" t="s">
        <v>32</v>
      </c>
      <c r="D28" s="1" t="s">
        <v>173</v>
      </c>
      <c r="E28" s="1" t="s">
        <v>174</v>
      </c>
      <c r="G28" s="1">
        <v>100.0</v>
      </c>
      <c r="H28" s="1">
        <v>100.0</v>
      </c>
      <c r="J28" s="1">
        <v>100.0</v>
      </c>
      <c r="K28" s="1"/>
      <c r="L28" s="1">
        <v>100.0</v>
      </c>
      <c r="N28">
        <f>IFERROR(__xludf.DUMMYFUNCTION("""COMPUTED_VALUE"""),60.0)</f>
        <v>60</v>
      </c>
      <c r="O28" s="1">
        <v>100.0</v>
      </c>
      <c r="Q28" s="1" t="s">
        <v>60</v>
      </c>
      <c r="R28" s="1">
        <v>110.0</v>
      </c>
      <c r="T28" s="30">
        <v>70.0</v>
      </c>
      <c r="U28" s="30" t="s">
        <v>175</v>
      </c>
      <c r="V28" s="1">
        <v>100.0</v>
      </c>
      <c r="X28">
        <f>IFERROR(__xludf.DUMMYFUNCTION("""COMPUTED_VALUE"""),80.0)</f>
        <v>80</v>
      </c>
      <c r="Y28" t="str">
        <f>IFERROR(__xludf.DUMMYFUNCTION("""COMPUTED_VALUE"""),"部分測資答案錯誤;runtime error;")</f>
        <v>部分測資答案錯誤;runtime error;</v>
      </c>
      <c r="Z28" s="12">
        <v>90.0</v>
      </c>
      <c r="AA28" s="2" t="s">
        <v>127</v>
      </c>
      <c r="AB28" s="7" t="s">
        <v>40</v>
      </c>
      <c r="AD28" s="7" t="s">
        <v>40</v>
      </c>
      <c r="AF28" s="12">
        <v>95.0</v>
      </c>
      <c r="AG28" s="13" t="s">
        <v>48</v>
      </c>
      <c r="AH28" s="3">
        <v>80.0</v>
      </c>
      <c r="AI28" s="3" t="s">
        <v>95</v>
      </c>
      <c r="AJ28" s="6">
        <f>IFERROR(__xludf.DUMMYFUNCTION("""COMPUTED_VALUE"""),95.0)</f>
        <v>95</v>
      </c>
      <c r="AK28" s="2" t="str">
        <f>IFERROR(__xludf.DUMMYFUNCTION("""COMPUTED_VALUE"""),"runtime error;")</f>
        <v>runtime error;</v>
      </c>
      <c r="AL28" s="3">
        <f>IFERROR(__xludf.DUMMYFUNCTION("""COMPUTED_VALUE"""),80.0)</f>
        <v>80</v>
      </c>
      <c r="AM28" s="3" t="str">
        <f>IFERROR(__xludf.DUMMYFUNCTION("""COMPUTED_VALUE"""),"最後一筆測資無輸出")</f>
        <v>最後一筆測資無輸出</v>
      </c>
      <c r="AN28" s="3">
        <v>90.0</v>
      </c>
      <c r="AO28" s="17" t="s">
        <v>164</v>
      </c>
      <c r="AP28" s="3">
        <v>50.0</v>
      </c>
      <c r="AQ28" s="11">
        <f>IFERROR(__xludf.DUMMYFUNCTION("""COMPUTED_VALUE"""),52.0)</f>
        <v>52</v>
      </c>
    </row>
    <row r="29">
      <c r="A29" s="1">
        <v>17.0</v>
      </c>
      <c r="B29" s="1" t="s">
        <v>176</v>
      </c>
      <c r="C29" s="1" t="s">
        <v>32</v>
      </c>
      <c r="D29" s="1" t="s">
        <v>177</v>
      </c>
      <c r="E29" s="1" t="s">
        <v>178</v>
      </c>
      <c r="G29" s="1">
        <v>100.0</v>
      </c>
      <c r="H29" s="1">
        <v>100.0</v>
      </c>
      <c r="J29" s="1">
        <v>95.0</v>
      </c>
      <c r="K29" s="1" t="s">
        <v>179</v>
      </c>
      <c r="L29" s="1">
        <v>100.0</v>
      </c>
      <c r="N29">
        <f>IFERROR(__xludf.DUMMYFUNCTION("""COMPUTED_VALUE"""),50.0)</f>
        <v>50</v>
      </c>
      <c r="O29" s="1">
        <v>85.0</v>
      </c>
      <c r="P29" s="1" t="s">
        <v>36</v>
      </c>
      <c r="Q29" s="1" t="s">
        <v>37</v>
      </c>
      <c r="R29" s="1">
        <v>110.0</v>
      </c>
      <c r="S29" s="1" t="s">
        <v>38</v>
      </c>
      <c r="T29" s="1">
        <v>30.0</v>
      </c>
      <c r="U29" s="1" t="s">
        <v>180</v>
      </c>
      <c r="V29" s="1">
        <v>20.0</v>
      </c>
      <c r="W29" s="1" t="s">
        <v>170</v>
      </c>
      <c r="X29">
        <f>IFERROR(__xludf.DUMMYFUNCTION("""COMPUTED_VALUE"""),10.0)</f>
        <v>10</v>
      </c>
      <c r="Y29" t="str">
        <f>IFERROR(__xludf.DUMMYFUNCTION("""COMPUTED_VALUE"""),"沒readme;輸出形式不符;程式未完成且完成度低;readme應解釋程式邏輯;union的比較太簡略;")</f>
        <v>沒readme;輸出形式不符;程式未完成且完成度低;readme應解釋程式邏輯;union的比較太簡略;</v>
      </c>
      <c r="Z29" s="12">
        <v>100.0</v>
      </c>
      <c r="AA29" s="2"/>
      <c r="AB29" s="7" t="s">
        <v>40</v>
      </c>
      <c r="AD29" s="7" t="s">
        <v>40</v>
      </c>
      <c r="AF29" s="8" t="s">
        <v>40</v>
      </c>
      <c r="AG29" s="2"/>
      <c r="AH29" s="8" t="s">
        <v>40</v>
      </c>
      <c r="AI29" s="2"/>
      <c r="AJ29" s="6">
        <f>IFERROR(__xludf.DUMMYFUNCTION("""COMPUTED_VALUE"""),15.0)</f>
        <v>15</v>
      </c>
      <c r="AK29" s="2" t="str">
        <f>IFERROR(__xludf.DUMMYFUNCTION("""COMPUTED_VALUE"""),"readme應詳述程式做法; 程式未完成")</f>
        <v>readme應詳述程式做法; 程式未完成</v>
      </c>
      <c r="AL29" s="10" t="str">
        <f>IFERROR(__xludf.DUMMYFUNCTION("""COMPUTED_VALUE"""),"缺交")</f>
        <v>缺交</v>
      </c>
      <c r="AM29" s="2" t="str">
        <f>IFERROR(__xludf.DUMMYFUNCTION("""COMPUTED_VALUE"""),"")</f>
        <v/>
      </c>
      <c r="AN29" s="3">
        <v>90.0</v>
      </c>
      <c r="AO29" s="1" t="s">
        <v>110</v>
      </c>
      <c r="AP29" s="3">
        <v>95.0</v>
      </c>
      <c r="AQ29" s="11">
        <f>IFERROR(__xludf.DUMMYFUNCTION("""COMPUTED_VALUE"""),52.0)</f>
        <v>52</v>
      </c>
    </row>
    <row r="30">
      <c r="A30" s="1">
        <v>119.0</v>
      </c>
      <c r="B30" s="1" t="s">
        <v>49</v>
      </c>
      <c r="C30" s="1" t="s">
        <v>32</v>
      </c>
      <c r="D30" s="1" t="s">
        <v>181</v>
      </c>
      <c r="E30" s="1" t="s">
        <v>182</v>
      </c>
      <c r="G30" s="1">
        <v>80.0</v>
      </c>
      <c r="H30" s="1">
        <v>100.0</v>
      </c>
      <c r="J30" s="1">
        <v>95.0</v>
      </c>
      <c r="K30" s="1" t="s">
        <v>135</v>
      </c>
      <c r="L30" s="1">
        <v>98.0</v>
      </c>
      <c r="M30" s="1" t="s">
        <v>183</v>
      </c>
      <c r="N30">
        <f>IFERROR(__xludf.DUMMYFUNCTION("""COMPUTED_VALUE"""),72.0)</f>
        <v>72</v>
      </c>
      <c r="O30" s="1">
        <v>100.0</v>
      </c>
      <c r="Q30" s="1" t="s">
        <v>60</v>
      </c>
      <c r="R30" s="1">
        <v>110.0</v>
      </c>
      <c r="S30" s="1" t="s">
        <v>38</v>
      </c>
      <c r="T30" s="1">
        <v>110.0</v>
      </c>
      <c r="U30" s="1" t="s">
        <v>61</v>
      </c>
      <c r="V30" s="1">
        <v>100.0</v>
      </c>
      <c r="X30">
        <f>IFERROR(__xludf.DUMMYFUNCTION("""COMPUTED_VALUE"""),90.0)</f>
        <v>90</v>
      </c>
      <c r="Y30" t="str">
        <f>IFERROR(__xludf.DUMMYFUNCTION("""COMPUTED_VALUE"""),"runtime error;")</f>
        <v>runtime error;</v>
      </c>
      <c r="Z30" s="12">
        <v>100.0</v>
      </c>
      <c r="AA30" s="2"/>
      <c r="AB30" s="1">
        <v>100.0</v>
      </c>
      <c r="AD30" s="14">
        <v>25.0</v>
      </c>
      <c r="AE30" s="1" t="s">
        <v>184</v>
      </c>
      <c r="AF30" s="19">
        <v>60.0</v>
      </c>
      <c r="AG30" s="20" t="s">
        <v>185</v>
      </c>
      <c r="AH30" s="3">
        <v>35.0</v>
      </c>
      <c r="AI30" s="3" t="s">
        <v>186</v>
      </c>
      <c r="AJ30" s="6">
        <f>IFERROR(__xludf.DUMMYFUNCTION("""COMPUTED_VALUE"""),100.0)</f>
        <v>100</v>
      </c>
      <c r="AK30" s="4" t="str">
        <f>IFERROR(__xludf.DUMMYFUNCTION("""COMPUTED_VALUE"""),"")</f>
        <v/>
      </c>
      <c r="AL30" s="10" t="str">
        <f>IFERROR(__xludf.DUMMYFUNCTION("""COMPUTED_VALUE"""),"缺交")</f>
        <v>缺交</v>
      </c>
      <c r="AM30" s="4" t="str">
        <f>IFERROR(__xludf.DUMMYFUNCTION("""COMPUTED_VALUE"""),"")</f>
        <v/>
      </c>
      <c r="AN30" s="3">
        <v>90.0</v>
      </c>
      <c r="AO30" s="17" t="s">
        <v>164</v>
      </c>
      <c r="AP30" s="3">
        <v>100.0</v>
      </c>
      <c r="AQ30" s="11">
        <f>IFERROR(__xludf.DUMMYFUNCTION("""COMPUTED_VALUE"""),69.0)</f>
        <v>69</v>
      </c>
    </row>
    <row r="31">
      <c r="A31" s="1">
        <v>18.0</v>
      </c>
      <c r="B31" s="1" t="s">
        <v>187</v>
      </c>
      <c r="C31" s="1" t="s">
        <v>32</v>
      </c>
      <c r="D31" s="1" t="s">
        <v>188</v>
      </c>
      <c r="E31" s="1" t="s">
        <v>189</v>
      </c>
      <c r="G31" s="1">
        <v>100.0</v>
      </c>
      <c r="H31" s="1">
        <v>70.0</v>
      </c>
      <c r="I31" s="1" t="s">
        <v>190</v>
      </c>
      <c r="J31" s="1">
        <v>70.0</v>
      </c>
      <c r="K31" s="1" t="s">
        <v>191</v>
      </c>
      <c r="L31" s="1">
        <v>100.0</v>
      </c>
      <c r="N31">
        <f>IFERROR(__xludf.DUMMYFUNCTION("""COMPUTED_VALUE"""),32.0)</f>
        <v>32</v>
      </c>
      <c r="O31" s="1">
        <v>95.0</v>
      </c>
      <c r="P31" s="1" t="s">
        <v>192</v>
      </c>
      <c r="Q31" s="1" t="s">
        <v>37</v>
      </c>
      <c r="R31" s="1">
        <v>100.0</v>
      </c>
      <c r="S31" s="1" t="s">
        <v>193</v>
      </c>
      <c r="T31" s="1">
        <v>70.0</v>
      </c>
      <c r="U31" s="1" t="s">
        <v>82</v>
      </c>
      <c r="V31" s="1">
        <v>100.0</v>
      </c>
      <c r="X31">
        <f>IFERROR(__xludf.DUMMYFUNCTION("""COMPUTED_VALUE"""),25.0)</f>
        <v>25</v>
      </c>
      <c r="Y31" t="str">
        <f>IFERROR(__xludf.DUMMYFUNCTION("""COMPUTED_VALUE"""),"weightedUnion和heightUnion比較?;輸出形式不符;冗餘輸出&amp;格式不符;答案與題意不符,請看清楚題目要求")</f>
        <v>weightedUnion和heightUnion比較?;輸出形式不符;冗餘輸出&amp;格式不符;答案與題意不符,請看清楚題目要求</v>
      </c>
      <c r="Z31" s="12">
        <v>100.0</v>
      </c>
      <c r="AA31" s="2"/>
      <c r="AB31" s="1">
        <v>5.0</v>
      </c>
      <c r="AC31" s="1" t="s">
        <v>194</v>
      </c>
      <c r="AD31" s="14">
        <v>0.0</v>
      </c>
      <c r="AE31" s="1" t="s">
        <v>195</v>
      </c>
      <c r="AF31" s="15" t="s">
        <v>40</v>
      </c>
      <c r="AG31" s="4"/>
      <c r="AH31" s="15" t="s">
        <v>40</v>
      </c>
      <c r="AI31" s="4"/>
      <c r="AJ31" s="6">
        <f>IFERROR(__xludf.DUMMYFUNCTION("""COMPUTED_VALUE"""),46.0)</f>
        <v>46</v>
      </c>
      <c r="AK31" s="4" t="str">
        <f>IFERROR(__xludf.DUMMYFUNCTION("""COMPUTED_VALUE"""),"答案錯誤;")</f>
        <v>答案錯誤;</v>
      </c>
      <c r="AL31" s="10" t="str">
        <f>IFERROR(__xludf.DUMMYFUNCTION("""COMPUTED_VALUE"""),"缺交")</f>
        <v>缺交</v>
      </c>
      <c r="AM31" s="4" t="str">
        <f>IFERROR(__xludf.DUMMYFUNCTION("""COMPUTED_VALUE"""),"")</f>
        <v/>
      </c>
      <c r="AN31" s="3">
        <v>100.0</v>
      </c>
      <c r="AO31" s="4"/>
      <c r="AP31" s="3">
        <v>100.0</v>
      </c>
      <c r="AQ31" s="11">
        <f>IFERROR(__xludf.DUMMYFUNCTION("""COMPUTED_VALUE"""),51.0)</f>
        <v>51</v>
      </c>
    </row>
    <row r="32">
      <c r="A32" s="22">
        <v>19.0</v>
      </c>
      <c r="B32" s="22" t="s">
        <v>196</v>
      </c>
      <c r="C32" s="22" t="s">
        <v>32</v>
      </c>
      <c r="D32" s="22" t="s">
        <v>197</v>
      </c>
      <c r="E32" s="22" t="s">
        <v>198</v>
      </c>
      <c r="F32" s="22" t="s">
        <v>29</v>
      </c>
      <c r="G32" s="22">
        <v>94.0</v>
      </c>
      <c r="H32" s="22">
        <v>100.0</v>
      </c>
      <c r="I32" s="24"/>
      <c r="J32" s="22">
        <v>100.0</v>
      </c>
      <c r="K32" s="24"/>
      <c r="L32" s="22">
        <v>100.0</v>
      </c>
      <c r="M32" s="24"/>
      <c r="N32" s="31" t="str">
        <f>IFERROR(__xludf.DUMMYFUNCTION("""COMPUTED_VALUE"""),"退選")</f>
        <v>退選</v>
      </c>
      <c r="O32" s="32">
        <v>55.0</v>
      </c>
      <c r="P32" s="32" t="s">
        <v>68</v>
      </c>
      <c r="Q32" s="31" t="s">
        <v>91</v>
      </c>
      <c r="R32" s="31" t="s">
        <v>29</v>
      </c>
      <c r="S32" s="33"/>
      <c r="T32" s="31" t="s">
        <v>29</v>
      </c>
      <c r="U32" s="33"/>
      <c r="V32" s="33"/>
      <c r="W32" s="33"/>
      <c r="X32" s="33" t="str">
        <f>IFERROR(__xludf.DUMMYFUNCTION("""COMPUTED_VALUE"""),"退選")</f>
        <v>退選</v>
      </c>
      <c r="Y32" s="33" t="str">
        <f>IFERROR(__xludf.DUMMYFUNCTION("""COMPUTED_VALUE"""),"")</f>
        <v/>
      </c>
      <c r="Z32" s="34" t="s">
        <v>29</v>
      </c>
      <c r="AA32" s="35"/>
      <c r="AB32" s="23" t="s">
        <v>29</v>
      </c>
      <c r="AC32" s="33"/>
      <c r="AD32" s="31" t="s">
        <v>29</v>
      </c>
      <c r="AE32" s="33"/>
      <c r="AF32" s="35"/>
      <c r="AG32" s="35"/>
      <c r="AH32" s="35"/>
      <c r="AI32" s="35"/>
      <c r="AJ32" s="36" t="str">
        <f>IFERROR(__xludf.DUMMYFUNCTION("""COMPUTED_VALUE"""),"退選")</f>
        <v>退選</v>
      </c>
      <c r="AK32" s="35" t="str">
        <f>IFERROR(__xludf.DUMMYFUNCTION("""COMPUTED_VALUE"""),"")</f>
        <v/>
      </c>
      <c r="AL32" s="28" t="str">
        <f>IFERROR(__xludf.DUMMYFUNCTION("""COMPUTED_VALUE"""),"退選")</f>
        <v>退選</v>
      </c>
      <c r="AM32" s="35" t="str">
        <f>IFERROR(__xludf.DUMMYFUNCTION("""COMPUTED_VALUE"""),"")</f>
        <v/>
      </c>
      <c r="AN32" s="35"/>
      <c r="AO32" s="35"/>
      <c r="AP32" s="35"/>
      <c r="AQ32" s="37" t="str">
        <f>IFERROR(__xludf.DUMMYFUNCTION("""COMPUTED_VALUE"""),"退選")</f>
        <v>退選</v>
      </c>
    </row>
    <row r="33">
      <c r="A33" s="22">
        <v>20.0</v>
      </c>
      <c r="B33" s="22" t="s">
        <v>199</v>
      </c>
      <c r="C33" s="22" t="s">
        <v>32</v>
      </c>
      <c r="D33" s="22" t="s">
        <v>200</v>
      </c>
      <c r="E33" s="22" t="s">
        <v>201</v>
      </c>
      <c r="F33" s="22" t="s">
        <v>29</v>
      </c>
      <c r="G33" s="22">
        <v>91.0</v>
      </c>
      <c r="H33" s="22">
        <v>100.0</v>
      </c>
      <c r="I33" s="24"/>
      <c r="J33" s="22">
        <v>70.0</v>
      </c>
      <c r="K33" s="22" t="s">
        <v>202</v>
      </c>
      <c r="L33" s="22">
        <v>95.0</v>
      </c>
      <c r="M33" s="22" t="s">
        <v>203</v>
      </c>
      <c r="N33" s="24">
        <f>IFERROR(__xludf.DUMMYFUNCTION("""COMPUTED_VALUE"""),21.0)</f>
        <v>21</v>
      </c>
      <c r="O33" s="22">
        <v>35.0</v>
      </c>
      <c r="P33" s="22" t="s">
        <v>204</v>
      </c>
      <c r="Q33" s="22" t="s">
        <v>91</v>
      </c>
      <c r="R33" s="23" t="s">
        <v>29</v>
      </c>
      <c r="S33" s="24"/>
      <c r="T33" s="23" t="s">
        <v>29</v>
      </c>
      <c r="U33" s="24"/>
      <c r="V33" s="33"/>
      <c r="W33" s="33"/>
      <c r="X33" s="33" t="str">
        <f>IFERROR(__xludf.DUMMYFUNCTION("""COMPUTED_VALUE"""),"退選")</f>
        <v>退選</v>
      </c>
      <c r="Y33" s="33" t="str">
        <f>IFERROR(__xludf.DUMMYFUNCTION("""COMPUTED_VALUE"""),"")</f>
        <v/>
      </c>
      <c r="Z33" s="25" t="s">
        <v>29</v>
      </c>
      <c r="AA33" s="26"/>
      <c r="AB33" s="23" t="s">
        <v>29</v>
      </c>
      <c r="AC33" s="33"/>
      <c r="AD33" s="23" t="s">
        <v>29</v>
      </c>
      <c r="AE33" s="24"/>
      <c r="AF33" s="26"/>
      <c r="AG33" s="26"/>
      <c r="AH33" s="26"/>
      <c r="AI33" s="26"/>
      <c r="AJ33" s="27" t="str">
        <f>IFERROR(__xludf.DUMMYFUNCTION("""COMPUTED_VALUE"""),"退選")</f>
        <v>退選</v>
      </c>
      <c r="AK33" s="26" t="str">
        <f>IFERROR(__xludf.DUMMYFUNCTION("""COMPUTED_VALUE"""),"")</f>
        <v/>
      </c>
      <c r="AL33" s="28" t="str">
        <f>IFERROR(__xludf.DUMMYFUNCTION("""COMPUTED_VALUE"""),"退選")</f>
        <v>退選</v>
      </c>
      <c r="AM33" s="26" t="str">
        <f>IFERROR(__xludf.DUMMYFUNCTION("""COMPUTED_VALUE"""),"")</f>
        <v/>
      </c>
      <c r="AN33" s="26"/>
      <c r="AO33" s="26"/>
      <c r="AP33" s="26"/>
      <c r="AQ33" s="29" t="str">
        <f>IFERROR(__xludf.DUMMYFUNCTION("""COMPUTED_VALUE"""),"退選")</f>
        <v>退選</v>
      </c>
    </row>
    <row r="34">
      <c r="A34" s="1">
        <v>28.0</v>
      </c>
      <c r="B34" s="1" t="s">
        <v>205</v>
      </c>
      <c r="C34" s="1" t="s">
        <v>32</v>
      </c>
      <c r="D34" s="1" t="s">
        <v>206</v>
      </c>
      <c r="E34" s="1" t="s">
        <v>207</v>
      </c>
      <c r="G34" s="1">
        <v>100.0</v>
      </c>
      <c r="H34" s="1">
        <v>100.0</v>
      </c>
      <c r="J34" s="1">
        <v>100.0</v>
      </c>
      <c r="K34" s="1"/>
      <c r="L34" s="1">
        <v>100.0</v>
      </c>
      <c r="N34">
        <f>IFERROR(__xludf.DUMMYFUNCTION("""COMPUTED_VALUE"""),27.0)</f>
        <v>27</v>
      </c>
      <c r="O34" s="1">
        <v>100.0</v>
      </c>
      <c r="Q34" s="1" t="s">
        <v>60</v>
      </c>
      <c r="R34" s="1">
        <v>110.0</v>
      </c>
      <c r="S34" s="1" t="s">
        <v>38</v>
      </c>
      <c r="T34" s="1">
        <v>110.0</v>
      </c>
      <c r="U34" s="1" t="s">
        <v>61</v>
      </c>
      <c r="V34" s="1">
        <v>100.0</v>
      </c>
      <c r="X34">
        <f>IFERROR(__xludf.DUMMYFUNCTION("""COMPUTED_VALUE"""),75.0)</f>
        <v>75</v>
      </c>
      <c r="Y34" t="str">
        <f>IFERROR(__xludf.DUMMYFUNCTION("""COMPUTED_VALUE"""),"weightedUnion和heightUnion比較?;部分測資答案錯誤;輸出形式不符;")</f>
        <v>weightedUnion和heightUnion比較?;部分測資答案錯誤;輸出形式不符;</v>
      </c>
      <c r="Z34" s="12">
        <v>100.0</v>
      </c>
      <c r="AA34" s="2"/>
      <c r="AB34" s="1">
        <v>100.0</v>
      </c>
      <c r="AD34" s="14">
        <v>100.0</v>
      </c>
      <c r="AE34" s="1" t="s">
        <v>54</v>
      </c>
      <c r="AF34" s="19">
        <v>100.0</v>
      </c>
      <c r="AG34" s="4"/>
      <c r="AH34" s="3">
        <v>100.0</v>
      </c>
      <c r="AI34" s="3" t="s">
        <v>208</v>
      </c>
      <c r="AJ34" s="6">
        <f>IFERROR(__xludf.DUMMYFUNCTION("""COMPUTED_VALUE"""),80.0)</f>
        <v>80</v>
      </c>
      <c r="AK34" s="4" t="str">
        <f>IFERROR(__xludf.DUMMYFUNCTION("""COMPUTED_VALUE"""),"runtime error;")</f>
        <v>runtime error;</v>
      </c>
      <c r="AL34" s="3">
        <f>IFERROR(__xludf.DUMMYFUNCTION("""COMPUTED_VALUE"""),80.0)</f>
        <v>80</v>
      </c>
      <c r="AM34" s="3" t="str">
        <f>IFERROR(__xludf.DUMMYFUNCTION("""COMPUTED_VALUE"""),"第二筆測資僅輸出第一短(-15)、第三筆測資第一短與第二短顛倒(-5)")</f>
        <v>第二筆測資僅輸出第一短(-15)、第三筆測資第一短與第二短顛倒(-5)</v>
      </c>
      <c r="AN34" s="3">
        <v>100.0</v>
      </c>
      <c r="AO34" s="4"/>
      <c r="AP34" s="3">
        <v>100.0</v>
      </c>
      <c r="AQ34" s="11">
        <f>IFERROR(__xludf.DUMMYFUNCTION("""COMPUTED_VALUE"""),58.0)</f>
        <v>58</v>
      </c>
    </row>
    <row r="35">
      <c r="A35" s="1">
        <v>22.0</v>
      </c>
      <c r="B35" s="1" t="s">
        <v>209</v>
      </c>
      <c r="C35" s="1" t="s">
        <v>32</v>
      </c>
      <c r="D35" s="1" t="s">
        <v>210</v>
      </c>
      <c r="E35" s="1" t="s">
        <v>211</v>
      </c>
      <c r="G35" s="1">
        <v>100.0</v>
      </c>
      <c r="H35" s="1">
        <v>100.0</v>
      </c>
      <c r="J35" s="1">
        <v>20.0</v>
      </c>
      <c r="K35" s="1" t="s">
        <v>126</v>
      </c>
      <c r="L35" s="1">
        <v>100.0</v>
      </c>
      <c r="N35">
        <f>IFERROR(__xludf.DUMMYFUNCTION("""COMPUTED_VALUE"""),26.0)</f>
        <v>26</v>
      </c>
      <c r="O35" s="1">
        <v>70.0</v>
      </c>
      <c r="P35" s="1" t="s">
        <v>212</v>
      </c>
      <c r="Q35" s="1" t="s">
        <v>60</v>
      </c>
      <c r="R35" s="1">
        <v>100.0</v>
      </c>
      <c r="T35" s="1">
        <v>100.0</v>
      </c>
      <c r="V35" s="7" t="s">
        <v>40</v>
      </c>
      <c r="X35" t="str">
        <f>IFERROR(__xludf.DUMMYFUNCTION("""COMPUTED_VALUE"""),"缺交")</f>
        <v>缺交</v>
      </c>
      <c r="Y35" t="str">
        <f>IFERROR(__xludf.DUMMYFUNCTION("""COMPUTED_VALUE"""),"")</f>
        <v/>
      </c>
      <c r="Z35" s="8" t="s">
        <v>40</v>
      </c>
      <c r="AA35" s="2"/>
      <c r="AB35" s="7" t="s">
        <v>40</v>
      </c>
      <c r="AD35" s="7" t="s">
        <v>40</v>
      </c>
      <c r="AF35" s="12">
        <v>90.0</v>
      </c>
      <c r="AG35" s="13" t="s">
        <v>94</v>
      </c>
      <c r="AH35" s="3">
        <v>80.0</v>
      </c>
      <c r="AI35" s="3" t="s">
        <v>95</v>
      </c>
      <c r="AJ35" s="6">
        <f>IFERROR(__xludf.DUMMYFUNCTION("""COMPUTED_VALUE"""),100.0)</f>
        <v>100</v>
      </c>
      <c r="AK35" s="2" t="str">
        <f>IFERROR(__xludf.DUMMYFUNCTION("""COMPUTED_VALUE"""),"")</f>
        <v/>
      </c>
      <c r="AL35" s="10" t="str">
        <f>IFERROR(__xludf.DUMMYFUNCTION("""COMPUTED_VALUE"""),"缺交")</f>
        <v>缺交</v>
      </c>
      <c r="AM35" s="2" t="str">
        <f>IFERROR(__xludf.DUMMYFUNCTION("""COMPUTED_VALUE"""),"")</f>
        <v/>
      </c>
      <c r="AN35" s="3">
        <v>40.0</v>
      </c>
      <c r="AO35" s="17" t="s">
        <v>213</v>
      </c>
      <c r="AP35" s="10" t="s">
        <v>40</v>
      </c>
      <c r="AQ35" s="11">
        <f>IFERROR(__xludf.DUMMYFUNCTION("""COMPUTED_VALUE"""),46.0)</f>
        <v>46</v>
      </c>
    </row>
    <row r="36">
      <c r="A36" s="1">
        <v>29.0</v>
      </c>
      <c r="B36" s="1" t="s">
        <v>205</v>
      </c>
      <c r="C36" s="1" t="s">
        <v>32</v>
      </c>
      <c r="D36" s="1" t="s">
        <v>214</v>
      </c>
      <c r="E36" s="1" t="s">
        <v>215</v>
      </c>
      <c r="G36" s="1">
        <v>100.0</v>
      </c>
      <c r="H36" s="1">
        <v>100.0</v>
      </c>
      <c r="J36" s="1">
        <v>90.0</v>
      </c>
      <c r="K36" s="1" t="s">
        <v>216</v>
      </c>
      <c r="L36" s="1">
        <v>100.0</v>
      </c>
      <c r="N36">
        <f>IFERROR(__xludf.DUMMYFUNCTION("""COMPUTED_VALUE"""),64.0)</f>
        <v>64</v>
      </c>
      <c r="O36" s="1">
        <v>100.0</v>
      </c>
      <c r="Q36" s="1" t="s">
        <v>60</v>
      </c>
      <c r="R36" s="1">
        <v>100.0</v>
      </c>
      <c r="T36" s="1">
        <v>30.0</v>
      </c>
      <c r="U36" s="1" t="s">
        <v>180</v>
      </c>
      <c r="V36" s="1">
        <v>100.0</v>
      </c>
      <c r="X36">
        <f>IFERROR(__xludf.DUMMYFUNCTION("""COMPUTED_VALUE"""),90.0)</f>
        <v>90</v>
      </c>
      <c r="Y36" t="str">
        <f>IFERROR(__xludf.DUMMYFUNCTION("""COMPUTED_VALUE"""),"部分測資答案錯誤;runtime error;")</f>
        <v>部分測資答案錯誤;runtime error;</v>
      </c>
      <c r="Z36" s="12">
        <v>100.0</v>
      </c>
      <c r="AA36" s="2"/>
      <c r="AB36" s="1">
        <v>100.0</v>
      </c>
      <c r="AD36" s="7" t="s">
        <v>40</v>
      </c>
      <c r="AF36" s="3">
        <v>90.0</v>
      </c>
      <c r="AG36" s="20" t="s">
        <v>217</v>
      </c>
      <c r="AH36" s="3">
        <v>100.0</v>
      </c>
      <c r="AI36" s="3"/>
      <c r="AJ36" s="6">
        <f>IFERROR(__xludf.DUMMYFUNCTION("""COMPUTED_VALUE"""),100.0)</f>
        <v>100</v>
      </c>
      <c r="AK36" s="2" t="str">
        <f>IFERROR(__xludf.DUMMYFUNCTION("""COMPUTED_VALUE"""),"")</f>
        <v/>
      </c>
      <c r="AL36" s="10" t="str">
        <f>IFERROR(__xludf.DUMMYFUNCTION("""COMPUTED_VALUE"""),"缺交")</f>
        <v>缺交</v>
      </c>
      <c r="AM36" s="2" t="str">
        <f>IFERROR(__xludf.DUMMYFUNCTION("""COMPUTED_VALUE"""),"")</f>
        <v/>
      </c>
      <c r="AN36" s="3">
        <v>85.0</v>
      </c>
      <c r="AO36" s="17" t="s">
        <v>218</v>
      </c>
      <c r="AP36" s="3">
        <v>100.0</v>
      </c>
      <c r="AQ36" s="11">
        <f>IFERROR(__xludf.DUMMYFUNCTION("""COMPUTED_VALUE"""),54.0)</f>
        <v>54</v>
      </c>
    </row>
    <row r="37">
      <c r="A37" s="19">
        <v>30.0</v>
      </c>
      <c r="B37" s="4" t="s">
        <v>219</v>
      </c>
      <c r="C37" s="4" t="s">
        <v>32</v>
      </c>
      <c r="D37" s="4" t="s">
        <v>220</v>
      </c>
      <c r="E37" s="4" t="s">
        <v>221</v>
      </c>
      <c r="F37" s="2"/>
      <c r="G37" s="19">
        <v>100.0</v>
      </c>
      <c r="H37" s="19">
        <v>100.0</v>
      </c>
      <c r="I37" s="2"/>
      <c r="J37" s="19">
        <v>100.0</v>
      </c>
      <c r="K37" s="2"/>
      <c r="L37" s="19">
        <v>100.0</v>
      </c>
      <c r="M37" s="2"/>
      <c r="N37" s="12">
        <f>IFERROR(__xludf.DUMMYFUNCTION("""COMPUTED_VALUE"""),18.0)</f>
        <v>18</v>
      </c>
      <c r="O37" s="21">
        <v>50.0</v>
      </c>
      <c r="P37" s="3" t="s">
        <v>222</v>
      </c>
      <c r="Q37" s="3" t="s">
        <v>60</v>
      </c>
      <c r="R37" s="19">
        <v>95.0</v>
      </c>
      <c r="S37" s="2" t="s">
        <v>223</v>
      </c>
      <c r="T37" s="12">
        <v>110.0</v>
      </c>
      <c r="U37" s="2" t="s">
        <v>61</v>
      </c>
      <c r="V37" s="12">
        <v>20.0</v>
      </c>
      <c r="W37" s="38" t="s">
        <v>224</v>
      </c>
      <c r="X37" s="2">
        <f>IFERROR(__xludf.DUMMYFUNCTION("""COMPUTED_VALUE"""),35.0)</f>
        <v>35</v>
      </c>
      <c r="Y37" s="2" t="str">
        <f>IFERROR(__xludf.DUMMYFUNCTION("""COMPUTED_VALUE"""),"weightedUnion和heightUnion比較?;runtime error;程式未完成")</f>
        <v>weightedUnion和heightUnion比較?;runtime error;程式未完成</v>
      </c>
      <c r="Z37" s="12">
        <v>100.0</v>
      </c>
      <c r="AA37" s="2"/>
      <c r="AB37" s="8" t="s">
        <v>40</v>
      </c>
      <c r="AC37" s="2"/>
      <c r="AD37" s="8" t="s">
        <v>40</v>
      </c>
      <c r="AE37" s="2"/>
      <c r="AF37" s="8" t="s">
        <v>40</v>
      </c>
      <c r="AG37" s="2"/>
      <c r="AH37" s="8" t="s">
        <v>40</v>
      </c>
      <c r="AI37" s="2"/>
      <c r="AJ37" s="9" t="str">
        <f>IFERROR(__xludf.DUMMYFUNCTION("""COMPUTED_VALUE"""),"缺交")</f>
        <v>缺交</v>
      </c>
      <c r="AK37" s="2" t="str">
        <f>IFERROR(__xludf.DUMMYFUNCTION("""COMPUTED_VALUE"""),"")</f>
        <v/>
      </c>
      <c r="AL37" s="8" t="str">
        <f>IFERROR(__xludf.DUMMYFUNCTION("""COMPUTED_VALUE"""),"缺交")</f>
        <v>缺交</v>
      </c>
      <c r="AM37" s="2" t="str">
        <f>IFERROR(__xludf.DUMMYFUNCTION("""COMPUTED_VALUE"""),"")</f>
        <v/>
      </c>
      <c r="AN37" s="3">
        <v>100.0</v>
      </c>
      <c r="AO37" s="2"/>
      <c r="AP37" s="3">
        <v>100.0</v>
      </c>
      <c r="AQ37" s="39">
        <f>IFERROR(__xludf.DUMMYFUNCTION("""COMPUTED_VALUE"""),20.0)</f>
        <v>20</v>
      </c>
    </row>
    <row r="38">
      <c r="A38" s="1">
        <v>31.0</v>
      </c>
      <c r="B38" s="1" t="s">
        <v>219</v>
      </c>
      <c r="C38" s="1" t="s">
        <v>32</v>
      </c>
      <c r="D38" s="1" t="s">
        <v>225</v>
      </c>
      <c r="E38" s="1" t="s">
        <v>226</v>
      </c>
      <c r="G38" s="1">
        <v>96.0</v>
      </c>
      <c r="H38" s="1">
        <v>100.0</v>
      </c>
      <c r="J38" s="1">
        <v>90.0</v>
      </c>
      <c r="K38" s="1" t="s">
        <v>227</v>
      </c>
      <c r="L38" s="1">
        <v>100.0</v>
      </c>
      <c r="N38">
        <f>IFERROR(__xludf.DUMMYFUNCTION("""COMPUTED_VALUE"""),31.0)</f>
        <v>31</v>
      </c>
      <c r="O38" s="1">
        <v>55.0</v>
      </c>
      <c r="P38" s="1" t="s">
        <v>228</v>
      </c>
      <c r="Q38" s="1" t="s">
        <v>37</v>
      </c>
      <c r="R38" s="1">
        <v>110.0</v>
      </c>
      <c r="S38" s="1" t="s">
        <v>38</v>
      </c>
      <c r="T38" s="1">
        <v>40.0</v>
      </c>
      <c r="U38" s="1" t="s">
        <v>229</v>
      </c>
      <c r="V38" s="1">
        <v>100.0</v>
      </c>
      <c r="X38">
        <f>IFERROR(__xludf.DUMMYFUNCTION("""COMPUTED_VALUE"""),85.0)</f>
        <v>85</v>
      </c>
      <c r="Y38" t="str">
        <f>IFERROR(__xludf.DUMMYFUNCTION("""COMPUTED_VALUE"""),"")</f>
        <v/>
      </c>
      <c r="Z38" s="12">
        <v>60.0</v>
      </c>
      <c r="AA38" s="2" t="s">
        <v>230</v>
      </c>
      <c r="AB38" s="7" t="s">
        <v>40</v>
      </c>
      <c r="AD38" s="7" t="s">
        <v>40</v>
      </c>
      <c r="AF38" s="8" t="s">
        <v>40</v>
      </c>
      <c r="AG38" s="2"/>
      <c r="AH38" s="8" t="s">
        <v>40</v>
      </c>
      <c r="AI38" s="2"/>
      <c r="AJ38" s="6">
        <f>IFERROR(__xludf.DUMMYFUNCTION("""COMPUTED_VALUE"""),59.0)</f>
        <v>59</v>
      </c>
      <c r="AK38" s="2" t="str">
        <f>IFERROR(__xludf.DUMMYFUNCTION("""COMPUTED_VALUE"""),"答案錯誤;輸出格式不符規定;")</f>
        <v>答案錯誤;輸出格式不符規定;</v>
      </c>
      <c r="AL38" s="10" t="str">
        <f>IFERROR(__xludf.DUMMYFUNCTION("""COMPUTED_VALUE"""),"缺交")</f>
        <v>缺交</v>
      </c>
      <c r="AM38" s="2" t="str">
        <f>IFERROR(__xludf.DUMMYFUNCTION("""COMPUTED_VALUE"""),"")</f>
        <v/>
      </c>
      <c r="AN38" s="3">
        <v>40.0</v>
      </c>
      <c r="AO38" s="3" t="s">
        <v>231</v>
      </c>
      <c r="AP38" s="3">
        <v>100.0</v>
      </c>
      <c r="AQ38" s="11">
        <f>IFERROR(__xludf.DUMMYFUNCTION("""COMPUTED_VALUE"""),33.0)</f>
        <v>33</v>
      </c>
    </row>
    <row r="39">
      <c r="A39" s="1">
        <v>32.0</v>
      </c>
      <c r="B39" s="1" t="s">
        <v>219</v>
      </c>
      <c r="C39" s="1" t="s">
        <v>32</v>
      </c>
      <c r="D39" s="1" t="s">
        <v>232</v>
      </c>
      <c r="E39" s="1" t="s">
        <v>233</v>
      </c>
      <c r="G39" s="1">
        <v>100.0</v>
      </c>
      <c r="H39" s="1">
        <v>100.0</v>
      </c>
      <c r="J39" s="1">
        <v>95.0</v>
      </c>
      <c r="K39" s="1" t="s">
        <v>179</v>
      </c>
      <c r="L39" s="1">
        <v>100.0</v>
      </c>
      <c r="N39">
        <f>IFERROR(__xludf.DUMMYFUNCTION("""COMPUTED_VALUE"""),85.0)</f>
        <v>85</v>
      </c>
      <c r="O39" s="1">
        <v>100.0</v>
      </c>
      <c r="Q39" s="1" t="s">
        <v>37</v>
      </c>
      <c r="R39" s="1">
        <v>100.0</v>
      </c>
      <c r="T39" s="1">
        <v>100.0</v>
      </c>
      <c r="U39" s="40"/>
      <c r="V39" s="1">
        <v>100.0</v>
      </c>
      <c r="X39">
        <f>IFERROR(__xludf.DUMMYFUNCTION("""COMPUTED_VALUE"""),100.0)</f>
        <v>100</v>
      </c>
      <c r="Y39" t="str">
        <f>IFERROR(__xludf.DUMMYFUNCTION("""COMPUTED_VALUE"""),"")</f>
        <v/>
      </c>
      <c r="Z39" s="12">
        <v>70.0</v>
      </c>
      <c r="AA39" s="2" t="s">
        <v>234</v>
      </c>
      <c r="AB39" s="7" t="s">
        <v>40</v>
      </c>
      <c r="AD39" s="7" t="s">
        <v>40</v>
      </c>
      <c r="AF39" s="3">
        <v>90.0</v>
      </c>
      <c r="AG39" s="13" t="s">
        <v>94</v>
      </c>
      <c r="AH39" s="3">
        <v>100.0</v>
      </c>
      <c r="AI39" s="2"/>
      <c r="AJ39" s="6">
        <f>IFERROR(__xludf.DUMMYFUNCTION("""COMPUTED_VALUE"""),100.0)</f>
        <v>100</v>
      </c>
      <c r="AK39" s="2" t="str">
        <f>IFERROR(__xludf.DUMMYFUNCTION("""COMPUTED_VALUE"""),"")</f>
        <v/>
      </c>
      <c r="AL39" s="10" t="str">
        <f>IFERROR(__xludf.DUMMYFUNCTION("""COMPUTED_VALUE"""),"缺交")</f>
        <v>缺交</v>
      </c>
      <c r="AM39" s="2" t="str">
        <f>IFERROR(__xludf.DUMMYFUNCTION("""COMPUTED_VALUE"""),"")</f>
        <v/>
      </c>
      <c r="AN39" s="3">
        <v>70.0</v>
      </c>
      <c r="AO39" s="17" t="s">
        <v>62</v>
      </c>
      <c r="AP39" s="3">
        <v>100.0</v>
      </c>
      <c r="AQ39" s="11">
        <f>IFERROR(__xludf.DUMMYFUNCTION("""COMPUTED_VALUE"""),69.0)</f>
        <v>69</v>
      </c>
    </row>
    <row r="40">
      <c r="A40" s="1">
        <v>23.0</v>
      </c>
      <c r="B40" s="1" t="s">
        <v>209</v>
      </c>
      <c r="C40" s="1" t="s">
        <v>32</v>
      </c>
      <c r="D40" s="1" t="s">
        <v>235</v>
      </c>
      <c r="E40" s="1" t="s">
        <v>236</v>
      </c>
      <c r="G40" s="1">
        <v>96.0</v>
      </c>
      <c r="H40" s="1">
        <v>90.0</v>
      </c>
      <c r="I40" s="1" t="s">
        <v>237</v>
      </c>
      <c r="J40" s="1">
        <v>100.0</v>
      </c>
      <c r="L40" s="1">
        <v>100.0</v>
      </c>
      <c r="N40">
        <f>IFERROR(__xludf.DUMMYFUNCTION("""COMPUTED_VALUE"""),50.0)</f>
        <v>50</v>
      </c>
      <c r="O40" s="1">
        <v>70.0</v>
      </c>
      <c r="P40" s="1" t="s">
        <v>36</v>
      </c>
      <c r="Q40" s="1" t="s">
        <v>37</v>
      </c>
      <c r="R40" s="1">
        <v>110.0</v>
      </c>
      <c r="S40" s="1" t="s">
        <v>38</v>
      </c>
      <c r="T40" s="1">
        <v>80.0</v>
      </c>
      <c r="U40" s="1" t="s">
        <v>149</v>
      </c>
      <c r="V40" s="1">
        <v>100.0</v>
      </c>
      <c r="X40">
        <f>IFERROR(__xludf.DUMMYFUNCTION("""COMPUTED_VALUE"""),95.0)</f>
        <v>95</v>
      </c>
      <c r="Y40" t="str">
        <f>IFERROR(__xludf.DUMMYFUNCTION("""COMPUTED_VALUE"""),"輸出形式不符;")</f>
        <v>輸出形式不符;</v>
      </c>
      <c r="Z40" s="12">
        <v>100.0</v>
      </c>
      <c r="AA40" s="2"/>
      <c r="AB40" s="1">
        <v>85.0</v>
      </c>
      <c r="AC40" s="1" t="s">
        <v>238</v>
      </c>
      <c r="AD40" s="7" t="s">
        <v>40</v>
      </c>
      <c r="AF40" s="12">
        <v>100.0</v>
      </c>
      <c r="AG40" s="2"/>
      <c r="AH40" s="3">
        <v>100.0</v>
      </c>
      <c r="AI40" s="2"/>
      <c r="AJ40" s="6">
        <f>IFERROR(__xludf.DUMMYFUNCTION("""COMPUTED_VALUE"""),100.0)</f>
        <v>100</v>
      </c>
      <c r="AK40" s="2" t="str">
        <f>IFERROR(__xludf.DUMMYFUNCTION("""COMPUTED_VALUE"""),"")</f>
        <v/>
      </c>
      <c r="AL40" s="10" t="str">
        <f>IFERROR(__xludf.DUMMYFUNCTION("""COMPUTED_VALUE"""),"缺交")</f>
        <v>缺交</v>
      </c>
      <c r="AM40" s="2" t="str">
        <f>IFERROR(__xludf.DUMMYFUNCTION("""COMPUTED_VALUE"""),"")</f>
        <v/>
      </c>
      <c r="AN40" s="3">
        <v>90.0</v>
      </c>
      <c r="AO40" s="17" t="s">
        <v>239</v>
      </c>
      <c r="AP40" s="3">
        <v>100.0</v>
      </c>
      <c r="AQ40" s="11">
        <f>IFERROR(__xludf.DUMMYFUNCTION("""COMPUTED_VALUE"""),53.0)</f>
        <v>53</v>
      </c>
    </row>
    <row r="41">
      <c r="A41" s="1">
        <v>24.0</v>
      </c>
      <c r="B41" s="1" t="s">
        <v>209</v>
      </c>
      <c r="C41" s="1" t="s">
        <v>32</v>
      </c>
      <c r="D41" s="1" t="s">
        <v>240</v>
      </c>
      <c r="E41" s="1" t="s">
        <v>241</v>
      </c>
      <c r="G41" s="1">
        <v>96.0</v>
      </c>
      <c r="H41" s="1">
        <v>20.0</v>
      </c>
      <c r="I41" s="1" t="s">
        <v>242</v>
      </c>
      <c r="J41" s="7" t="s">
        <v>40</v>
      </c>
      <c r="K41" s="7"/>
      <c r="L41" s="1">
        <v>80.0</v>
      </c>
      <c r="M41" s="1" t="s">
        <v>243</v>
      </c>
      <c r="N41">
        <f>IFERROR(__xludf.DUMMYFUNCTION("""COMPUTED_VALUE"""),39.0)</f>
        <v>39</v>
      </c>
      <c r="O41" s="1" t="s">
        <v>40</v>
      </c>
      <c r="R41" s="1">
        <v>110.0</v>
      </c>
      <c r="S41" s="1" t="s">
        <v>38</v>
      </c>
      <c r="T41" s="1">
        <v>110.0</v>
      </c>
      <c r="U41" s="1" t="s">
        <v>61</v>
      </c>
      <c r="V41" s="1">
        <v>100.0</v>
      </c>
      <c r="X41">
        <f>IFERROR(__xludf.DUMMYFUNCTION("""COMPUTED_VALUE"""),65.0)</f>
        <v>65</v>
      </c>
      <c r="Y41" t="str">
        <f>IFERROR(__xludf.DUMMYFUNCTION("""COMPUTED_VALUE"""),"weightedUnion和heightUnion比較?;部分測資答案錯誤;runtime error;")</f>
        <v>weightedUnion和heightUnion比較?;部分測資答案錯誤;runtime error;</v>
      </c>
      <c r="Z41" s="12">
        <v>90.0</v>
      </c>
      <c r="AA41" s="2" t="s">
        <v>71</v>
      </c>
      <c r="AB41" s="7" t="s">
        <v>40</v>
      </c>
      <c r="AD41" s="7" t="s">
        <v>40</v>
      </c>
      <c r="AF41" s="12">
        <v>70.0</v>
      </c>
      <c r="AG41" s="13" t="s">
        <v>244</v>
      </c>
      <c r="AH41" s="3">
        <v>0.0</v>
      </c>
      <c r="AI41" s="3" t="s">
        <v>245</v>
      </c>
      <c r="AJ41" s="6">
        <f>IFERROR(__xludf.DUMMYFUNCTION("""COMPUTED_VALUE"""),10.0)</f>
        <v>10</v>
      </c>
      <c r="AK41" s="2" t="str">
        <f>IFERROR(__xludf.DUMMYFUNCTION("""COMPUTED_VALUE"""),"無readme;程式未完成")</f>
        <v>無readme;程式未完成</v>
      </c>
      <c r="AL41" s="10" t="str">
        <f>IFERROR(__xludf.DUMMYFUNCTION("""COMPUTED_VALUE"""),"缺交")</f>
        <v>缺交</v>
      </c>
      <c r="AM41" s="2" t="str">
        <f>IFERROR(__xludf.DUMMYFUNCTION("""COMPUTED_VALUE"""),"")</f>
        <v/>
      </c>
      <c r="AN41" s="3">
        <v>100.0</v>
      </c>
      <c r="AO41" s="2"/>
      <c r="AP41" s="3">
        <v>50.0</v>
      </c>
      <c r="AQ41" s="11">
        <f>IFERROR(__xludf.DUMMYFUNCTION("""COMPUTED_VALUE"""),40.0)</f>
        <v>40</v>
      </c>
    </row>
    <row r="42">
      <c r="A42" s="1">
        <v>33.0</v>
      </c>
      <c r="B42" s="1" t="s">
        <v>219</v>
      </c>
      <c r="C42" s="1" t="s">
        <v>32</v>
      </c>
      <c r="D42" s="1" t="s">
        <v>246</v>
      </c>
      <c r="E42" s="1" t="s">
        <v>247</v>
      </c>
      <c r="G42" s="1">
        <v>100.0</v>
      </c>
      <c r="H42" s="1">
        <v>100.0</v>
      </c>
      <c r="J42" s="1">
        <v>100.0</v>
      </c>
      <c r="K42" s="1"/>
      <c r="L42" s="1">
        <v>100.0</v>
      </c>
      <c r="N42">
        <f>IFERROR(__xludf.DUMMYFUNCTION("""COMPUTED_VALUE"""),40.0)</f>
        <v>40</v>
      </c>
      <c r="O42" s="1">
        <v>70.0</v>
      </c>
      <c r="P42" s="1" t="s">
        <v>36</v>
      </c>
      <c r="Q42" s="1" t="s">
        <v>91</v>
      </c>
      <c r="R42" s="1">
        <v>110.0</v>
      </c>
      <c r="S42" s="1" t="s">
        <v>38</v>
      </c>
      <c r="T42" s="1">
        <v>110.0</v>
      </c>
      <c r="U42" s="1" t="s">
        <v>61</v>
      </c>
      <c r="V42" s="1">
        <v>100.0</v>
      </c>
      <c r="X42">
        <f>IFERROR(__xludf.DUMMYFUNCTION("""COMPUTED_VALUE"""),90.0)</f>
        <v>90</v>
      </c>
      <c r="Y42" t="str">
        <f>IFERROR(__xludf.DUMMYFUNCTION("""COMPUTED_VALUE"""),"")</f>
        <v/>
      </c>
      <c r="Z42" s="12">
        <v>60.0</v>
      </c>
      <c r="AA42" s="2" t="s">
        <v>230</v>
      </c>
      <c r="AB42" s="7" t="s">
        <v>40</v>
      </c>
      <c r="AD42" s="7" t="s">
        <v>40</v>
      </c>
      <c r="AF42" s="8" t="s">
        <v>40</v>
      </c>
      <c r="AG42" s="2"/>
      <c r="AH42" s="8" t="s">
        <v>40</v>
      </c>
      <c r="AI42" s="2"/>
      <c r="AJ42" s="6">
        <f>IFERROR(__xludf.DUMMYFUNCTION("""COMPUTED_VALUE"""),100.0)</f>
        <v>100</v>
      </c>
      <c r="AK42" s="2" t="str">
        <f>IFERROR(__xludf.DUMMYFUNCTION("""COMPUTED_VALUE"""),"")</f>
        <v/>
      </c>
      <c r="AL42" s="10" t="str">
        <f>IFERROR(__xludf.DUMMYFUNCTION("""COMPUTED_VALUE"""),"缺交")</f>
        <v>缺交</v>
      </c>
      <c r="AM42" s="2" t="str">
        <f>IFERROR(__xludf.DUMMYFUNCTION("""COMPUTED_VALUE"""),"")</f>
        <v/>
      </c>
      <c r="AN42" s="3">
        <v>40.0</v>
      </c>
      <c r="AO42" s="3" t="s">
        <v>248</v>
      </c>
      <c r="AP42" s="3">
        <v>50.0</v>
      </c>
      <c r="AQ42" s="11">
        <f>IFERROR(__xludf.DUMMYFUNCTION("""COMPUTED_VALUE"""),36.0)</f>
        <v>36</v>
      </c>
    </row>
    <row r="43">
      <c r="A43" s="1">
        <v>25.0</v>
      </c>
      <c r="B43" s="1" t="s">
        <v>209</v>
      </c>
      <c r="C43" s="1" t="s">
        <v>32</v>
      </c>
      <c r="D43" s="1" t="s">
        <v>249</v>
      </c>
      <c r="E43" s="1" t="s">
        <v>250</v>
      </c>
      <c r="G43" s="1">
        <v>100.0</v>
      </c>
      <c r="H43" s="1">
        <v>100.0</v>
      </c>
      <c r="J43" s="1">
        <v>100.0</v>
      </c>
      <c r="L43" s="1">
        <v>100.0</v>
      </c>
      <c r="N43">
        <f>IFERROR(__xludf.DUMMYFUNCTION("""COMPUTED_VALUE"""),68.0)</f>
        <v>68</v>
      </c>
      <c r="O43" s="1">
        <v>85.0</v>
      </c>
      <c r="P43" s="1" t="s">
        <v>251</v>
      </c>
      <c r="Q43" s="1" t="s">
        <v>37</v>
      </c>
      <c r="R43" s="1">
        <v>110.0</v>
      </c>
      <c r="S43" s="1" t="s">
        <v>38</v>
      </c>
      <c r="T43" s="1">
        <v>70.0</v>
      </c>
      <c r="U43" s="1" t="s">
        <v>252</v>
      </c>
      <c r="V43" s="1">
        <v>20.0</v>
      </c>
      <c r="W43" s="1" t="s">
        <v>147</v>
      </c>
      <c r="X43">
        <f>IFERROR(__xludf.DUMMYFUNCTION("""COMPUTED_VALUE"""),100.0)</f>
        <v>100</v>
      </c>
      <c r="Y43" t="str">
        <f>IFERROR(__xludf.DUMMYFUNCTION("""COMPUTED_VALUE"""),"")</f>
        <v/>
      </c>
      <c r="Z43" s="12">
        <v>100.0</v>
      </c>
      <c r="AA43" s="2"/>
      <c r="AB43" s="7" t="s">
        <v>40</v>
      </c>
      <c r="AD43" s="7" t="s">
        <v>40</v>
      </c>
      <c r="AF43" s="3">
        <v>90.0</v>
      </c>
      <c r="AG43" s="13" t="s">
        <v>94</v>
      </c>
      <c r="AH43" s="3">
        <v>60.0</v>
      </c>
      <c r="AI43" s="3" t="s">
        <v>253</v>
      </c>
      <c r="AJ43" s="6">
        <f>IFERROR(__xludf.DUMMYFUNCTION("""COMPUTED_VALUE"""),90.0)</f>
        <v>90</v>
      </c>
      <c r="AK43" s="2" t="str">
        <f>IFERROR(__xludf.DUMMYFUNCTION("""COMPUTED_VALUE"""),"輸入不符格式")</f>
        <v>輸入不符格式</v>
      </c>
      <c r="AL43" s="10" t="str">
        <f>IFERROR(__xludf.DUMMYFUNCTION("""COMPUTED_VALUE"""),"缺交")</f>
        <v>缺交</v>
      </c>
      <c r="AM43" s="2" t="str">
        <f>IFERROR(__xludf.DUMMYFUNCTION("""COMPUTED_VALUE"""),"")</f>
        <v/>
      </c>
      <c r="AN43" s="3">
        <v>100.0</v>
      </c>
      <c r="AO43" s="2"/>
      <c r="AP43" s="3">
        <v>100.0</v>
      </c>
      <c r="AQ43" s="11">
        <f>IFERROR(__xludf.DUMMYFUNCTION("""COMPUTED_VALUE"""),66.0)</f>
        <v>66</v>
      </c>
    </row>
    <row r="44">
      <c r="A44" s="1">
        <v>26.0</v>
      </c>
      <c r="B44" s="1" t="s">
        <v>209</v>
      </c>
      <c r="C44" s="1" t="s">
        <v>32</v>
      </c>
      <c r="D44" s="1" t="s">
        <v>254</v>
      </c>
      <c r="E44" s="1" t="s">
        <v>255</v>
      </c>
      <c r="G44" s="1">
        <v>98.0</v>
      </c>
      <c r="H44" s="1">
        <v>100.0</v>
      </c>
      <c r="J44" s="1">
        <v>100.0</v>
      </c>
      <c r="L44" s="1">
        <v>100.0</v>
      </c>
      <c r="N44">
        <f>IFERROR(__xludf.DUMMYFUNCTION("""COMPUTED_VALUE"""),55.0)</f>
        <v>55</v>
      </c>
      <c r="O44" s="1">
        <v>70.0</v>
      </c>
      <c r="P44" s="1" t="s">
        <v>256</v>
      </c>
      <c r="Q44" s="1" t="s">
        <v>91</v>
      </c>
      <c r="R44" s="1">
        <v>100.0</v>
      </c>
      <c r="T44" s="1">
        <v>100.0</v>
      </c>
      <c r="V44" s="1">
        <v>80.0</v>
      </c>
      <c r="W44" s="1" t="s">
        <v>95</v>
      </c>
      <c r="X44">
        <f>IFERROR(__xludf.DUMMYFUNCTION("""COMPUTED_VALUE"""),95.0)</f>
        <v>95</v>
      </c>
      <c r="Y44" t="str">
        <f>IFERROR(__xludf.DUMMYFUNCTION("""COMPUTED_VALUE"""),"部分測資答案錯誤;")</f>
        <v>部分測資答案錯誤;</v>
      </c>
      <c r="Z44" s="12">
        <v>100.0</v>
      </c>
      <c r="AA44" s="2"/>
      <c r="AB44" s="1">
        <v>80.0</v>
      </c>
      <c r="AC44" s="1" t="s">
        <v>257</v>
      </c>
      <c r="AD44" s="7" t="s">
        <v>40</v>
      </c>
      <c r="AF44" s="12">
        <v>100.0</v>
      </c>
      <c r="AG44" s="2"/>
      <c r="AH44" s="3">
        <v>80.0</v>
      </c>
      <c r="AI44" s="3" t="s">
        <v>95</v>
      </c>
      <c r="AJ44" s="6">
        <f>IFERROR(__xludf.DUMMYFUNCTION("""COMPUTED_VALUE"""),100.0)</f>
        <v>100</v>
      </c>
      <c r="AK44" s="2" t="str">
        <f>IFERROR(__xludf.DUMMYFUNCTION("""COMPUTED_VALUE"""),"")</f>
        <v/>
      </c>
      <c r="AL44" s="3">
        <f>IFERROR(__xludf.DUMMYFUNCTION("""COMPUTED_VALUE"""),100.0)</f>
        <v>100</v>
      </c>
      <c r="AM44" s="3" t="str">
        <f>IFERROR(__xludf.DUMMYFUNCTION("""COMPUTED_VALUE"""),"")</f>
        <v/>
      </c>
      <c r="AN44" s="3">
        <v>100.0</v>
      </c>
      <c r="AO44" s="2"/>
      <c r="AP44" s="3">
        <v>100.0</v>
      </c>
      <c r="AQ44" s="11">
        <f>IFERROR(__xludf.DUMMYFUNCTION("""COMPUTED_VALUE"""),74.0)</f>
        <v>74</v>
      </c>
    </row>
    <row r="45">
      <c r="A45" s="1">
        <v>27.0</v>
      </c>
      <c r="B45" s="1" t="s">
        <v>209</v>
      </c>
      <c r="C45" s="1" t="s">
        <v>32</v>
      </c>
      <c r="D45" s="1" t="s">
        <v>258</v>
      </c>
      <c r="E45" s="1" t="s">
        <v>259</v>
      </c>
      <c r="G45" s="1">
        <v>95.0</v>
      </c>
      <c r="H45" s="1">
        <v>100.0</v>
      </c>
      <c r="J45" s="1">
        <v>90.0</v>
      </c>
      <c r="K45" s="1" t="s">
        <v>260</v>
      </c>
      <c r="L45" s="1">
        <v>100.0</v>
      </c>
      <c r="N45">
        <f>IFERROR(__xludf.DUMMYFUNCTION("""COMPUTED_VALUE"""),61.0)</f>
        <v>61</v>
      </c>
      <c r="O45" s="1">
        <v>95.0</v>
      </c>
      <c r="P45" s="1" t="s">
        <v>261</v>
      </c>
      <c r="Q45" s="1" t="s">
        <v>37</v>
      </c>
      <c r="R45" s="1">
        <v>108.0</v>
      </c>
      <c r="S45" s="1" t="s">
        <v>262</v>
      </c>
      <c r="T45" s="1">
        <v>110.0</v>
      </c>
      <c r="U45" s="1" t="s">
        <v>61</v>
      </c>
      <c r="V45" s="1">
        <v>20.0</v>
      </c>
      <c r="W45" s="1" t="s">
        <v>263</v>
      </c>
      <c r="X45">
        <f>IFERROR(__xludf.DUMMYFUNCTION("""COMPUTED_VALUE"""),95.0)</f>
        <v>95</v>
      </c>
      <c r="Y45" t="str">
        <f>IFERROR(__xludf.DUMMYFUNCTION("""COMPUTED_VALUE"""),"部分測資答案錯誤;")</f>
        <v>部分測資答案錯誤;</v>
      </c>
      <c r="Z45" s="12">
        <v>90.0</v>
      </c>
      <c r="AA45" s="2" t="s">
        <v>71</v>
      </c>
      <c r="AB45" s="1">
        <v>100.0</v>
      </c>
      <c r="AD45" s="14">
        <v>75.0</v>
      </c>
      <c r="AE45" s="1" t="s">
        <v>264</v>
      </c>
      <c r="AF45" s="19">
        <v>90.0</v>
      </c>
      <c r="AG45" s="20" t="s">
        <v>217</v>
      </c>
      <c r="AH45" s="3">
        <v>95.0</v>
      </c>
      <c r="AI45" s="3" t="s">
        <v>265</v>
      </c>
      <c r="AJ45" s="6">
        <f>IFERROR(__xludf.DUMMYFUNCTION("""COMPUTED_VALUE"""),100.0)</f>
        <v>100</v>
      </c>
      <c r="AK45" s="4" t="str">
        <f>IFERROR(__xludf.DUMMYFUNCTION("""COMPUTED_VALUE"""),"")</f>
        <v/>
      </c>
      <c r="AL45" s="10" t="str">
        <f>IFERROR(__xludf.DUMMYFUNCTION("""COMPUTED_VALUE"""),"缺交")</f>
        <v>缺交</v>
      </c>
      <c r="AM45" s="4" t="str">
        <f>IFERROR(__xludf.DUMMYFUNCTION("""COMPUTED_VALUE"""),"")</f>
        <v/>
      </c>
      <c r="AN45" s="3">
        <v>100.0</v>
      </c>
      <c r="AO45" s="4"/>
      <c r="AP45" s="3">
        <v>100.0</v>
      </c>
      <c r="AQ45" s="11">
        <f>IFERROR(__xludf.DUMMYFUNCTION("""COMPUTED_VALUE"""),70.0)</f>
        <v>70</v>
      </c>
    </row>
    <row r="46">
      <c r="A46" s="1">
        <v>21.0</v>
      </c>
      <c r="B46" s="1" t="s">
        <v>266</v>
      </c>
      <c r="C46" s="1" t="s">
        <v>32</v>
      </c>
      <c r="D46" s="1" t="s">
        <v>267</v>
      </c>
      <c r="E46" s="1" t="s">
        <v>268</v>
      </c>
      <c r="G46" s="1">
        <v>90.0</v>
      </c>
      <c r="H46" s="1">
        <v>100.0</v>
      </c>
      <c r="J46" s="1">
        <v>35.0</v>
      </c>
      <c r="K46" s="1" t="s">
        <v>269</v>
      </c>
      <c r="L46" s="1">
        <v>99.0</v>
      </c>
      <c r="M46" s="1" t="s">
        <v>270</v>
      </c>
      <c r="N46">
        <f>IFERROR(__xludf.DUMMYFUNCTION("""COMPUTED_VALUE"""),54.0)</f>
        <v>54</v>
      </c>
      <c r="O46" s="1">
        <v>80.0</v>
      </c>
      <c r="P46" s="1" t="s">
        <v>271</v>
      </c>
      <c r="Q46" s="1" t="s">
        <v>60</v>
      </c>
      <c r="R46" s="1">
        <v>110.0</v>
      </c>
      <c r="S46" s="1" t="s">
        <v>38</v>
      </c>
      <c r="T46" s="1">
        <v>0.0</v>
      </c>
      <c r="U46" s="1" t="s">
        <v>272</v>
      </c>
      <c r="V46" s="1">
        <v>60.0</v>
      </c>
      <c r="W46" s="1" t="s">
        <v>273</v>
      </c>
      <c r="X46">
        <f>IFERROR(__xludf.DUMMYFUNCTION("""COMPUTED_VALUE"""),0.0)</f>
        <v>0</v>
      </c>
      <c r="Y46" t="str">
        <f>IFERROR(__xludf.DUMMYFUNCTION("""COMPUTED_VALUE"""),"程式和readme都是空的")</f>
        <v>程式和readme都是空的</v>
      </c>
      <c r="Z46" s="12">
        <v>100.0</v>
      </c>
      <c r="AA46" s="2"/>
      <c r="AD46" s="7" t="s">
        <v>40</v>
      </c>
      <c r="AF46" s="12">
        <v>80.0</v>
      </c>
      <c r="AG46" s="13" t="s">
        <v>274</v>
      </c>
      <c r="AH46" s="3" t="s">
        <v>40</v>
      </c>
      <c r="AI46" s="2"/>
      <c r="AJ46" s="6">
        <f>IFERROR(__xludf.DUMMYFUNCTION("""COMPUTED_VALUE"""),100.0)</f>
        <v>100</v>
      </c>
      <c r="AK46" s="2" t="str">
        <f>IFERROR(__xludf.DUMMYFUNCTION("""COMPUTED_VALUE"""),"")</f>
        <v/>
      </c>
      <c r="AL46" s="10" t="str">
        <f>IFERROR(__xludf.DUMMYFUNCTION("""COMPUTED_VALUE"""),"缺交")</f>
        <v>缺交</v>
      </c>
      <c r="AM46" s="2" t="str">
        <f>IFERROR(__xludf.DUMMYFUNCTION("""COMPUTED_VALUE"""),"")</f>
        <v/>
      </c>
      <c r="AN46" s="3">
        <v>20.0</v>
      </c>
      <c r="AO46" s="17" t="s">
        <v>275</v>
      </c>
      <c r="AP46" s="3">
        <v>100.0</v>
      </c>
      <c r="AQ46" s="11">
        <f>IFERROR(__xludf.DUMMYFUNCTION("""COMPUTED_VALUE"""),34.0)</f>
        <v>34</v>
      </c>
    </row>
    <row r="47">
      <c r="A47" s="1">
        <v>34.0</v>
      </c>
      <c r="B47" s="1" t="s">
        <v>276</v>
      </c>
      <c r="C47" s="1" t="s">
        <v>32</v>
      </c>
      <c r="D47" s="1" t="s">
        <v>277</v>
      </c>
      <c r="E47" s="1" t="s">
        <v>278</v>
      </c>
      <c r="G47" s="1">
        <v>98.0</v>
      </c>
      <c r="H47" s="1">
        <v>100.0</v>
      </c>
      <c r="J47" s="1">
        <v>100.0</v>
      </c>
      <c r="L47" s="1">
        <v>100.0</v>
      </c>
      <c r="N47">
        <f>IFERROR(__xludf.DUMMYFUNCTION("""COMPUTED_VALUE"""),56.0)</f>
        <v>56</v>
      </c>
      <c r="O47" s="1">
        <v>70.0</v>
      </c>
      <c r="P47" s="1" t="s">
        <v>36</v>
      </c>
      <c r="Q47" s="1" t="s">
        <v>91</v>
      </c>
      <c r="R47" s="1">
        <v>110.0</v>
      </c>
      <c r="S47" s="1" t="s">
        <v>38</v>
      </c>
      <c r="T47" s="1">
        <v>70.0</v>
      </c>
      <c r="U47" s="1" t="s">
        <v>82</v>
      </c>
      <c r="V47" s="1">
        <v>100.0</v>
      </c>
      <c r="X47">
        <f>IFERROR(__xludf.DUMMYFUNCTION("""COMPUTED_VALUE"""),95.0)</f>
        <v>95</v>
      </c>
      <c r="Y47" t="str">
        <f>IFERROR(__xludf.DUMMYFUNCTION("""COMPUTED_VALUE"""),"部分測資答案錯誤;")</f>
        <v>部分測資答案錯誤;</v>
      </c>
      <c r="Z47" s="12">
        <v>100.0</v>
      </c>
      <c r="AA47" s="2"/>
      <c r="AB47" s="1">
        <v>60.0</v>
      </c>
      <c r="AC47" s="1" t="s">
        <v>279</v>
      </c>
      <c r="AD47" s="14">
        <v>75.0</v>
      </c>
      <c r="AE47" s="1" t="s">
        <v>264</v>
      </c>
      <c r="AF47" s="19">
        <v>95.0</v>
      </c>
      <c r="AG47" s="20" t="s">
        <v>48</v>
      </c>
      <c r="AH47" s="3">
        <v>100.0</v>
      </c>
      <c r="AI47" s="4"/>
      <c r="AJ47" s="6">
        <f>IFERROR(__xludf.DUMMYFUNCTION("""COMPUTED_VALUE"""),100.0)</f>
        <v>100</v>
      </c>
      <c r="AK47" s="4" t="str">
        <f>IFERROR(__xludf.DUMMYFUNCTION("""COMPUTED_VALUE"""),"")</f>
        <v/>
      </c>
      <c r="AL47" s="10" t="str">
        <f>IFERROR(__xludf.DUMMYFUNCTION("""COMPUTED_VALUE"""),"缺交")</f>
        <v>缺交</v>
      </c>
      <c r="AM47" s="4" t="str">
        <f>IFERROR(__xludf.DUMMYFUNCTION("""COMPUTED_VALUE"""),"")</f>
        <v/>
      </c>
      <c r="AN47" s="3">
        <v>100.0</v>
      </c>
      <c r="AO47" s="4"/>
      <c r="AP47" s="3">
        <v>100.0</v>
      </c>
      <c r="AQ47" s="11">
        <f>IFERROR(__xludf.DUMMYFUNCTION("""COMPUTED_VALUE"""),87.0)</f>
        <v>87</v>
      </c>
    </row>
    <row r="48">
      <c r="A48" s="1">
        <v>64.0</v>
      </c>
      <c r="B48" s="1" t="s">
        <v>41</v>
      </c>
      <c r="C48" s="1" t="s">
        <v>32</v>
      </c>
      <c r="D48" s="1" t="s">
        <v>280</v>
      </c>
      <c r="E48" s="1" t="s">
        <v>281</v>
      </c>
      <c r="G48" s="1">
        <v>100.0</v>
      </c>
      <c r="H48" s="1">
        <v>100.0</v>
      </c>
      <c r="J48" s="1">
        <v>100.0</v>
      </c>
      <c r="L48" s="1">
        <v>100.0</v>
      </c>
      <c r="N48">
        <f>IFERROR(__xludf.DUMMYFUNCTION("""COMPUTED_VALUE"""),72.0)</f>
        <v>72</v>
      </c>
      <c r="O48" s="1">
        <v>100.0</v>
      </c>
      <c r="Q48" s="1" t="s">
        <v>60</v>
      </c>
      <c r="R48" s="1">
        <v>110.0</v>
      </c>
      <c r="S48" s="1" t="s">
        <v>38</v>
      </c>
      <c r="T48" s="1">
        <v>110.0</v>
      </c>
      <c r="U48" s="1" t="s">
        <v>61</v>
      </c>
      <c r="V48" s="1">
        <v>100.0</v>
      </c>
      <c r="X48">
        <f>IFERROR(__xludf.DUMMYFUNCTION("""COMPUTED_VALUE"""),95.0)</f>
        <v>95</v>
      </c>
      <c r="Y48" t="str">
        <f>IFERROR(__xludf.DUMMYFUNCTION("""COMPUTED_VALUE"""),"輸出形式不符;")</f>
        <v>輸出形式不符;</v>
      </c>
      <c r="Z48" s="12">
        <v>50.0</v>
      </c>
      <c r="AA48" s="2" t="s">
        <v>282</v>
      </c>
      <c r="AB48" s="1">
        <v>55.0</v>
      </c>
      <c r="AC48" s="1" t="s">
        <v>283</v>
      </c>
      <c r="AD48" s="1">
        <v>90.0</v>
      </c>
      <c r="AE48" s="1" t="s">
        <v>284</v>
      </c>
      <c r="AF48" s="19">
        <v>100.0</v>
      </c>
      <c r="AG48" s="4"/>
      <c r="AH48" s="3">
        <v>100.0</v>
      </c>
      <c r="AI48" s="4"/>
      <c r="AJ48" s="6">
        <f>IFERROR(__xludf.DUMMYFUNCTION("""COMPUTED_VALUE"""),100.0)</f>
        <v>100</v>
      </c>
      <c r="AK48" s="4" t="str">
        <f>IFERROR(__xludf.DUMMYFUNCTION("""COMPUTED_VALUE"""),"")</f>
        <v/>
      </c>
      <c r="AL48" s="3">
        <f>IFERROR(__xludf.DUMMYFUNCTION("""COMPUTED_VALUE"""),40.0)</f>
        <v>40</v>
      </c>
      <c r="AM48" s="3" t="str">
        <f>IFERROR(__xludf.DUMMYFUNCTION("""COMPUTED_VALUE"""),"答案錯誤但有雛形(+20)、readme(+20)")</f>
        <v>答案錯誤但有雛形(+20)、readme(+20)</v>
      </c>
      <c r="AN48" s="3">
        <v>90.0</v>
      </c>
      <c r="AO48" s="1" t="s">
        <v>110</v>
      </c>
      <c r="AP48" s="3">
        <v>100.0</v>
      </c>
      <c r="AQ48" s="11">
        <f>IFERROR(__xludf.DUMMYFUNCTION("""COMPUTED_VALUE"""),85.0)</f>
        <v>85</v>
      </c>
    </row>
    <row r="49">
      <c r="A49" s="1">
        <v>36.0</v>
      </c>
      <c r="B49" s="1" t="s">
        <v>285</v>
      </c>
      <c r="C49" s="1" t="s">
        <v>32</v>
      </c>
      <c r="D49" s="1" t="s">
        <v>286</v>
      </c>
      <c r="E49" s="1" t="s">
        <v>287</v>
      </c>
      <c r="G49" s="1">
        <v>96.0</v>
      </c>
      <c r="H49" s="1">
        <v>100.0</v>
      </c>
      <c r="J49" s="1">
        <v>70.0</v>
      </c>
      <c r="K49" s="1" t="s">
        <v>288</v>
      </c>
      <c r="L49" s="1">
        <v>100.0</v>
      </c>
      <c r="N49">
        <f>IFERROR(__xludf.DUMMYFUNCTION("""COMPUTED_VALUE"""),32.0)</f>
        <v>32</v>
      </c>
      <c r="O49" s="1">
        <v>25.0</v>
      </c>
      <c r="P49" s="1" t="s">
        <v>242</v>
      </c>
      <c r="Q49" s="1" t="s">
        <v>60</v>
      </c>
      <c r="R49" s="7" t="s">
        <v>40</v>
      </c>
      <c r="T49" s="7" t="s">
        <v>40</v>
      </c>
      <c r="V49" s="7" t="s">
        <v>40</v>
      </c>
      <c r="X49" t="str">
        <f>IFERROR(__xludf.DUMMYFUNCTION("""COMPUTED_VALUE"""),"缺交")</f>
        <v>缺交</v>
      </c>
      <c r="Y49" t="str">
        <f>IFERROR(__xludf.DUMMYFUNCTION("""COMPUTED_VALUE"""),"")</f>
        <v/>
      </c>
      <c r="Z49" s="8" t="s">
        <v>40</v>
      </c>
      <c r="AA49" s="2"/>
      <c r="AB49" s="7" t="s">
        <v>40</v>
      </c>
      <c r="AD49" s="7" t="s">
        <v>40</v>
      </c>
      <c r="AF49" s="8" t="s">
        <v>40</v>
      </c>
      <c r="AG49" s="2"/>
      <c r="AH49" s="8" t="s">
        <v>40</v>
      </c>
      <c r="AI49" s="2"/>
      <c r="AJ49" s="9" t="str">
        <f>IFERROR(__xludf.DUMMYFUNCTION("""COMPUTED_VALUE"""),"缺交")</f>
        <v>缺交</v>
      </c>
      <c r="AK49" s="2" t="str">
        <f>IFERROR(__xludf.DUMMYFUNCTION("""COMPUTED_VALUE"""),"")</f>
        <v/>
      </c>
      <c r="AL49" s="10" t="str">
        <f>IFERROR(__xludf.DUMMYFUNCTION("""COMPUTED_VALUE"""),"缺交")</f>
        <v>缺交</v>
      </c>
      <c r="AM49" s="2" t="str">
        <f>IFERROR(__xludf.DUMMYFUNCTION("""COMPUTED_VALUE"""),"")</f>
        <v/>
      </c>
      <c r="AN49" s="10" t="s">
        <v>40</v>
      </c>
      <c r="AO49" s="2"/>
      <c r="AP49" s="10" t="s">
        <v>40</v>
      </c>
      <c r="AQ49" s="11" t="str">
        <f>IFERROR(__xludf.DUMMYFUNCTION("""COMPUTED_VALUE"""),"缺考")</f>
        <v>缺考</v>
      </c>
    </row>
    <row r="50">
      <c r="A50" s="1">
        <v>37.0</v>
      </c>
      <c r="B50" s="1" t="s">
        <v>289</v>
      </c>
      <c r="C50" s="1" t="s">
        <v>32</v>
      </c>
      <c r="D50" s="1" t="s">
        <v>290</v>
      </c>
      <c r="E50" s="1" t="s">
        <v>291</v>
      </c>
      <c r="G50" s="1">
        <v>98.0</v>
      </c>
      <c r="H50" s="1">
        <v>100.0</v>
      </c>
      <c r="J50" s="1">
        <v>95.0</v>
      </c>
      <c r="K50" s="1" t="s">
        <v>292</v>
      </c>
      <c r="L50" s="1">
        <v>90.0</v>
      </c>
      <c r="M50" s="17" t="s">
        <v>293</v>
      </c>
      <c r="N50">
        <f>IFERROR(__xludf.DUMMYFUNCTION("""COMPUTED_VALUE"""),80.0)</f>
        <v>80</v>
      </c>
      <c r="O50" s="1">
        <v>100.0</v>
      </c>
      <c r="Q50" s="1" t="s">
        <v>91</v>
      </c>
      <c r="R50" s="1">
        <v>110.0</v>
      </c>
      <c r="S50" s="1" t="s">
        <v>38</v>
      </c>
      <c r="T50" s="1">
        <v>105.0</v>
      </c>
      <c r="U50" s="1" t="s">
        <v>106</v>
      </c>
      <c r="V50" s="1">
        <v>100.0</v>
      </c>
      <c r="X50">
        <f>IFERROR(__xludf.DUMMYFUNCTION("""COMPUTED_VALUE"""),40.0)</f>
        <v>40</v>
      </c>
      <c r="Y50" t="str">
        <f>IFERROR(__xludf.DUMMYFUNCTION("""COMPUTED_VALUE"""),"runtime error;")</f>
        <v>runtime error;</v>
      </c>
      <c r="Z50" s="8" t="s">
        <v>40</v>
      </c>
      <c r="AA50" s="2"/>
      <c r="AB50" s="1">
        <v>100.0</v>
      </c>
      <c r="AD50" s="7" t="s">
        <v>40</v>
      </c>
      <c r="AF50" s="3">
        <v>75.0</v>
      </c>
      <c r="AG50" s="17" t="s">
        <v>294</v>
      </c>
      <c r="AH50" s="3" t="s">
        <v>73</v>
      </c>
      <c r="AI50" s="2"/>
      <c r="AJ50" s="6">
        <f>IFERROR(__xludf.DUMMYFUNCTION("""COMPUTED_VALUE"""),96.0)</f>
        <v>96</v>
      </c>
      <c r="AK50" s="2" t="str">
        <f>IFERROR(__xludf.DUMMYFUNCTION("""COMPUTED_VALUE"""),"輸出crit.act.?")</f>
        <v>輸出crit.act.?</v>
      </c>
      <c r="AL50" s="10" t="str">
        <f>IFERROR(__xludf.DUMMYFUNCTION("""COMPUTED_VALUE"""),"缺交")</f>
        <v>缺交</v>
      </c>
      <c r="AM50" s="2" t="str">
        <f>IFERROR(__xludf.DUMMYFUNCTION("""COMPUTED_VALUE"""),"")</f>
        <v/>
      </c>
      <c r="AN50" s="3">
        <v>100.0</v>
      </c>
      <c r="AO50" s="2"/>
      <c r="AP50" s="3">
        <v>100.0</v>
      </c>
      <c r="AQ50" s="11">
        <f>IFERROR(__xludf.DUMMYFUNCTION("""COMPUTED_VALUE"""),95.0)</f>
        <v>95</v>
      </c>
    </row>
    <row r="51">
      <c r="A51" s="1">
        <v>42.0</v>
      </c>
      <c r="B51" s="1" t="s">
        <v>295</v>
      </c>
      <c r="C51" s="1" t="s">
        <v>32</v>
      </c>
      <c r="D51" s="1" t="s">
        <v>296</v>
      </c>
      <c r="E51" s="1" t="s">
        <v>297</v>
      </c>
      <c r="G51" s="1">
        <v>96.0</v>
      </c>
      <c r="H51" s="1">
        <v>100.0</v>
      </c>
      <c r="J51" s="1">
        <v>20.0</v>
      </c>
      <c r="K51" s="1" t="s">
        <v>298</v>
      </c>
      <c r="L51" s="1">
        <v>90.0</v>
      </c>
      <c r="M51" s="17" t="s">
        <v>299</v>
      </c>
      <c r="N51">
        <f>IFERROR(__xludf.DUMMYFUNCTION("""COMPUTED_VALUE"""),45.0)</f>
        <v>45</v>
      </c>
      <c r="O51" s="1">
        <v>85.0</v>
      </c>
      <c r="P51" s="1" t="s">
        <v>36</v>
      </c>
      <c r="Q51" s="1" t="s">
        <v>37</v>
      </c>
      <c r="R51" s="7" t="s">
        <v>40</v>
      </c>
      <c r="T51" s="1">
        <v>20.0</v>
      </c>
      <c r="U51" s="1" t="s">
        <v>300</v>
      </c>
      <c r="V51" s="7" t="s">
        <v>40</v>
      </c>
      <c r="X51" t="str">
        <f>IFERROR(__xludf.DUMMYFUNCTION("""COMPUTED_VALUE"""),"缺交")</f>
        <v>缺交</v>
      </c>
      <c r="Y51" t="str">
        <f>IFERROR(__xludf.DUMMYFUNCTION("""COMPUTED_VALUE"""),"")</f>
        <v/>
      </c>
      <c r="Z51" s="8" t="s">
        <v>40</v>
      </c>
      <c r="AA51" s="2"/>
      <c r="AD51" s="7" t="s">
        <v>40</v>
      </c>
      <c r="AF51" s="8" t="s">
        <v>40</v>
      </c>
      <c r="AG51" s="2"/>
      <c r="AH51" s="8" t="s">
        <v>40</v>
      </c>
      <c r="AI51" s="2"/>
      <c r="AJ51" s="9" t="str">
        <f>IFERROR(__xludf.DUMMYFUNCTION("""COMPUTED_VALUE"""),"缺交")</f>
        <v>缺交</v>
      </c>
      <c r="AK51" s="2" t="str">
        <f>IFERROR(__xludf.DUMMYFUNCTION("""COMPUTED_VALUE"""),"")</f>
        <v/>
      </c>
      <c r="AL51" s="10" t="str">
        <f>IFERROR(__xludf.DUMMYFUNCTION("""COMPUTED_VALUE"""),"缺交")</f>
        <v>缺交</v>
      </c>
      <c r="AM51" s="2" t="str">
        <f>IFERROR(__xludf.DUMMYFUNCTION("""COMPUTED_VALUE"""),"")</f>
        <v/>
      </c>
      <c r="AN51" s="10" t="s">
        <v>40</v>
      </c>
      <c r="AO51" s="2"/>
      <c r="AP51" s="10" t="s">
        <v>40</v>
      </c>
      <c r="AQ51" s="11" t="str">
        <f>IFERROR(__xludf.DUMMYFUNCTION("""COMPUTED_VALUE"""),"缺考")</f>
        <v>缺考</v>
      </c>
    </row>
    <row r="52">
      <c r="A52" s="32">
        <v>41.0</v>
      </c>
      <c r="B52" s="32" t="s">
        <v>301</v>
      </c>
      <c r="C52" s="32" t="s">
        <v>32</v>
      </c>
      <c r="D52" s="32" t="s">
        <v>302</v>
      </c>
      <c r="E52" s="32" t="s">
        <v>303</v>
      </c>
      <c r="F52" s="32" t="s">
        <v>29</v>
      </c>
      <c r="G52" s="31" t="s">
        <v>40</v>
      </c>
      <c r="H52" s="31" t="s">
        <v>40</v>
      </c>
      <c r="I52" s="33"/>
      <c r="J52" s="31" t="s">
        <v>40</v>
      </c>
      <c r="K52" s="33"/>
      <c r="L52" s="31" t="s">
        <v>29</v>
      </c>
      <c r="M52" s="33"/>
      <c r="N52" s="31" t="str">
        <f>IFERROR(__xludf.DUMMYFUNCTION("""COMPUTED_VALUE"""),"退選")</f>
        <v>退選</v>
      </c>
      <c r="O52" s="31" t="s">
        <v>29</v>
      </c>
      <c r="P52" s="33"/>
      <c r="Q52" s="31"/>
      <c r="R52" s="31" t="s">
        <v>29</v>
      </c>
      <c r="S52" s="33"/>
      <c r="T52" s="31" t="s">
        <v>29</v>
      </c>
      <c r="U52" s="33"/>
      <c r="V52" s="33"/>
      <c r="W52" s="33"/>
      <c r="X52" s="33" t="str">
        <f>IFERROR(__xludf.DUMMYFUNCTION("""COMPUTED_VALUE"""),"退選")</f>
        <v>退選</v>
      </c>
      <c r="Y52" s="33" t="str">
        <f>IFERROR(__xludf.DUMMYFUNCTION("""COMPUTED_VALUE"""),"")</f>
        <v/>
      </c>
      <c r="Z52" s="34" t="s">
        <v>29</v>
      </c>
      <c r="AA52" s="35"/>
      <c r="AB52" s="23" t="s">
        <v>29</v>
      </c>
      <c r="AC52" s="33"/>
      <c r="AD52" s="31" t="s">
        <v>29</v>
      </c>
      <c r="AE52" s="33"/>
      <c r="AF52" s="35"/>
      <c r="AG52" s="35"/>
      <c r="AH52" s="35"/>
      <c r="AI52" s="35"/>
      <c r="AJ52" s="36" t="str">
        <f>IFERROR(__xludf.DUMMYFUNCTION("""COMPUTED_VALUE"""),"退選")</f>
        <v>退選</v>
      </c>
      <c r="AK52" s="35" t="str">
        <f>IFERROR(__xludf.DUMMYFUNCTION("""COMPUTED_VALUE"""),"")</f>
        <v/>
      </c>
      <c r="AL52" s="28" t="str">
        <f>IFERROR(__xludf.DUMMYFUNCTION("""COMPUTED_VALUE"""),"退選")</f>
        <v>退選</v>
      </c>
      <c r="AM52" s="35" t="str">
        <f>IFERROR(__xludf.DUMMYFUNCTION("""COMPUTED_VALUE"""),"")</f>
        <v/>
      </c>
      <c r="AN52" s="35"/>
      <c r="AO52" s="35"/>
      <c r="AP52" s="35"/>
      <c r="AQ52" s="37" t="str">
        <f>IFERROR(__xludf.DUMMYFUNCTION("""COMPUTED_VALUE"""),"退選")</f>
        <v>退選</v>
      </c>
    </row>
    <row r="53">
      <c r="A53" s="32">
        <v>40.0</v>
      </c>
      <c r="B53" s="32" t="s">
        <v>304</v>
      </c>
      <c r="C53" s="32" t="s">
        <v>32</v>
      </c>
      <c r="D53" s="32" t="s">
        <v>305</v>
      </c>
      <c r="E53" s="32" t="s">
        <v>306</v>
      </c>
      <c r="F53" s="32" t="s">
        <v>29</v>
      </c>
      <c r="G53" s="32">
        <v>98.0</v>
      </c>
      <c r="H53" s="32">
        <v>20.0</v>
      </c>
      <c r="I53" s="32" t="s">
        <v>307</v>
      </c>
      <c r="J53" s="32">
        <v>10.0</v>
      </c>
      <c r="K53" s="32" t="s">
        <v>308</v>
      </c>
      <c r="L53" s="31" t="s">
        <v>40</v>
      </c>
      <c r="M53" s="33"/>
      <c r="N53" s="31" t="str">
        <f>IFERROR(__xludf.DUMMYFUNCTION("""COMPUTED_VALUE"""),"退選")</f>
        <v>退選</v>
      </c>
      <c r="O53" s="31" t="s">
        <v>29</v>
      </c>
      <c r="P53" s="33"/>
      <c r="Q53" s="31"/>
      <c r="R53" s="31" t="s">
        <v>29</v>
      </c>
      <c r="S53" s="33"/>
      <c r="T53" s="31" t="s">
        <v>29</v>
      </c>
      <c r="U53" s="33"/>
      <c r="V53" s="33"/>
      <c r="W53" s="33"/>
      <c r="X53" s="33" t="str">
        <f>IFERROR(__xludf.DUMMYFUNCTION("""COMPUTED_VALUE"""),"退選")</f>
        <v>退選</v>
      </c>
      <c r="Y53" s="33" t="str">
        <f>IFERROR(__xludf.DUMMYFUNCTION("""COMPUTED_VALUE"""),"")</f>
        <v/>
      </c>
      <c r="Z53" s="34" t="s">
        <v>29</v>
      </c>
      <c r="AA53" s="35"/>
      <c r="AB53" s="23" t="s">
        <v>29</v>
      </c>
      <c r="AC53" s="33"/>
      <c r="AD53" s="31" t="s">
        <v>29</v>
      </c>
      <c r="AE53" s="33"/>
      <c r="AF53" s="35"/>
      <c r="AG53" s="35"/>
      <c r="AH53" s="35"/>
      <c r="AI53" s="35"/>
      <c r="AJ53" s="36" t="str">
        <f>IFERROR(__xludf.DUMMYFUNCTION("""COMPUTED_VALUE"""),"退選")</f>
        <v>退選</v>
      </c>
      <c r="AK53" s="35" t="str">
        <f>IFERROR(__xludf.DUMMYFUNCTION("""COMPUTED_VALUE"""),"")</f>
        <v/>
      </c>
      <c r="AL53" s="28" t="str">
        <f>IFERROR(__xludf.DUMMYFUNCTION("""COMPUTED_VALUE"""),"退選")</f>
        <v>退選</v>
      </c>
      <c r="AM53" s="35" t="str">
        <f>IFERROR(__xludf.DUMMYFUNCTION("""COMPUTED_VALUE"""),"")</f>
        <v/>
      </c>
      <c r="AN53" s="35"/>
      <c r="AO53" s="35"/>
      <c r="AP53" s="35"/>
      <c r="AQ53" s="37" t="str">
        <f>IFERROR(__xludf.DUMMYFUNCTION("""COMPUTED_VALUE"""),"退選")</f>
        <v>退選</v>
      </c>
    </row>
    <row r="54">
      <c r="A54" s="1">
        <v>177.0</v>
      </c>
      <c r="B54" s="1" t="s">
        <v>74</v>
      </c>
      <c r="C54" s="1" t="s">
        <v>32</v>
      </c>
      <c r="D54" s="1" t="s">
        <v>309</v>
      </c>
      <c r="E54" s="1" t="s">
        <v>310</v>
      </c>
      <c r="G54" s="1">
        <v>98.0</v>
      </c>
      <c r="H54" s="1">
        <v>100.0</v>
      </c>
      <c r="J54" s="1">
        <v>95.0</v>
      </c>
      <c r="K54" s="1" t="s">
        <v>311</v>
      </c>
      <c r="L54" s="1">
        <v>100.0</v>
      </c>
      <c r="N54">
        <f>IFERROR(__xludf.DUMMYFUNCTION("""COMPUTED_VALUE"""),85.0)</f>
        <v>85</v>
      </c>
      <c r="O54" s="1">
        <v>70.0</v>
      </c>
      <c r="P54" s="1" t="s">
        <v>36</v>
      </c>
      <c r="Q54" s="1" t="s">
        <v>60</v>
      </c>
      <c r="R54" s="1">
        <v>110.0</v>
      </c>
      <c r="S54" s="1" t="s">
        <v>38</v>
      </c>
      <c r="T54" s="1">
        <v>100.0</v>
      </c>
      <c r="V54" s="1">
        <v>100.0</v>
      </c>
      <c r="X54">
        <f>IFERROR(__xludf.DUMMYFUNCTION("""COMPUTED_VALUE"""),90.0)</f>
        <v>90</v>
      </c>
      <c r="Y54" t="str">
        <f>IFERROR(__xludf.DUMMYFUNCTION("""COMPUTED_VALUE"""),"runtime error;")</f>
        <v>runtime error;</v>
      </c>
      <c r="Z54" s="12">
        <v>80.0</v>
      </c>
      <c r="AA54" s="2" t="s">
        <v>312</v>
      </c>
      <c r="AB54" s="7" t="s">
        <v>40</v>
      </c>
      <c r="AD54" s="7" t="s">
        <v>40</v>
      </c>
      <c r="AF54" s="12">
        <v>85.0</v>
      </c>
      <c r="AG54" s="2" t="s">
        <v>313</v>
      </c>
      <c r="AH54" s="3" t="s">
        <v>40</v>
      </c>
      <c r="AI54" s="2"/>
      <c r="AJ54" s="6">
        <f>IFERROR(__xludf.DUMMYFUNCTION("""COMPUTED_VALUE"""),98.0)</f>
        <v>98</v>
      </c>
      <c r="AK54" s="2" t="str">
        <f>IFERROR(__xludf.DUMMYFUNCTION("""COMPUTED_VALUE"""),"ee[]初始化錯誤")</f>
        <v>ee[]初始化錯誤</v>
      </c>
      <c r="AL54" s="3">
        <f>IFERROR(__xludf.DUMMYFUNCTION("""COMPUTED_VALUE"""),95.0)</f>
        <v>95</v>
      </c>
      <c r="AM54" s="3" t="str">
        <f>IFERROR(__xludf.DUMMYFUNCTION("""COMPUTED_VALUE"""),"readme裡說是loopless，但最後一筆測資答案卻是loopy (-5) ")</f>
        <v>readme裡說是loopless，但最後一筆測資答案卻是loopy (-5) </v>
      </c>
      <c r="AN54" s="3">
        <v>100.0</v>
      </c>
      <c r="AO54" s="2"/>
      <c r="AP54" s="3">
        <v>50.0</v>
      </c>
      <c r="AQ54" s="11">
        <f>IFERROR(__xludf.DUMMYFUNCTION("""COMPUTED_VALUE"""),75.0)</f>
        <v>75</v>
      </c>
    </row>
    <row r="55">
      <c r="A55" s="1">
        <v>44.0</v>
      </c>
      <c r="B55" s="1" t="s">
        <v>314</v>
      </c>
      <c r="C55" s="1" t="s">
        <v>32</v>
      </c>
      <c r="D55" s="1" t="s">
        <v>315</v>
      </c>
      <c r="E55" s="1" t="s">
        <v>316</v>
      </c>
      <c r="G55" s="1">
        <v>100.0</v>
      </c>
      <c r="H55" s="1">
        <v>100.0</v>
      </c>
      <c r="J55" s="1">
        <v>20.0</v>
      </c>
      <c r="K55" s="1" t="s">
        <v>317</v>
      </c>
      <c r="L55" s="1">
        <v>100.0</v>
      </c>
      <c r="N55">
        <f>IFERROR(__xludf.DUMMYFUNCTION("""COMPUTED_VALUE"""),55.0)</f>
        <v>55</v>
      </c>
      <c r="O55" s="1">
        <v>100.0</v>
      </c>
      <c r="Q55" s="1" t="s">
        <v>37</v>
      </c>
      <c r="R55" s="1">
        <v>110.0</v>
      </c>
      <c r="S55" s="1" t="s">
        <v>38</v>
      </c>
      <c r="T55" s="1">
        <v>110.0</v>
      </c>
      <c r="U55" s="1" t="s">
        <v>61</v>
      </c>
      <c r="V55" s="1">
        <v>100.0</v>
      </c>
      <c r="X55">
        <f>IFERROR(__xludf.DUMMYFUNCTION("""COMPUTED_VALUE"""),80.0)</f>
        <v>80</v>
      </c>
      <c r="Y55" t="str">
        <f>IFERROR(__xludf.DUMMYFUNCTION("""COMPUTED_VALUE"""),"readme未解釋程式")</f>
        <v>readme未解釋程式</v>
      </c>
      <c r="Z55" s="12">
        <v>100.0</v>
      </c>
      <c r="AA55" s="2"/>
      <c r="AB55" s="7" t="s">
        <v>40</v>
      </c>
      <c r="AD55" s="7" t="s">
        <v>40</v>
      </c>
      <c r="AF55" s="8" t="s">
        <v>40</v>
      </c>
      <c r="AG55" s="2"/>
      <c r="AH55" s="8" t="s">
        <v>40</v>
      </c>
      <c r="AI55" s="2"/>
      <c r="AJ55" s="6">
        <f>IFERROR(__xludf.DUMMYFUNCTION("""COMPUTED_VALUE"""),100.0)</f>
        <v>100</v>
      </c>
      <c r="AK55" s="2" t="str">
        <f>IFERROR(__xludf.DUMMYFUNCTION("""COMPUTED_VALUE"""),"")</f>
        <v/>
      </c>
      <c r="AL55" s="10" t="str">
        <f>IFERROR(__xludf.DUMMYFUNCTION("""COMPUTED_VALUE"""),"缺交")</f>
        <v>缺交</v>
      </c>
      <c r="AM55" s="2" t="str">
        <f>IFERROR(__xludf.DUMMYFUNCTION("""COMPUTED_VALUE"""),"")</f>
        <v/>
      </c>
      <c r="AN55" s="3">
        <v>100.0</v>
      </c>
      <c r="AO55" s="2"/>
      <c r="AP55" s="3">
        <v>100.0</v>
      </c>
      <c r="AQ55" s="11">
        <f>IFERROR(__xludf.DUMMYFUNCTION("""COMPUTED_VALUE"""),45.0)</f>
        <v>45</v>
      </c>
    </row>
    <row r="56">
      <c r="A56" s="1">
        <v>38.0</v>
      </c>
      <c r="B56" s="1" t="s">
        <v>318</v>
      </c>
      <c r="C56" s="1" t="s">
        <v>32</v>
      </c>
      <c r="D56" s="1" t="s">
        <v>319</v>
      </c>
      <c r="E56" s="1" t="s">
        <v>320</v>
      </c>
      <c r="G56" s="1">
        <v>90.0</v>
      </c>
      <c r="H56" s="1">
        <v>100.0</v>
      </c>
      <c r="J56" s="1">
        <v>20.0</v>
      </c>
      <c r="K56" s="1" t="s">
        <v>317</v>
      </c>
      <c r="L56" s="1">
        <v>100.0</v>
      </c>
      <c r="N56">
        <f>IFERROR(__xludf.DUMMYFUNCTION("""COMPUTED_VALUE"""),42.0)</f>
        <v>42</v>
      </c>
      <c r="O56" s="1">
        <v>95.0</v>
      </c>
      <c r="P56" s="1" t="s">
        <v>321</v>
      </c>
      <c r="Q56" s="1" t="s">
        <v>60</v>
      </c>
      <c r="R56" s="7" t="s">
        <v>40</v>
      </c>
      <c r="T56" s="7" t="s">
        <v>40</v>
      </c>
      <c r="V56" s="1">
        <v>20.0</v>
      </c>
      <c r="W56" s="1" t="s">
        <v>263</v>
      </c>
      <c r="X56">
        <f>IFERROR(__xludf.DUMMYFUNCTION("""COMPUTED_VALUE"""),40.0)</f>
        <v>40</v>
      </c>
      <c r="Y56" t="str">
        <f>IFERROR(__xludf.DUMMYFUNCTION("""COMPUTED_VALUE"""),"答案錯誤;")</f>
        <v>答案錯誤;</v>
      </c>
      <c r="Z56" s="41">
        <v>100.0</v>
      </c>
      <c r="AA56" s="2"/>
      <c r="AB56" s="1">
        <v>55.0</v>
      </c>
      <c r="AC56" s="1" t="s">
        <v>322</v>
      </c>
      <c r="AD56" s="7" t="s">
        <v>40</v>
      </c>
      <c r="AF56" s="8" t="s">
        <v>40</v>
      </c>
      <c r="AG56" s="2"/>
      <c r="AH56" s="8" t="s">
        <v>40</v>
      </c>
      <c r="AI56" s="2"/>
      <c r="AJ56" s="6">
        <f>IFERROR(__xludf.DUMMYFUNCTION("""COMPUTED_VALUE"""),100.0)</f>
        <v>100</v>
      </c>
      <c r="AK56" s="2" t="str">
        <f>IFERROR(__xludf.DUMMYFUNCTION("""COMPUTED_VALUE"""),"")</f>
        <v/>
      </c>
      <c r="AL56" s="10" t="str">
        <f>IFERROR(__xludf.DUMMYFUNCTION("""COMPUTED_VALUE"""),"缺交")</f>
        <v>缺交</v>
      </c>
      <c r="AM56" s="2" t="str">
        <f>IFERROR(__xludf.DUMMYFUNCTION("""COMPUTED_VALUE"""),"")</f>
        <v/>
      </c>
      <c r="AN56" s="3">
        <v>100.0</v>
      </c>
      <c r="AO56" s="2"/>
      <c r="AP56" s="3">
        <v>100.0</v>
      </c>
      <c r="AQ56" s="11">
        <f>IFERROR(__xludf.DUMMYFUNCTION("""COMPUTED_VALUE"""),38.0)</f>
        <v>38</v>
      </c>
    </row>
    <row r="57">
      <c r="A57" s="1">
        <v>39.0</v>
      </c>
      <c r="B57" s="1" t="s">
        <v>323</v>
      </c>
      <c r="C57" s="1" t="s">
        <v>32</v>
      </c>
      <c r="D57" s="1" t="s">
        <v>324</v>
      </c>
      <c r="E57" s="1" t="s">
        <v>325</v>
      </c>
      <c r="G57" s="1">
        <v>98.0</v>
      </c>
      <c r="H57" s="1">
        <v>100.0</v>
      </c>
      <c r="J57" s="1">
        <v>95.0</v>
      </c>
      <c r="K57" s="1" t="s">
        <v>292</v>
      </c>
      <c r="L57" s="1">
        <v>100.0</v>
      </c>
      <c r="N57">
        <f>IFERROR(__xludf.DUMMYFUNCTION("""COMPUTED_VALUE"""),50.0)</f>
        <v>50</v>
      </c>
      <c r="O57" s="1">
        <v>100.0</v>
      </c>
      <c r="Q57" s="1" t="s">
        <v>37</v>
      </c>
      <c r="R57" s="1">
        <v>110.0</v>
      </c>
      <c r="S57" s="1" t="s">
        <v>38</v>
      </c>
      <c r="T57" s="1">
        <v>70.0</v>
      </c>
      <c r="U57" s="1" t="s">
        <v>82</v>
      </c>
      <c r="V57" s="1">
        <v>100.0</v>
      </c>
      <c r="X57">
        <f>IFERROR(__xludf.DUMMYFUNCTION("""COMPUTED_VALUE"""),52.0)</f>
        <v>52</v>
      </c>
      <c r="Y57" t="str">
        <f>IFERROR(__xludf.DUMMYFUNCTION("""COMPUTED_VALUE"""),"答案錯誤;")</f>
        <v>答案錯誤;</v>
      </c>
      <c r="Z57" s="12">
        <v>100.0</v>
      </c>
      <c r="AA57" s="2"/>
      <c r="AB57" s="1">
        <v>10.0</v>
      </c>
      <c r="AC57" s="1" t="s">
        <v>326</v>
      </c>
      <c r="AD57" s="14">
        <v>0.0</v>
      </c>
      <c r="AE57" s="1" t="s">
        <v>327</v>
      </c>
      <c r="AF57" s="19">
        <v>90.0</v>
      </c>
      <c r="AG57" s="20" t="s">
        <v>217</v>
      </c>
      <c r="AH57" s="3">
        <v>95.0</v>
      </c>
      <c r="AI57" s="3" t="s">
        <v>265</v>
      </c>
      <c r="AJ57" s="6">
        <f>IFERROR(__xludf.DUMMYFUNCTION("""COMPUTED_VALUE"""),96.0)</f>
        <v>96</v>
      </c>
      <c r="AK57" s="4" t="str">
        <f>IFERROR(__xludf.DUMMYFUNCTION("""COMPUTED_VALUE"""),"部分測資答案錯誤;")</f>
        <v>部分測資答案錯誤;</v>
      </c>
      <c r="AL57" s="10" t="str">
        <f>IFERROR(__xludf.DUMMYFUNCTION("""COMPUTED_VALUE"""),"缺交")</f>
        <v>缺交</v>
      </c>
      <c r="AM57" s="4" t="str">
        <f>IFERROR(__xludf.DUMMYFUNCTION("""COMPUTED_VALUE"""),"")</f>
        <v/>
      </c>
      <c r="AN57" s="3">
        <v>100.0</v>
      </c>
      <c r="AO57" s="4"/>
      <c r="AP57" s="3">
        <v>100.0</v>
      </c>
      <c r="AQ57" s="11">
        <f>IFERROR(__xludf.DUMMYFUNCTION("""COMPUTED_VALUE"""),48.0)</f>
        <v>48</v>
      </c>
    </row>
    <row r="58">
      <c r="A58" s="22">
        <v>43.0</v>
      </c>
      <c r="B58" s="22" t="s">
        <v>328</v>
      </c>
      <c r="C58" s="22" t="s">
        <v>32</v>
      </c>
      <c r="D58" s="22" t="s">
        <v>329</v>
      </c>
      <c r="E58" s="22" t="s">
        <v>330</v>
      </c>
      <c r="F58" s="32" t="s">
        <v>29</v>
      </c>
      <c r="G58" s="23" t="s">
        <v>40</v>
      </c>
      <c r="H58" s="23" t="s">
        <v>40</v>
      </c>
      <c r="I58" s="24"/>
      <c r="J58" s="23" t="s">
        <v>40</v>
      </c>
      <c r="K58" s="24"/>
      <c r="L58" s="23" t="s">
        <v>40</v>
      </c>
      <c r="M58" s="24"/>
      <c r="N58" s="31" t="str">
        <f>IFERROR(__xludf.DUMMYFUNCTION("""COMPUTED_VALUE"""),"退選")</f>
        <v>退選</v>
      </c>
      <c r="O58" s="31" t="s">
        <v>29</v>
      </c>
      <c r="P58" s="33"/>
      <c r="Q58" s="31"/>
      <c r="R58" s="31" t="s">
        <v>29</v>
      </c>
      <c r="S58" s="33"/>
      <c r="T58" s="31" t="s">
        <v>29</v>
      </c>
      <c r="U58" s="33"/>
      <c r="V58" s="33"/>
      <c r="W58" s="33"/>
      <c r="X58" s="33" t="str">
        <f>IFERROR(__xludf.DUMMYFUNCTION("""COMPUTED_VALUE"""),"退選")</f>
        <v>退選</v>
      </c>
      <c r="Y58" s="33" t="str">
        <f>IFERROR(__xludf.DUMMYFUNCTION("""COMPUTED_VALUE"""),"")</f>
        <v/>
      </c>
      <c r="Z58" s="34" t="s">
        <v>29</v>
      </c>
      <c r="AA58" s="35"/>
      <c r="AB58" s="23" t="s">
        <v>29</v>
      </c>
      <c r="AC58" s="33"/>
      <c r="AD58" s="31" t="s">
        <v>29</v>
      </c>
      <c r="AE58" s="33"/>
      <c r="AF58" s="35"/>
      <c r="AG58" s="35"/>
      <c r="AH58" s="35"/>
      <c r="AI58" s="35"/>
      <c r="AJ58" s="36" t="str">
        <f>IFERROR(__xludf.DUMMYFUNCTION("""COMPUTED_VALUE"""),"退選")</f>
        <v>退選</v>
      </c>
      <c r="AK58" s="35" t="str">
        <f>IFERROR(__xludf.DUMMYFUNCTION("""COMPUTED_VALUE"""),"")</f>
        <v/>
      </c>
      <c r="AL58" s="28" t="str">
        <f>IFERROR(__xludf.DUMMYFUNCTION("""COMPUTED_VALUE"""),"退選")</f>
        <v>退選</v>
      </c>
      <c r="AM58" s="35" t="str">
        <f>IFERROR(__xludf.DUMMYFUNCTION("""COMPUTED_VALUE"""),"")</f>
        <v/>
      </c>
      <c r="AN58" s="35"/>
      <c r="AO58" s="35"/>
      <c r="AP58" s="35"/>
      <c r="AQ58" s="37" t="str">
        <f>IFERROR(__xludf.DUMMYFUNCTION("""COMPUTED_VALUE"""),"缺考")</f>
        <v>缺考</v>
      </c>
    </row>
    <row r="59">
      <c r="A59" s="1">
        <v>50.0</v>
      </c>
      <c r="B59" s="1" t="s">
        <v>331</v>
      </c>
      <c r="C59" s="1" t="s">
        <v>32</v>
      </c>
      <c r="D59" s="1" t="s">
        <v>332</v>
      </c>
      <c r="E59" s="1" t="s">
        <v>333</v>
      </c>
      <c r="G59" s="7" t="s">
        <v>40</v>
      </c>
      <c r="H59" s="1">
        <v>100.0</v>
      </c>
      <c r="I59" s="42"/>
      <c r="J59" s="7" t="s">
        <v>40</v>
      </c>
      <c r="L59" s="1">
        <v>99.0</v>
      </c>
      <c r="M59" s="1" t="s">
        <v>270</v>
      </c>
      <c r="N59">
        <f>IFERROR(__xludf.DUMMYFUNCTION("""COMPUTED_VALUE"""),33.0)</f>
        <v>33</v>
      </c>
      <c r="O59" s="1">
        <v>55.0</v>
      </c>
      <c r="P59" s="1" t="s">
        <v>228</v>
      </c>
      <c r="Q59" s="1" t="s">
        <v>37</v>
      </c>
      <c r="R59" s="1">
        <v>100.0</v>
      </c>
      <c r="T59" s="1">
        <v>20.0</v>
      </c>
      <c r="U59" s="1" t="s">
        <v>169</v>
      </c>
      <c r="V59" s="1">
        <v>20.0</v>
      </c>
      <c r="W59" s="1" t="s">
        <v>263</v>
      </c>
      <c r="X59" t="str">
        <f>IFERROR(__xludf.DUMMYFUNCTION("""COMPUTED_VALUE"""),"缺交")</f>
        <v>缺交</v>
      </c>
      <c r="Y59" t="str">
        <f>IFERROR(__xludf.DUMMYFUNCTION("""COMPUTED_VALUE"""),"")</f>
        <v/>
      </c>
      <c r="Z59" s="12">
        <v>90.0</v>
      </c>
      <c r="AA59" s="2" t="s">
        <v>71</v>
      </c>
      <c r="AB59" s="1">
        <v>30.0</v>
      </c>
      <c r="AC59" s="1" t="s">
        <v>228</v>
      </c>
      <c r="AD59" s="7" t="s">
        <v>40</v>
      </c>
      <c r="AF59" s="12">
        <v>90.0</v>
      </c>
      <c r="AG59" s="13" t="s">
        <v>217</v>
      </c>
      <c r="AH59" s="3" t="s">
        <v>40</v>
      </c>
      <c r="AI59" s="2"/>
      <c r="AJ59" s="9" t="str">
        <f>IFERROR(__xludf.DUMMYFUNCTION("""COMPUTED_VALUE"""),"缺交")</f>
        <v>缺交</v>
      </c>
      <c r="AK59" s="2" t="str">
        <f>IFERROR(__xludf.DUMMYFUNCTION("""COMPUTED_VALUE"""),"")</f>
        <v/>
      </c>
      <c r="AL59" s="10" t="str">
        <f>IFERROR(__xludf.DUMMYFUNCTION("""COMPUTED_VALUE"""),"缺交")</f>
        <v>缺交</v>
      </c>
      <c r="AM59" s="2" t="str">
        <f>IFERROR(__xludf.DUMMYFUNCTION("""COMPUTED_VALUE"""),"")</f>
        <v/>
      </c>
      <c r="AN59" s="10" t="s">
        <v>40</v>
      </c>
      <c r="AO59" s="2"/>
      <c r="AP59" s="10" t="s">
        <v>40</v>
      </c>
      <c r="AQ59" s="11" t="str">
        <f>IFERROR(__xludf.DUMMYFUNCTION("""COMPUTED_VALUE"""),"退選")</f>
        <v>退選</v>
      </c>
    </row>
    <row r="60">
      <c r="A60" s="1">
        <v>45.0</v>
      </c>
      <c r="B60" s="1" t="s">
        <v>314</v>
      </c>
      <c r="C60" s="1" t="s">
        <v>32</v>
      </c>
      <c r="D60" s="1" t="s">
        <v>334</v>
      </c>
      <c r="E60" s="1" t="s">
        <v>335</v>
      </c>
      <c r="G60" s="1">
        <v>100.0</v>
      </c>
      <c r="H60" s="1">
        <v>90.0</v>
      </c>
      <c r="I60" s="1" t="s">
        <v>336</v>
      </c>
      <c r="J60" s="7" t="s">
        <v>40</v>
      </c>
      <c r="L60" s="7" t="s">
        <v>40</v>
      </c>
      <c r="N60">
        <f>IFERROR(__xludf.DUMMYFUNCTION("""COMPUTED_VALUE"""),39.0)</f>
        <v>39</v>
      </c>
      <c r="O60" s="1">
        <v>10.0</v>
      </c>
      <c r="P60" s="1" t="s">
        <v>337</v>
      </c>
      <c r="Q60" s="1" t="s">
        <v>91</v>
      </c>
      <c r="R60" s="1">
        <v>90.0</v>
      </c>
      <c r="S60" s="1" t="s">
        <v>338</v>
      </c>
      <c r="T60" s="1">
        <v>20.0</v>
      </c>
      <c r="U60" s="1" t="s">
        <v>169</v>
      </c>
      <c r="V60" s="1">
        <v>20.0</v>
      </c>
      <c r="W60" s="1" t="s">
        <v>339</v>
      </c>
      <c r="X60">
        <f>IFERROR(__xludf.DUMMYFUNCTION("""COMPUTED_VALUE"""),35.0)</f>
        <v>35</v>
      </c>
      <c r="Y60" t="str">
        <f>IFERROR(__xludf.DUMMYFUNCTION("""COMPUTED_VALUE"""),"weightedUnion和heightUnion比較?;CE;readme應詳述程式邏輯;程式未完成;")</f>
        <v>weightedUnion和heightUnion比較?;CE;readme應詳述程式邏輯;程式未完成;</v>
      </c>
      <c r="Z60" s="8" t="s">
        <v>40</v>
      </c>
      <c r="AA60" s="2"/>
      <c r="AB60" s="1">
        <v>10.0</v>
      </c>
      <c r="AC60" s="1" t="s">
        <v>340</v>
      </c>
      <c r="AD60" s="7" t="s">
        <v>40</v>
      </c>
      <c r="AF60" s="8" t="s">
        <v>40</v>
      </c>
      <c r="AG60" s="2"/>
      <c r="AH60" s="8" t="s">
        <v>40</v>
      </c>
      <c r="AI60" s="2"/>
      <c r="AJ60" s="9" t="str">
        <f>IFERROR(__xludf.DUMMYFUNCTION("""COMPUTED_VALUE"""),"缺交")</f>
        <v>缺交</v>
      </c>
      <c r="AK60" s="2" t="str">
        <f>IFERROR(__xludf.DUMMYFUNCTION("""COMPUTED_VALUE"""),"")</f>
        <v/>
      </c>
      <c r="AL60" s="10" t="str">
        <f>IFERROR(__xludf.DUMMYFUNCTION("""COMPUTED_VALUE"""),"缺交")</f>
        <v>缺交</v>
      </c>
      <c r="AM60" s="2" t="str">
        <f>IFERROR(__xludf.DUMMYFUNCTION("""COMPUTED_VALUE"""),"")</f>
        <v/>
      </c>
      <c r="AN60" s="10" t="s">
        <v>40</v>
      </c>
      <c r="AO60" s="2"/>
      <c r="AP60" s="10" t="s">
        <v>40</v>
      </c>
      <c r="AQ60" s="11">
        <f>IFERROR(__xludf.DUMMYFUNCTION("""COMPUTED_VALUE"""),18.0)</f>
        <v>18</v>
      </c>
    </row>
    <row r="61">
      <c r="A61" s="1">
        <v>46.0</v>
      </c>
      <c r="B61" s="1" t="s">
        <v>314</v>
      </c>
      <c r="C61" s="1" t="s">
        <v>32</v>
      </c>
      <c r="D61" s="1" t="s">
        <v>341</v>
      </c>
      <c r="E61" s="1" t="s">
        <v>342</v>
      </c>
      <c r="G61" s="1">
        <v>96.0</v>
      </c>
      <c r="H61" s="1">
        <v>100.0</v>
      </c>
      <c r="J61" s="1">
        <v>20.0</v>
      </c>
      <c r="K61" s="1" t="s">
        <v>343</v>
      </c>
      <c r="L61" s="1">
        <v>100.0</v>
      </c>
      <c r="N61">
        <f>IFERROR(__xludf.DUMMYFUNCTION("""COMPUTED_VALUE"""),65.0)</f>
        <v>65</v>
      </c>
      <c r="O61" s="1">
        <v>50.0</v>
      </c>
      <c r="P61" s="1" t="s">
        <v>344</v>
      </c>
      <c r="Q61" s="1" t="s">
        <v>60</v>
      </c>
      <c r="R61" s="1">
        <v>105.0</v>
      </c>
      <c r="S61" s="1" t="s">
        <v>106</v>
      </c>
      <c r="T61" s="1">
        <v>15.0</v>
      </c>
      <c r="U61" s="1" t="s">
        <v>345</v>
      </c>
      <c r="V61" s="1">
        <v>80.0</v>
      </c>
      <c r="W61" s="1" t="s">
        <v>95</v>
      </c>
      <c r="X61">
        <f>IFERROR(__xludf.DUMMYFUNCTION("""COMPUTED_VALUE"""),70.0)</f>
        <v>70</v>
      </c>
      <c r="Y61" t="str">
        <f>IFERROR(__xludf.DUMMYFUNCTION("""COMPUTED_VALUE"""),"部分測資答案錯誤;")</f>
        <v>部分測資答案錯誤;</v>
      </c>
      <c r="Z61" s="12">
        <v>90.0</v>
      </c>
      <c r="AA61" s="2" t="s">
        <v>71</v>
      </c>
      <c r="AB61" s="7" t="s">
        <v>40</v>
      </c>
      <c r="AD61" s="7" t="s">
        <v>40</v>
      </c>
      <c r="AF61" s="3">
        <v>20.0</v>
      </c>
      <c r="AG61" s="1" t="s">
        <v>346</v>
      </c>
      <c r="AH61" s="3" t="s">
        <v>40</v>
      </c>
      <c r="AI61" s="2"/>
      <c r="AJ61" s="6">
        <f>IFERROR(__xludf.DUMMYFUNCTION("""COMPUTED_VALUE"""),50.0)</f>
        <v>50</v>
      </c>
      <c r="AK61" s="2" t="str">
        <f>IFERROR(__xludf.DUMMYFUNCTION("""COMPUTED_VALUE"""),"答案錯誤;")</f>
        <v>答案錯誤;</v>
      </c>
      <c r="AL61" s="10" t="str">
        <f>IFERROR(__xludf.DUMMYFUNCTION("""COMPUTED_VALUE"""),"缺交")</f>
        <v>缺交</v>
      </c>
      <c r="AM61" s="2" t="str">
        <f>IFERROR(__xludf.DUMMYFUNCTION("""COMPUTED_VALUE"""),"")</f>
        <v/>
      </c>
      <c r="AN61" s="3">
        <v>70.0</v>
      </c>
      <c r="AO61" s="17" t="s">
        <v>62</v>
      </c>
      <c r="AP61" s="3">
        <v>100.0</v>
      </c>
      <c r="AQ61" s="11">
        <f>IFERROR(__xludf.DUMMYFUNCTION("""COMPUTED_VALUE"""),61.0)</f>
        <v>61</v>
      </c>
    </row>
    <row r="62">
      <c r="A62" s="1">
        <v>47.0</v>
      </c>
      <c r="B62" s="1" t="s">
        <v>314</v>
      </c>
      <c r="C62" s="1" t="s">
        <v>32</v>
      </c>
      <c r="D62" s="1" t="s">
        <v>347</v>
      </c>
      <c r="E62" s="1" t="s">
        <v>348</v>
      </c>
      <c r="G62" s="1">
        <v>100.0</v>
      </c>
      <c r="H62" s="1">
        <v>100.0</v>
      </c>
      <c r="J62" s="1">
        <v>80.0</v>
      </c>
      <c r="K62" s="1" t="s">
        <v>95</v>
      </c>
      <c r="L62" s="1">
        <v>99.0</v>
      </c>
      <c r="M62" s="1" t="s">
        <v>270</v>
      </c>
      <c r="N62">
        <f>IFERROR(__xludf.DUMMYFUNCTION("""COMPUTED_VALUE"""),61.0)</f>
        <v>61</v>
      </c>
      <c r="O62" s="1">
        <v>100.0</v>
      </c>
      <c r="P62" s="1" t="s">
        <v>349</v>
      </c>
      <c r="Q62" s="1" t="s">
        <v>60</v>
      </c>
      <c r="R62" s="1">
        <v>110.0</v>
      </c>
      <c r="S62" s="1" t="s">
        <v>38</v>
      </c>
      <c r="T62" s="1">
        <v>105.0</v>
      </c>
      <c r="U62" s="1" t="s">
        <v>350</v>
      </c>
      <c r="V62" s="1">
        <v>80.0</v>
      </c>
      <c r="W62" s="18" t="s">
        <v>95</v>
      </c>
      <c r="X62">
        <f>IFERROR(__xludf.DUMMYFUNCTION("""COMPUTED_VALUE"""),90.0)</f>
        <v>90</v>
      </c>
      <c r="Y62" t="str">
        <f>IFERROR(__xludf.DUMMYFUNCTION("""COMPUTED_VALUE"""),"部分測資答案錯誤;")</f>
        <v>部分測資答案錯誤;</v>
      </c>
      <c r="Z62" s="12">
        <v>100.0</v>
      </c>
      <c r="AA62" s="2"/>
      <c r="AB62" s="7" t="s">
        <v>40</v>
      </c>
      <c r="AD62" s="7" t="s">
        <v>40</v>
      </c>
      <c r="AF62" s="12">
        <v>60.0</v>
      </c>
      <c r="AG62" s="13" t="s">
        <v>185</v>
      </c>
      <c r="AH62" s="3" t="s">
        <v>40</v>
      </c>
      <c r="AI62" s="2"/>
      <c r="AJ62" s="6">
        <f>IFERROR(__xludf.DUMMYFUNCTION("""COMPUTED_VALUE"""),100.0)</f>
        <v>100</v>
      </c>
      <c r="AK62" s="2" t="str">
        <f>IFERROR(__xludf.DUMMYFUNCTION("""COMPUTED_VALUE"""),"")</f>
        <v/>
      </c>
      <c r="AL62" s="10" t="str">
        <f>IFERROR(__xludf.DUMMYFUNCTION("""COMPUTED_VALUE"""),"缺交")</f>
        <v>缺交</v>
      </c>
      <c r="AM62" s="2" t="str">
        <f>IFERROR(__xludf.DUMMYFUNCTION("""COMPUTED_VALUE"""),"")</f>
        <v/>
      </c>
      <c r="AN62" s="10" t="s">
        <v>40</v>
      </c>
      <c r="AO62" s="2"/>
      <c r="AP62" s="10" t="s">
        <v>40</v>
      </c>
      <c r="AQ62" s="11">
        <f>IFERROR(__xludf.DUMMYFUNCTION("""COMPUTED_VALUE"""),39.0)</f>
        <v>39</v>
      </c>
    </row>
    <row r="63">
      <c r="A63" s="1">
        <v>65.0</v>
      </c>
      <c r="B63" s="1" t="s">
        <v>41</v>
      </c>
      <c r="C63" s="1" t="s">
        <v>32</v>
      </c>
      <c r="D63" s="1" t="s">
        <v>351</v>
      </c>
      <c r="E63" s="1" t="s">
        <v>352</v>
      </c>
      <c r="G63" s="1">
        <v>96.0</v>
      </c>
      <c r="H63" s="1">
        <v>100.0</v>
      </c>
      <c r="J63" s="1">
        <v>100.0</v>
      </c>
      <c r="L63" s="1">
        <v>100.0</v>
      </c>
      <c r="N63">
        <f>IFERROR(__xludf.DUMMYFUNCTION("""COMPUTED_VALUE"""),78.0)</f>
        <v>78</v>
      </c>
      <c r="O63" s="1">
        <v>100.0</v>
      </c>
      <c r="Q63" s="1" t="s">
        <v>60</v>
      </c>
      <c r="R63" s="1">
        <v>110.0</v>
      </c>
      <c r="S63" s="1" t="s">
        <v>38</v>
      </c>
      <c r="T63" s="1">
        <v>50.0</v>
      </c>
      <c r="U63" s="1" t="s">
        <v>353</v>
      </c>
      <c r="V63" s="1">
        <v>0.0</v>
      </c>
      <c r="W63" s="1" t="s">
        <v>354</v>
      </c>
      <c r="X63">
        <f>IFERROR(__xludf.DUMMYFUNCTION("""COMPUTED_VALUE"""),0.0)</f>
        <v>0</v>
      </c>
      <c r="Y63" t="str">
        <f>IFERROR(__xludf.DUMMYFUNCTION("""COMPUTED_VALUE"""),"壓縮檔沒東西")</f>
        <v>壓縮檔沒東西</v>
      </c>
      <c r="Z63" s="12">
        <v>90.0</v>
      </c>
      <c r="AA63" s="2" t="s">
        <v>127</v>
      </c>
      <c r="AB63" s="7" t="s">
        <v>40</v>
      </c>
      <c r="AD63" s="7" t="s">
        <v>40</v>
      </c>
      <c r="AF63" s="8" t="s">
        <v>40</v>
      </c>
      <c r="AG63" s="2"/>
      <c r="AH63" s="8" t="s">
        <v>40</v>
      </c>
      <c r="AI63" s="2"/>
      <c r="AJ63" s="6">
        <f>IFERROR(__xludf.DUMMYFUNCTION("""COMPUTED_VALUE"""),98.0)</f>
        <v>98</v>
      </c>
      <c r="AK63" s="2" t="str">
        <f>IFERROR(__xludf.DUMMYFUNCTION("""COMPUTED_VALUE"""),"部分測資答案錯誤;")</f>
        <v>部分測資答案錯誤;</v>
      </c>
      <c r="AL63" s="10" t="str">
        <f>IFERROR(__xludf.DUMMYFUNCTION("""COMPUTED_VALUE"""),"缺交")</f>
        <v>缺交</v>
      </c>
      <c r="AM63" s="2" t="str">
        <f>IFERROR(__xludf.DUMMYFUNCTION("""COMPUTED_VALUE"""),"")</f>
        <v/>
      </c>
      <c r="AN63" s="3">
        <v>100.0</v>
      </c>
      <c r="AO63" s="2"/>
      <c r="AP63" s="3">
        <v>100.0</v>
      </c>
      <c r="AQ63" s="11">
        <f>IFERROR(__xludf.DUMMYFUNCTION("""COMPUTED_VALUE"""),52.0)</f>
        <v>52</v>
      </c>
    </row>
    <row r="64">
      <c r="A64" s="1">
        <v>120.0</v>
      </c>
      <c r="B64" s="1" t="s">
        <v>49</v>
      </c>
      <c r="C64" s="1" t="s">
        <v>32</v>
      </c>
      <c r="D64" s="1" t="s">
        <v>355</v>
      </c>
      <c r="E64" s="1" t="s">
        <v>356</v>
      </c>
      <c r="G64" s="1">
        <v>90.0</v>
      </c>
      <c r="H64" s="1">
        <v>100.0</v>
      </c>
      <c r="J64" s="1">
        <v>100.0</v>
      </c>
      <c r="L64" s="1">
        <v>100.0</v>
      </c>
      <c r="N64">
        <f>IFERROR(__xludf.DUMMYFUNCTION("""COMPUTED_VALUE"""),54.0)</f>
        <v>54</v>
      </c>
      <c r="O64" s="1">
        <v>55.0</v>
      </c>
      <c r="P64" s="1" t="s">
        <v>357</v>
      </c>
      <c r="Q64" s="1" t="s">
        <v>60</v>
      </c>
      <c r="R64" s="1">
        <v>100.0</v>
      </c>
      <c r="T64" s="1">
        <v>60.0</v>
      </c>
      <c r="U64" s="1" t="s">
        <v>45</v>
      </c>
      <c r="V64" s="1">
        <v>20.0</v>
      </c>
      <c r="W64" s="1" t="s">
        <v>317</v>
      </c>
      <c r="X64">
        <f>IFERROR(__xludf.DUMMYFUNCTION("""COMPUTED_VALUE"""),45.0)</f>
        <v>45</v>
      </c>
      <c r="Y64" t="str">
        <f>IFERROR(__xludf.DUMMYFUNCTION("""COMPUTED_VALUE"""),"weightedUnion和heightUnion比較?;答案錯誤;部分測資答案亂碼;")</f>
        <v>weightedUnion和heightUnion比較?;答案錯誤;部分測資答案亂碼;</v>
      </c>
      <c r="Z64" s="12">
        <v>100.0</v>
      </c>
      <c r="AA64" s="2"/>
      <c r="AB64" s="1">
        <v>100.0</v>
      </c>
      <c r="AD64" s="7" t="s">
        <v>40</v>
      </c>
      <c r="AF64" s="8" t="s">
        <v>40</v>
      </c>
      <c r="AG64" s="2"/>
      <c r="AH64" s="8" t="s">
        <v>40</v>
      </c>
      <c r="AI64" s="2"/>
      <c r="AJ64" s="6">
        <f>IFERROR(__xludf.DUMMYFUNCTION("""COMPUTED_VALUE"""),100.0)</f>
        <v>100</v>
      </c>
      <c r="AK64" s="2" t="str">
        <f>IFERROR(__xludf.DUMMYFUNCTION("""COMPUTED_VALUE"""),"")</f>
        <v/>
      </c>
      <c r="AL64" s="10" t="str">
        <f>IFERROR(__xludf.DUMMYFUNCTION("""COMPUTED_VALUE"""),"缺交")</f>
        <v>缺交</v>
      </c>
      <c r="AM64" s="2" t="str">
        <f>IFERROR(__xludf.DUMMYFUNCTION("""COMPUTED_VALUE"""),"")</f>
        <v/>
      </c>
      <c r="AN64" s="3">
        <v>90.0</v>
      </c>
      <c r="AO64" s="17" t="s">
        <v>116</v>
      </c>
      <c r="AP64" s="3">
        <v>100.0</v>
      </c>
      <c r="AQ64" s="11">
        <f>IFERROR(__xludf.DUMMYFUNCTION("""COMPUTED_VALUE"""),54.0)</f>
        <v>54</v>
      </c>
    </row>
    <row r="65">
      <c r="A65" s="1">
        <v>66.0</v>
      </c>
      <c r="B65" s="1" t="s">
        <v>41</v>
      </c>
      <c r="C65" s="1" t="s">
        <v>32</v>
      </c>
      <c r="D65" s="1" t="s">
        <v>358</v>
      </c>
      <c r="E65" s="1" t="s">
        <v>359</v>
      </c>
      <c r="G65" s="1">
        <v>92.0</v>
      </c>
      <c r="H65" s="1">
        <v>100.0</v>
      </c>
      <c r="J65" s="1">
        <v>100.0</v>
      </c>
      <c r="L65" s="1">
        <v>100.0</v>
      </c>
      <c r="N65">
        <f>IFERROR(__xludf.DUMMYFUNCTION("""COMPUTED_VALUE"""),88.0)</f>
        <v>88</v>
      </c>
      <c r="O65" s="1">
        <v>95.0</v>
      </c>
      <c r="P65" s="1" t="s">
        <v>321</v>
      </c>
      <c r="Q65" s="1" t="s">
        <v>60</v>
      </c>
      <c r="R65" s="1">
        <v>110.0</v>
      </c>
      <c r="S65" s="1" t="s">
        <v>38</v>
      </c>
      <c r="T65" s="1">
        <v>110.0</v>
      </c>
      <c r="U65" s="1" t="s">
        <v>61</v>
      </c>
      <c r="V65" s="1">
        <v>100.0</v>
      </c>
      <c r="X65">
        <f>IFERROR(__xludf.DUMMYFUNCTION("""COMPUTED_VALUE"""),100.0)</f>
        <v>100</v>
      </c>
      <c r="Y65" t="str">
        <f>IFERROR(__xludf.DUMMYFUNCTION("""COMPUTED_VALUE"""),"")</f>
        <v/>
      </c>
      <c r="Z65" s="12">
        <v>100.0</v>
      </c>
      <c r="AA65" s="2"/>
      <c r="AB65" s="1">
        <v>100.0</v>
      </c>
      <c r="AD65" s="14">
        <v>100.0</v>
      </c>
      <c r="AE65" s="1" t="s">
        <v>54</v>
      </c>
      <c r="AF65" s="19">
        <v>100.0</v>
      </c>
      <c r="AG65" s="4"/>
      <c r="AH65" s="3">
        <v>100.0</v>
      </c>
      <c r="AI65" s="4"/>
      <c r="AJ65" s="6">
        <f>IFERROR(__xludf.DUMMYFUNCTION("""COMPUTED_VALUE"""),100.0)</f>
        <v>100</v>
      </c>
      <c r="AK65" s="4" t="str">
        <f>IFERROR(__xludf.DUMMYFUNCTION("""COMPUTED_VALUE"""),"")</f>
        <v/>
      </c>
      <c r="AL65" s="3">
        <f>IFERROR(__xludf.DUMMYFUNCTION("""COMPUTED_VALUE"""),130.0)</f>
        <v>130</v>
      </c>
      <c r="AM65" s="3" t="str">
        <f>IFERROR(__xludf.DUMMYFUNCTION("""COMPUTED_VALUE"""),"bonus+30")</f>
        <v>bonus+30</v>
      </c>
      <c r="AN65" s="3">
        <v>100.0</v>
      </c>
      <c r="AO65" s="4"/>
      <c r="AP65" s="3">
        <v>100.0</v>
      </c>
      <c r="AQ65" s="11">
        <f>IFERROR(__xludf.DUMMYFUNCTION("""COMPUTED_VALUE"""),111.0)</f>
        <v>111</v>
      </c>
    </row>
    <row r="66">
      <c r="A66" s="1">
        <v>121.0</v>
      </c>
      <c r="B66" s="1" t="s">
        <v>49</v>
      </c>
      <c r="C66" s="1" t="s">
        <v>32</v>
      </c>
      <c r="D66" s="1" t="s">
        <v>360</v>
      </c>
      <c r="E66" s="1" t="s">
        <v>361</v>
      </c>
      <c r="G66" s="1">
        <v>100.0</v>
      </c>
      <c r="H66" s="1">
        <v>100.0</v>
      </c>
      <c r="J66" s="1">
        <v>100.0</v>
      </c>
      <c r="L66" s="1">
        <v>100.0</v>
      </c>
      <c r="N66">
        <f>IFERROR(__xludf.DUMMYFUNCTION("""COMPUTED_VALUE"""),75.0)</f>
        <v>75</v>
      </c>
      <c r="O66" s="1">
        <v>98.0</v>
      </c>
      <c r="P66" s="1" t="s">
        <v>362</v>
      </c>
      <c r="Q66" s="1" t="s">
        <v>37</v>
      </c>
      <c r="R66" s="1">
        <v>110.0</v>
      </c>
      <c r="S66" s="1" t="s">
        <v>38</v>
      </c>
      <c r="T66" s="1">
        <v>110.0</v>
      </c>
      <c r="U66" s="1" t="s">
        <v>61</v>
      </c>
      <c r="V66" s="1">
        <v>100.0</v>
      </c>
      <c r="X66">
        <f>IFERROR(__xludf.DUMMYFUNCTION("""COMPUTED_VALUE"""),95.0)</f>
        <v>95</v>
      </c>
      <c r="Y66" t="str">
        <f>IFERROR(__xludf.DUMMYFUNCTION("""COMPUTED_VALUE"""),"部分測資答案錯誤;")</f>
        <v>部分測資答案錯誤;</v>
      </c>
      <c r="Z66" s="12">
        <v>100.0</v>
      </c>
      <c r="AA66" s="2"/>
      <c r="AB66" s="7" t="s">
        <v>40</v>
      </c>
      <c r="AD66" s="7" t="s">
        <v>40</v>
      </c>
      <c r="AF66" s="8" t="s">
        <v>40</v>
      </c>
      <c r="AG66" s="2"/>
      <c r="AH66" s="8" t="s">
        <v>40</v>
      </c>
      <c r="AI66" s="2"/>
      <c r="AJ66" s="6">
        <f>IFERROR(__xludf.DUMMYFUNCTION("""COMPUTED_VALUE"""),100.0)</f>
        <v>100</v>
      </c>
      <c r="AK66" s="2" t="str">
        <f>IFERROR(__xludf.DUMMYFUNCTION("""COMPUTED_VALUE"""),"")</f>
        <v/>
      </c>
      <c r="AL66" s="10" t="str">
        <f>IFERROR(__xludf.DUMMYFUNCTION("""COMPUTED_VALUE"""),"缺交")</f>
        <v>缺交</v>
      </c>
      <c r="AM66" s="2" t="str">
        <f>IFERROR(__xludf.DUMMYFUNCTION("""COMPUTED_VALUE"""),"")</f>
        <v/>
      </c>
      <c r="AN66" s="3">
        <v>100.0</v>
      </c>
      <c r="AO66" s="2"/>
      <c r="AP66" s="3">
        <v>100.0</v>
      </c>
      <c r="AQ66" s="11">
        <f>IFERROR(__xludf.DUMMYFUNCTION("""COMPUTED_VALUE"""),71.0)</f>
        <v>71</v>
      </c>
    </row>
    <row r="67">
      <c r="A67" s="1">
        <v>48.0</v>
      </c>
      <c r="B67" s="1" t="s">
        <v>314</v>
      </c>
      <c r="C67" s="1" t="s">
        <v>32</v>
      </c>
      <c r="D67" s="1" t="s">
        <v>363</v>
      </c>
      <c r="E67" s="1" t="s">
        <v>364</v>
      </c>
      <c r="G67" s="1">
        <v>96.0</v>
      </c>
      <c r="H67" s="1">
        <v>100.0</v>
      </c>
      <c r="J67" s="1">
        <v>20.0</v>
      </c>
      <c r="K67" s="1" t="s">
        <v>228</v>
      </c>
      <c r="L67" s="1">
        <v>100.0</v>
      </c>
      <c r="N67">
        <f>IFERROR(__xludf.DUMMYFUNCTION("""COMPUTED_VALUE"""),44.0)</f>
        <v>44</v>
      </c>
      <c r="O67" s="1">
        <v>100.0</v>
      </c>
      <c r="Q67" s="1" t="s">
        <v>37</v>
      </c>
      <c r="R67" s="1">
        <v>110.0</v>
      </c>
      <c r="S67" s="1" t="s">
        <v>38</v>
      </c>
      <c r="T67" s="1">
        <v>110.0</v>
      </c>
      <c r="U67" s="1" t="s">
        <v>61</v>
      </c>
      <c r="V67" s="1">
        <v>100.0</v>
      </c>
      <c r="X67">
        <f>IFERROR(__xludf.DUMMYFUNCTION("""COMPUTED_VALUE"""),95.0)</f>
        <v>95</v>
      </c>
      <c r="Y67" t="str">
        <f>IFERROR(__xludf.DUMMYFUNCTION("""COMPUTED_VALUE"""),"部分測資答案錯誤;")</f>
        <v>部分測資答案錯誤;</v>
      </c>
      <c r="Z67" s="12">
        <v>100.0</v>
      </c>
      <c r="AA67" s="2"/>
      <c r="AB67" s="1">
        <v>100.0</v>
      </c>
      <c r="AD67" s="14">
        <v>100.0</v>
      </c>
      <c r="AE67" s="1" t="s">
        <v>54</v>
      </c>
      <c r="AF67" s="19">
        <v>100.0</v>
      </c>
      <c r="AG67" s="4"/>
      <c r="AH67" s="3">
        <v>100.0</v>
      </c>
      <c r="AI67" s="4"/>
      <c r="AJ67" s="6">
        <f>IFERROR(__xludf.DUMMYFUNCTION("""COMPUTED_VALUE"""),100.0)</f>
        <v>100</v>
      </c>
      <c r="AK67" s="4" t="str">
        <f>IFERROR(__xludf.DUMMYFUNCTION("""COMPUTED_VALUE"""),"")</f>
        <v/>
      </c>
      <c r="AL67" s="10" t="str">
        <f>IFERROR(__xludf.DUMMYFUNCTION("""COMPUTED_VALUE"""),"缺交")</f>
        <v>缺交</v>
      </c>
      <c r="AM67" s="4" t="str">
        <f>IFERROR(__xludf.DUMMYFUNCTION("""COMPUTED_VALUE"""),"")</f>
        <v/>
      </c>
      <c r="AN67" s="3">
        <v>100.0</v>
      </c>
      <c r="AO67" s="4"/>
      <c r="AP67" s="3">
        <v>100.0</v>
      </c>
      <c r="AQ67" s="11">
        <f>IFERROR(__xludf.DUMMYFUNCTION("""COMPUTED_VALUE"""),50.0)</f>
        <v>50</v>
      </c>
    </row>
    <row r="68">
      <c r="A68" s="1">
        <v>49.0</v>
      </c>
      <c r="B68" s="1" t="s">
        <v>314</v>
      </c>
      <c r="C68" s="1" t="s">
        <v>32</v>
      </c>
      <c r="D68" s="1" t="s">
        <v>365</v>
      </c>
      <c r="E68" s="1" t="s">
        <v>366</v>
      </c>
      <c r="G68" s="1">
        <v>100.0</v>
      </c>
      <c r="H68" s="1">
        <v>100.0</v>
      </c>
      <c r="J68" s="14">
        <v>28.0</v>
      </c>
      <c r="K68" s="1" t="s">
        <v>367</v>
      </c>
      <c r="L68" s="1">
        <v>99.0</v>
      </c>
      <c r="M68" s="1" t="s">
        <v>270</v>
      </c>
      <c r="N68">
        <f>IFERROR(__xludf.DUMMYFUNCTION("""COMPUTED_VALUE"""),28.0)</f>
        <v>28</v>
      </c>
      <c r="O68" s="1">
        <v>95.0</v>
      </c>
      <c r="P68" s="1" t="s">
        <v>368</v>
      </c>
      <c r="Q68" s="1" t="s">
        <v>37</v>
      </c>
      <c r="R68" s="1">
        <v>20.0</v>
      </c>
      <c r="S68" s="1" t="s">
        <v>369</v>
      </c>
      <c r="T68" s="1">
        <v>100.0</v>
      </c>
      <c r="V68" s="1">
        <v>20.0</v>
      </c>
      <c r="W68" s="1" t="s">
        <v>370</v>
      </c>
      <c r="X68">
        <f>IFERROR(__xludf.DUMMYFUNCTION("""COMPUTED_VALUE"""),85.0)</f>
        <v>85</v>
      </c>
      <c r="Y68" t="str">
        <f>IFERROR(__xludf.DUMMYFUNCTION("""COMPUTED_VALUE"""),"weightedUnion和heightUnion比較?;輸出形式不符;")</f>
        <v>weightedUnion和heightUnion比較?;輸出形式不符;</v>
      </c>
      <c r="Z68" s="12">
        <v>80.0</v>
      </c>
      <c r="AA68" s="2" t="s">
        <v>115</v>
      </c>
      <c r="AB68" s="1">
        <v>100.0</v>
      </c>
      <c r="AD68" s="14">
        <v>100.0</v>
      </c>
      <c r="AE68" s="1" t="s">
        <v>54</v>
      </c>
      <c r="AF68" s="19">
        <v>20.0</v>
      </c>
      <c r="AG68" s="20" t="s">
        <v>371</v>
      </c>
      <c r="AH68" s="3">
        <v>20.0</v>
      </c>
      <c r="AI68" s="3" t="s">
        <v>371</v>
      </c>
      <c r="AJ68" s="6">
        <f>IFERROR(__xludf.DUMMYFUNCTION("""COMPUTED_VALUE"""),60.0)</f>
        <v>60</v>
      </c>
      <c r="AK68" s="4" t="str">
        <f>IFERROR(__xludf.DUMMYFUNCTION("""COMPUTED_VALUE"""),"部分測資答案錯誤;")</f>
        <v>部分測資答案錯誤;</v>
      </c>
      <c r="AL68" s="3">
        <f>IFERROR(__xludf.DUMMYFUNCTION("""COMPUTED_VALUE"""),40.0)</f>
        <v>40</v>
      </c>
      <c r="AM68" s="3" t="str">
        <f>IFERROR(__xludf.DUMMYFUNCTION("""COMPUTED_VALUE"""),"fatal error: GraphElements.h: No such file or directory (未把相關的header檔一起交上來導致無法compile) +20、readme +20")</f>
        <v>fatal error: GraphElements.h: No such file or directory (未把相關的header檔一起交上來導致無法compile) +20、readme +20</v>
      </c>
      <c r="AN68" s="3">
        <v>60.0</v>
      </c>
      <c r="AO68" s="17" t="s">
        <v>372</v>
      </c>
      <c r="AP68" s="3">
        <v>100.0</v>
      </c>
      <c r="AQ68" s="11">
        <f>IFERROR(__xludf.DUMMYFUNCTION("""COMPUTED_VALUE"""),28.0)</f>
        <v>28</v>
      </c>
    </row>
    <row r="69">
      <c r="A69" s="1">
        <v>52.0</v>
      </c>
      <c r="B69" s="1" t="s">
        <v>373</v>
      </c>
      <c r="C69" s="1" t="s">
        <v>32</v>
      </c>
      <c r="D69" s="1" t="s">
        <v>374</v>
      </c>
      <c r="E69" s="1" t="s">
        <v>375</v>
      </c>
      <c r="G69" s="1">
        <v>93.0</v>
      </c>
      <c r="H69" s="7" t="s">
        <v>40</v>
      </c>
      <c r="J69" s="7" t="s">
        <v>40</v>
      </c>
      <c r="L69" s="7" t="s">
        <v>40</v>
      </c>
      <c r="N69" t="str">
        <f>IFERROR(__xludf.DUMMYFUNCTION("""COMPUTED_VALUE"""),"缺考")</f>
        <v>缺考</v>
      </c>
      <c r="O69" s="1" t="s">
        <v>40</v>
      </c>
      <c r="R69" s="7" t="s">
        <v>40</v>
      </c>
      <c r="T69" s="7" t="s">
        <v>40</v>
      </c>
      <c r="V69" s="1">
        <v>0.0</v>
      </c>
      <c r="X69" t="str">
        <f>IFERROR(__xludf.DUMMYFUNCTION("""COMPUTED_VALUE"""),"缺交")</f>
        <v>缺交</v>
      </c>
      <c r="Y69" t="str">
        <f>IFERROR(__xludf.DUMMYFUNCTION("""COMPUTED_VALUE"""),"")</f>
        <v/>
      </c>
      <c r="Z69" s="8" t="s">
        <v>40</v>
      </c>
      <c r="AA69" s="2"/>
      <c r="AB69" s="7" t="s">
        <v>40</v>
      </c>
      <c r="AD69" s="7" t="s">
        <v>40</v>
      </c>
      <c r="AF69" s="8" t="s">
        <v>40</v>
      </c>
      <c r="AG69" s="2"/>
      <c r="AH69" s="8" t="s">
        <v>40</v>
      </c>
      <c r="AI69" s="2"/>
      <c r="AJ69" s="9" t="str">
        <f>IFERROR(__xludf.DUMMYFUNCTION("""COMPUTED_VALUE"""),"缺交")</f>
        <v>缺交</v>
      </c>
      <c r="AK69" s="2" t="str">
        <f>IFERROR(__xludf.DUMMYFUNCTION("""COMPUTED_VALUE"""),"")</f>
        <v/>
      </c>
      <c r="AL69" s="10" t="str">
        <f>IFERROR(__xludf.DUMMYFUNCTION("""COMPUTED_VALUE"""),"缺交")</f>
        <v>缺交</v>
      </c>
      <c r="AM69" s="2" t="str">
        <f>IFERROR(__xludf.DUMMYFUNCTION("""COMPUTED_VALUE"""),"")</f>
        <v/>
      </c>
      <c r="AN69" s="10" t="s">
        <v>40</v>
      </c>
      <c r="AO69" s="2"/>
      <c r="AP69" s="10" t="s">
        <v>40</v>
      </c>
      <c r="AQ69" s="11" t="str">
        <f>IFERROR(__xludf.DUMMYFUNCTION("""COMPUTED_VALUE"""),"缺考")</f>
        <v>缺考</v>
      </c>
    </row>
    <row r="70">
      <c r="A70" s="1">
        <v>53.0</v>
      </c>
      <c r="B70" s="1" t="s">
        <v>373</v>
      </c>
      <c r="C70" s="1" t="s">
        <v>32</v>
      </c>
      <c r="D70" s="1" t="s">
        <v>376</v>
      </c>
      <c r="E70" s="1" t="s">
        <v>377</v>
      </c>
      <c r="G70" s="1">
        <v>98.0</v>
      </c>
      <c r="H70" s="1">
        <v>100.0</v>
      </c>
      <c r="J70" s="1">
        <v>100.0</v>
      </c>
      <c r="L70" s="1">
        <v>100.0</v>
      </c>
      <c r="N70">
        <f>IFERROR(__xludf.DUMMYFUNCTION("""COMPUTED_VALUE"""),65.0)</f>
        <v>65</v>
      </c>
      <c r="O70" s="1">
        <v>100.0</v>
      </c>
      <c r="Q70" s="1" t="s">
        <v>60</v>
      </c>
      <c r="R70" s="1">
        <v>80.0</v>
      </c>
      <c r="S70" s="1" t="s">
        <v>257</v>
      </c>
      <c r="T70" s="7" t="s">
        <v>40</v>
      </c>
      <c r="U70" s="1"/>
      <c r="V70" s="1">
        <v>100.0</v>
      </c>
      <c r="X70">
        <f>IFERROR(__xludf.DUMMYFUNCTION("""COMPUTED_VALUE"""),0.0)</f>
        <v>0</v>
      </c>
      <c r="Y70" t="str">
        <f>IFERROR(__xludf.DUMMYFUNCTION("""COMPUTED_VALUE"""),"無檔案")</f>
        <v>無檔案</v>
      </c>
      <c r="Z70" s="12">
        <v>100.0</v>
      </c>
      <c r="AA70" s="2"/>
      <c r="AB70" s="1">
        <v>90.0</v>
      </c>
      <c r="AC70" s="1" t="s">
        <v>378</v>
      </c>
      <c r="AD70" s="1">
        <v>90.0</v>
      </c>
      <c r="AE70" s="1" t="s">
        <v>379</v>
      </c>
      <c r="AF70" s="19">
        <v>35.0</v>
      </c>
      <c r="AG70" s="20" t="s">
        <v>380</v>
      </c>
      <c r="AH70" s="3">
        <v>60.0</v>
      </c>
      <c r="AI70" s="3" t="s">
        <v>253</v>
      </c>
      <c r="AJ70" s="6">
        <f>IFERROR(__xludf.DUMMYFUNCTION("""COMPUTED_VALUE"""),100.0)</f>
        <v>100</v>
      </c>
      <c r="AK70" s="4" t="str">
        <f>IFERROR(__xludf.DUMMYFUNCTION("""COMPUTED_VALUE"""),"")</f>
        <v/>
      </c>
      <c r="AL70" s="10" t="str">
        <f>IFERROR(__xludf.DUMMYFUNCTION("""COMPUTED_VALUE"""),"缺交")</f>
        <v>缺交</v>
      </c>
      <c r="AM70" s="4" t="str">
        <f>IFERROR(__xludf.DUMMYFUNCTION("""COMPUTED_VALUE"""),"")</f>
        <v/>
      </c>
      <c r="AN70" s="3">
        <v>100.0</v>
      </c>
      <c r="AO70" s="4"/>
      <c r="AP70" s="3">
        <v>100.0</v>
      </c>
      <c r="AQ70" s="11">
        <f>IFERROR(__xludf.DUMMYFUNCTION("""COMPUTED_VALUE"""),38.0)</f>
        <v>38</v>
      </c>
    </row>
    <row r="71">
      <c r="A71" s="1">
        <v>51.0</v>
      </c>
      <c r="B71" s="1" t="s">
        <v>381</v>
      </c>
      <c r="C71" s="1" t="s">
        <v>32</v>
      </c>
      <c r="D71" s="1" t="s">
        <v>382</v>
      </c>
      <c r="E71" s="1" t="s">
        <v>383</v>
      </c>
      <c r="G71" s="1">
        <v>98.0</v>
      </c>
      <c r="H71" s="1">
        <v>90.0</v>
      </c>
      <c r="I71" s="1" t="s">
        <v>384</v>
      </c>
      <c r="J71" s="1">
        <v>90.0</v>
      </c>
      <c r="K71" s="1" t="s">
        <v>385</v>
      </c>
      <c r="L71" s="1">
        <v>100.0</v>
      </c>
      <c r="N71">
        <f>IFERROR(__xludf.DUMMYFUNCTION("""COMPUTED_VALUE"""),61.0)</f>
        <v>61</v>
      </c>
      <c r="O71" s="1">
        <v>80.0</v>
      </c>
      <c r="P71" s="1" t="s">
        <v>386</v>
      </c>
      <c r="Q71" s="1" t="s">
        <v>37</v>
      </c>
      <c r="R71" s="1">
        <v>110.0</v>
      </c>
      <c r="S71" s="1" t="s">
        <v>38</v>
      </c>
      <c r="T71" s="1">
        <v>100.0</v>
      </c>
      <c r="V71" s="1">
        <v>20.0</v>
      </c>
      <c r="W71" s="1" t="s">
        <v>387</v>
      </c>
      <c r="X71">
        <f>IFERROR(__xludf.DUMMYFUNCTION("""COMPUTED_VALUE"""),65.0)</f>
        <v>65</v>
      </c>
      <c r="Y71" t="str">
        <f>IFERROR(__xludf.DUMMYFUNCTION("""COMPUTED_VALUE"""),"compare HeightUnion &amp; WeightedUnion?; WA for some test cases")</f>
        <v>compare HeightUnion &amp; WeightedUnion?; WA for some test cases</v>
      </c>
      <c r="Z71" s="12">
        <v>100.0</v>
      </c>
      <c r="AA71" s="2"/>
      <c r="AB71" s="1">
        <v>100.0</v>
      </c>
      <c r="AD71" s="14">
        <v>100.0</v>
      </c>
      <c r="AE71" s="14" t="s">
        <v>54</v>
      </c>
      <c r="AF71" s="19">
        <v>70.0</v>
      </c>
      <c r="AG71" s="17" t="s">
        <v>388</v>
      </c>
      <c r="AH71" s="3">
        <v>75.0</v>
      </c>
      <c r="AI71" s="3" t="s">
        <v>389</v>
      </c>
      <c r="AJ71" s="6">
        <f>IFERROR(__xludf.DUMMYFUNCTION("""COMPUTED_VALUE"""),100.0)</f>
        <v>100</v>
      </c>
      <c r="AK71" s="4" t="str">
        <f>IFERROR(__xludf.DUMMYFUNCTION("""COMPUTED_VALUE"""),"")</f>
        <v/>
      </c>
      <c r="AL71" s="10" t="str">
        <f>IFERROR(__xludf.DUMMYFUNCTION("""COMPUTED_VALUE"""),"缺交")</f>
        <v>缺交</v>
      </c>
      <c r="AM71" s="4" t="str">
        <f>IFERROR(__xludf.DUMMYFUNCTION("""COMPUTED_VALUE"""),"")</f>
        <v/>
      </c>
      <c r="AN71" s="3">
        <v>90.0</v>
      </c>
      <c r="AO71" s="17" t="s">
        <v>239</v>
      </c>
      <c r="AP71" s="3">
        <v>100.0</v>
      </c>
      <c r="AQ71" s="11">
        <f>IFERROR(__xludf.DUMMYFUNCTION("""COMPUTED_VALUE"""),63.0)</f>
        <v>63</v>
      </c>
    </row>
    <row r="72">
      <c r="A72" s="1">
        <v>56.0</v>
      </c>
      <c r="B72" s="1" t="s">
        <v>390</v>
      </c>
      <c r="C72" s="1" t="s">
        <v>32</v>
      </c>
      <c r="D72" s="1" t="s">
        <v>391</v>
      </c>
      <c r="E72" s="1" t="s">
        <v>392</v>
      </c>
      <c r="G72" s="1">
        <v>100.0</v>
      </c>
      <c r="H72" s="1">
        <v>100.0</v>
      </c>
      <c r="J72" s="1">
        <v>75.0</v>
      </c>
      <c r="K72" s="1" t="s">
        <v>393</v>
      </c>
      <c r="L72" s="1">
        <v>100.0</v>
      </c>
      <c r="N72">
        <f>IFERROR(__xludf.DUMMYFUNCTION("""COMPUTED_VALUE"""),41.0)</f>
        <v>41</v>
      </c>
      <c r="O72" s="1">
        <v>55.0</v>
      </c>
      <c r="P72" s="1" t="s">
        <v>228</v>
      </c>
      <c r="Q72" s="1" t="s">
        <v>37</v>
      </c>
      <c r="R72" s="1">
        <v>110.0</v>
      </c>
      <c r="S72" s="1" t="s">
        <v>38</v>
      </c>
      <c r="T72" s="1">
        <v>90.0</v>
      </c>
      <c r="U72" s="1" t="s">
        <v>394</v>
      </c>
      <c r="V72" s="1">
        <v>100.0</v>
      </c>
      <c r="X72">
        <f>IFERROR(__xludf.DUMMYFUNCTION("""COMPUTED_VALUE"""),65.0)</f>
        <v>65</v>
      </c>
      <c r="Y72" t="str">
        <f>IFERROR(__xludf.DUMMYFUNCTION("""COMPUTED_VALUE"""),"weightedUnion和heightUnion比較?;部分測資答案錯誤;輸出形式不符;")</f>
        <v>weightedUnion和heightUnion比較?;部分測資答案錯誤;輸出形式不符;</v>
      </c>
      <c r="Z72" s="12">
        <v>80.0</v>
      </c>
      <c r="AA72" s="2" t="s">
        <v>234</v>
      </c>
      <c r="AB72" s="7" t="s">
        <v>40</v>
      </c>
      <c r="AD72" s="7" t="s">
        <v>40</v>
      </c>
      <c r="AF72" s="8" t="s">
        <v>40</v>
      </c>
      <c r="AG72" s="2"/>
      <c r="AH72" s="8" t="s">
        <v>40</v>
      </c>
      <c r="AI72" s="2"/>
      <c r="AJ72" s="6">
        <f>IFERROR(__xludf.DUMMYFUNCTION("""COMPUTED_VALUE"""),100.0)</f>
        <v>100</v>
      </c>
      <c r="AK72" s="2" t="str">
        <f>IFERROR(__xludf.DUMMYFUNCTION("""COMPUTED_VALUE"""),"")</f>
        <v/>
      </c>
      <c r="AL72" s="10" t="str">
        <f>IFERROR(__xludf.DUMMYFUNCTION("""COMPUTED_VALUE"""),"缺交")</f>
        <v>缺交</v>
      </c>
      <c r="AM72" s="2" t="str">
        <f>IFERROR(__xludf.DUMMYFUNCTION("""COMPUTED_VALUE"""),"")</f>
        <v/>
      </c>
      <c r="AN72" s="10" t="s">
        <v>40</v>
      </c>
      <c r="AO72" s="2"/>
      <c r="AP72" s="3">
        <v>100.0</v>
      </c>
      <c r="AQ72" s="11">
        <f>IFERROR(__xludf.DUMMYFUNCTION("""COMPUTED_VALUE"""),21.0)</f>
        <v>21</v>
      </c>
    </row>
    <row r="73">
      <c r="A73" s="22">
        <v>55.0</v>
      </c>
      <c r="B73" s="22" t="s">
        <v>165</v>
      </c>
      <c r="C73" s="22" t="s">
        <v>32</v>
      </c>
      <c r="D73" s="22" t="s">
        <v>395</v>
      </c>
      <c r="E73" s="22" t="s">
        <v>396</v>
      </c>
      <c r="F73" s="32" t="s">
        <v>29</v>
      </c>
      <c r="G73" s="1">
        <v>90.0</v>
      </c>
      <c r="H73" s="1">
        <v>85.0</v>
      </c>
      <c r="I73" s="1" t="s">
        <v>397</v>
      </c>
      <c r="J73" s="1">
        <v>75.0</v>
      </c>
      <c r="K73" s="1" t="s">
        <v>398</v>
      </c>
      <c r="L73" s="1">
        <v>100.0</v>
      </c>
      <c r="N73">
        <f>IFERROR(__xludf.DUMMYFUNCTION("""COMPUTED_VALUE"""),25.0)</f>
        <v>25</v>
      </c>
      <c r="O73" s="1">
        <v>100.0</v>
      </c>
      <c r="Q73" s="1" t="s">
        <v>60</v>
      </c>
      <c r="R73" s="31" t="s">
        <v>29</v>
      </c>
      <c r="S73" s="33"/>
      <c r="T73" s="31" t="s">
        <v>29</v>
      </c>
      <c r="U73" s="33"/>
      <c r="V73" s="33"/>
      <c r="W73" s="33"/>
      <c r="X73" s="33" t="str">
        <f>IFERROR(__xludf.DUMMYFUNCTION("""COMPUTED_VALUE"""),"退選")</f>
        <v>退選</v>
      </c>
      <c r="Y73" s="33" t="str">
        <f>IFERROR(__xludf.DUMMYFUNCTION("""COMPUTED_VALUE"""),"")</f>
        <v/>
      </c>
      <c r="Z73" s="34" t="s">
        <v>29</v>
      </c>
      <c r="AA73" s="35"/>
      <c r="AB73" s="23" t="s">
        <v>29</v>
      </c>
      <c r="AC73" s="33"/>
      <c r="AD73" s="31" t="s">
        <v>29</v>
      </c>
      <c r="AE73" s="33"/>
      <c r="AF73" s="35"/>
      <c r="AG73" s="35"/>
      <c r="AH73" s="35"/>
      <c r="AI73" s="35"/>
      <c r="AJ73" s="36" t="str">
        <f>IFERROR(__xludf.DUMMYFUNCTION("""COMPUTED_VALUE"""),"退選")</f>
        <v>退選</v>
      </c>
      <c r="AK73" s="35" t="str">
        <f>IFERROR(__xludf.DUMMYFUNCTION("""COMPUTED_VALUE"""),"")</f>
        <v/>
      </c>
      <c r="AL73" s="28" t="str">
        <f>IFERROR(__xludf.DUMMYFUNCTION("""COMPUTED_VALUE"""),"退選")</f>
        <v>退選</v>
      </c>
      <c r="AM73" s="35" t="str">
        <f>IFERROR(__xludf.DUMMYFUNCTION("""COMPUTED_VALUE"""),"")</f>
        <v/>
      </c>
      <c r="AN73" s="35"/>
      <c r="AO73" s="35"/>
      <c r="AP73" s="35"/>
      <c r="AQ73" s="37" t="str">
        <f>IFERROR(__xludf.DUMMYFUNCTION("""COMPUTED_VALUE"""),"退選")</f>
        <v>退選</v>
      </c>
    </row>
    <row r="74">
      <c r="A74" s="1">
        <v>67.0</v>
      </c>
      <c r="B74" s="1" t="s">
        <v>41</v>
      </c>
      <c r="C74" s="1" t="s">
        <v>32</v>
      </c>
      <c r="D74" s="1" t="s">
        <v>399</v>
      </c>
      <c r="E74" s="1" t="s">
        <v>400</v>
      </c>
      <c r="G74" s="1">
        <v>100.0</v>
      </c>
      <c r="H74" s="1">
        <v>95.0</v>
      </c>
      <c r="I74" s="1" t="s">
        <v>125</v>
      </c>
      <c r="J74" s="7" t="s">
        <v>40</v>
      </c>
      <c r="L74" s="1">
        <v>100.0</v>
      </c>
      <c r="N74">
        <f>IFERROR(__xludf.DUMMYFUNCTION("""COMPUTED_VALUE"""),25.0)</f>
        <v>25</v>
      </c>
      <c r="O74" s="1">
        <v>30.0</v>
      </c>
      <c r="P74" s="1" t="s">
        <v>401</v>
      </c>
      <c r="Q74" s="1" t="s">
        <v>37</v>
      </c>
      <c r="R74" s="1">
        <v>95.0</v>
      </c>
      <c r="S74" s="1" t="s">
        <v>402</v>
      </c>
      <c r="T74" s="1">
        <v>0.0</v>
      </c>
      <c r="U74" s="1" t="s">
        <v>403</v>
      </c>
      <c r="V74" s="1">
        <v>95.0</v>
      </c>
      <c r="W74" s="1" t="s">
        <v>404</v>
      </c>
      <c r="X74">
        <f>IFERROR(__xludf.DUMMYFUNCTION("""COMPUTED_VALUE"""),9.0)</f>
        <v>9</v>
      </c>
      <c r="Y74" t="str">
        <f>IFERROR(__xludf.DUMMYFUNCTION("""COMPUTED_VALUE"""),"weightedUnion和heightUnion比較?;readme未完成;程式未完成且完成度低;")</f>
        <v>weightedUnion和heightUnion比較?;readme未完成;程式未完成且完成度低;</v>
      </c>
      <c r="Z74" s="8" t="s">
        <v>40</v>
      </c>
      <c r="AA74" s="2"/>
      <c r="AB74" s="7" t="s">
        <v>40</v>
      </c>
      <c r="AD74" s="7" t="s">
        <v>40</v>
      </c>
      <c r="AF74" s="8" t="s">
        <v>40</v>
      </c>
      <c r="AG74" s="2"/>
      <c r="AH74" s="8" t="s">
        <v>40</v>
      </c>
      <c r="AI74" s="2"/>
      <c r="AJ74" s="9" t="str">
        <f>IFERROR(__xludf.DUMMYFUNCTION("""COMPUTED_VALUE"""),"缺交")</f>
        <v>缺交</v>
      </c>
      <c r="AK74" s="2" t="str">
        <f>IFERROR(__xludf.DUMMYFUNCTION("""COMPUTED_VALUE"""),"")</f>
        <v/>
      </c>
      <c r="AL74" s="10" t="str">
        <f>IFERROR(__xludf.DUMMYFUNCTION("""COMPUTED_VALUE"""),"缺交")</f>
        <v>缺交</v>
      </c>
      <c r="AM74" s="2" t="str">
        <f>IFERROR(__xludf.DUMMYFUNCTION("""COMPUTED_VALUE"""),"")</f>
        <v/>
      </c>
      <c r="AN74" s="10" t="s">
        <v>40</v>
      </c>
      <c r="AO74" s="2"/>
      <c r="AP74" s="10" t="s">
        <v>40</v>
      </c>
      <c r="AQ74" s="11">
        <f>IFERROR(__xludf.DUMMYFUNCTION("""COMPUTED_VALUE"""),21.0)</f>
        <v>21</v>
      </c>
    </row>
    <row r="75">
      <c r="A75" s="1">
        <v>122.0</v>
      </c>
      <c r="B75" s="1" t="s">
        <v>49</v>
      </c>
      <c r="C75" s="1" t="s">
        <v>32</v>
      </c>
      <c r="D75" s="1" t="s">
        <v>405</v>
      </c>
      <c r="E75" s="1" t="s">
        <v>406</v>
      </c>
      <c r="G75" s="1">
        <v>94.0</v>
      </c>
      <c r="H75" s="1">
        <v>100.0</v>
      </c>
      <c r="J75" s="1">
        <v>95.0</v>
      </c>
      <c r="K75" s="1" t="s">
        <v>407</v>
      </c>
      <c r="L75" s="1">
        <v>100.0</v>
      </c>
      <c r="N75">
        <f>IFERROR(__xludf.DUMMYFUNCTION("""COMPUTED_VALUE"""),56.0)</f>
        <v>56</v>
      </c>
      <c r="O75" s="1">
        <v>100.0</v>
      </c>
      <c r="Q75" s="1" t="s">
        <v>37</v>
      </c>
      <c r="R75" s="1">
        <v>100.0</v>
      </c>
      <c r="T75" s="1">
        <v>20.0</v>
      </c>
      <c r="U75" s="1" t="s">
        <v>371</v>
      </c>
      <c r="V75" s="1">
        <v>20.0</v>
      </c>
      <c r="W75" s="1" t="s">
        <v>343</v>
      </c>
      <c r="X75">
        <f>IFERROR(__xludf.DUMMYFUNCTION("""COMPUTED_VALUE"""),40.0)</f>
        <v>40</v>
      </c>
      <c r="Y75" t="str">
        <f>IFERROR(__xludf.DUMMYFUNCTION("""COMPUTED_VALUE"""),"runtime error;輸出亂碼")</f>
        <v>runtime error;輸出亂碼</v>
      </c>
      <c r="Z75" s="12">
        <v>100.0</v>
      </c>
      <c r="AA75" s="2"/>
      <c r="AB75" s="1">
        <v>100.0</v>
      </c>
      <c r="AD75" s="7" t="s">
        <v>40</v>
      </c>
      <c r="AF75" s="12">
        <v>70.0</v>
      </c>
      <c r="AG75" s="13" t="s">
        <v>408</v>
      </c>
      <c r="AH75" s="3">
        <v>80.0</v>
      </c>
      <c r="AI75" s="3" t="s">
        <v>95</v>
      </c>
      <c r="AJ75" s="6">
        <f>IFERROR(__xludf.DUMMYFUNCTION("""COMPUTED_VALUE"""),100.0)</f>
        <v>100</v>
      </c>
      <c r="AK75" s="2" t="str">
        <f>IFERROR(__xludf.DUMMYFUNCTION("""COMPUTED_VALUE"""),"")</f>
        <v/>
      </c>
      <c r="AL75" s="10" t="str">
        <f>IFERROR(__xludf.DUMMYFUNCTION("""COMPUTED_VALUE"""),"缺交")</f>
        <v>缺交</v>
      </c>
      <c r="AM75" s="2" t="str">
        <f>IFERROR(__xludf.DUMMYFUNCTION("""COMPUTED_VALUE"""),"")</f>
        <v/>
      </c>
      <c r="AN75" s="3">
        <v>100.0</v>
      </c>
      <c r="AO75" s="2"/>
      <c r="AP75" s="3">
        <v>100.0</v>
      </c>
      <c r="AQ75" s="11">
        <f>IFERROR(__xludf.DUMMYFUNCTION("""COMPUTED_VALUE"""),26.0)</f>
        <v>26</v>
      </c>
    </row>
    <row r="76">
      <c r="A76" s="1">
        <v>57.0</v>
      </c>
      <c r="B76" s="1" t="s">
        <v>409</v>
      </c>
      <c r="C76" s="1" t="s">
        <v>32</v>
      </c>
      <c r="D76" s="1" t="s">
        <v>410</v>
      </c>
      <c r="E76" s="1" t="s">
        <v>411</v>
      </c>
      <c r="G76" s="1">
        <v>96.0</v>
      </c>
      <c r="H76" s="1">
        <v>100.0</v>
      </c>
      <c r="J76" s="1">
        <v>100.0</v>
      </c>
      <c r="L76" s="1">
        <v>100.0</v>
      </c>
      <c r="M76" s="1" t="s">
        <v>412</v>
      </c>
      <c r="N76">
        <f>IFERROR(__xludf.DUMMYFUNCTION("""COMPUTED_VALUE"""),73.0)</f>
        <v>73</v>
      </c>
      <c r="O76" s="1">
        <v>70.0</v>
      </c>
      <c r="P76" s="1" t="s">
        <v>413</v>
      </c>
      <c r="Q76" s="1" t="s">
        <v>60</v>
      </c>
      <c r="R76" s="1">
        <v>90.0</v>
      </c>
      <c r="S76" s="1" t="s">
        <v>414</v>
      </c>
      <c r="T76" s="1">
        <v>100.0</v>
      </c>
      <c r="V76" s="1">
        <v>100.0</v>
      </c>
      <c r="X76">
        <f>IFERROR(__xludf.DUMMYFUNCTION("""COMPUTED_VALUE"""),85.0)</f>
        <v>85</v>
      </c>
      <c r="Y76" t="str">
        <f>IFERROR(__xludf.DUMMYFUNCTION("""COMPUTED_VALUE"""),"weightedUnion和heightUnion比較?;部分測資答案錯誤;")</f>
        <v>weightedUnion和heightUnion比較?;部分測資答案錯誤;</v>
      </c>
      <c r="Z76" s="12">
        <v>100.0</v>
      </c>
      <c r="AA76" s="2"/>
      <c r="AB76" s="7" t="s">
        <v>40</v>
      </c>
      <c r="AD76" s="7" t="s">
        <v>40</v>
      </c>
      <c r="AF76" s="8" t="s">
        <v>40</v>
      </c>
      <c r="AG76" s="2"/>
      <c r="AH76" s="8" t="s">
        <v>40</v>
      </c>
      <c r="AI76" s="2"/>
      <c r="AJ76" s="6">
        <f>IFERROR(__xludf.DUMMYFUNCTION("""COMPUTED_VALUE"""),100.0)</f>
        <v>100</v>
      </c>
      <c r="AK76" s="2" t="str">
        <f>IFERROR(__xludf.DUMMYFUNCTION("""COMPUTED_VALUE"""),"")</f>
        <v/>
      </c>
      <c r="AL76" s="10" t="str">
        <f>IFERROR(__xludf.DUMMYFUNCTION("""COMPUTED_VALUE"""),"缺交")</f>
        <v>缺交</v>
      </c>
      <c r="AM76" s="2" t="str">
        <f>IFERROR(__xludf.DUMMYFUNCTION("""COMPUTED_VALUE"""),"")</f>
        <v/>
      </c>
      <c r="AN76" s="3">
        <v>90.0</v>
      </c>
      <c r="AO76" s="17" t="s">
        <v>164</v>
      </c>
      <c r="AP76" s="3">
        <v>100.0</v>
      </c>
      <c r="AQ76" s="11">
        <f>IFERROR(__xludf.DUMMYFUNCTION("""COMPUTED_VALUE"""),67.0)</f>
        <v>67</v>
      </c>
    </row>
    <row r="77">
      <c r="A77" s="1">
        <v>58.0</v>
      </c>
      <c r="B77" s="1" t="s">
        <v>415</v>
      </c>
      <c r="C77" s="1" t="s">
        <v>32</v>
      </c>
      <c r="D77" s="1" t="s">
        <v>416</v>
      </c>
      <c r="E77" s="1" t="s">
        <v>417</v>
      </c>
      <c r="G77" s="1">
        <v>100.0</v>
      </c>
      <c r="H77" s="1">
        <v>100.0</v>
      </c>
      <c r="J77" s="1">
        <v>90.0</v>
      </c>
      <c r="K77" s="1" t="s">
        <v>418</v>
      </c>
      <c r="L77" s="1">
        <v>98.0</v>
      </c>
      <c r="M77" s="1" t="s">
        <v>419</v>
      </c>
      <c r="N77">
        <f>IFERROR(__xludf.DUMMYFUNCTION("""COMPUTED_VALUE"""),37.0)</f>
        <v>37</v>
      </c>
      <c r="O77" s="1">
        <v>30.0</v>
      </c>
      <c r="P77" s="1" t="s">
        <v>420</v>
      </c>
      <c r="Q77" s="1" t="s">
        <v>91</v>
      </c>
      <c r="R77" s="1">
        <v>50.0</v>
      </c>
      <c r="S77" s="1" t="s">
        <v>421</v>
      </c>
      <c r="T77" s="7" t="s">
        <v>40</v>
      </c>
      <c r="V77" s="1">
        <v>80.0</v>
      </c>
      <c r="W77" s="1" t="s">
        <v>422</v>
      </c>
      <c r="X77">
        <f>IFERROR(__xludf.DUMMYFUNCTION("""COMPUTED_VALUE"""),95.0)</f>
        <v>95</v>
      </c>
      <c r="Y77" t="str">
        <f>IFERROR(__xludf.DUMMYFUNCTION("""COMPUTED_VALUE"""),"輸入不符規定")</f>
        <v>輸入不符規定</v>
      </c>
      <c r="Z77" s="12">
        <v>80.0</v>
      </c>
      <c r="AA77" s="2" t="s">
        <v>234</v>
      </c>
      <c r="AB77" s="7" t="s">
        <v>40</v>
      </c>
      <c r="AD77" s="7" t="s">
        <v>40</v>
      </c>
      <c r="AF77" s="8" t="s">
        <v>40</v>
      </c>
      <c r="AG77" s="2"/>
      <c r="AH77" s="8" t="s">
        <v>40</v>
      </c>
      <c r="AI77" s="2"/>
      <c r="AJ77" s="6">
        <f>IFERROR(__xludf.DUMMYFUNCTION("""COMPUTED_VALUE"""),36.0)</f>
        <v>36</v>
      </c>
      <c r="AK77" s="2" t="str">
        <f>IFERROR(__xludf.DUMMYFUNCTION("""COMPUTED_VALUE"""),"runtime error;程式未完成")</f>
        <v>runtime error;程式未完成</v>
      </c>
      <c r="AL77" s="10" t="str">
        <f>IFERROR(__xludf.DUMMYFUNCTION("""COMPUTED_VALUE"""),"缺交")</f>
        <v>缺交</v>
      </c>
      <c r="AM77" s="2" t="str">
        <f>IFERROR(__xludf.DUMMYFUNCTION("""COMPUTED_VALUE"""),"")</f>
        <v/>
      </c>
      <c r="AN77" s="3">
        <v>100.0</v>
      </c>
      <c r="AO77" s="2"/>
      <c r="AP77" s="3">
        <v>100.0</v>
      </c>
      <c r="AQ77" s="11">
        <f>IFERROR(__xludf.DUMMYFUNCTION("""COMPUTED_VALUE"""),51.0)</f>
        <v>51</v>
      </c>
    </row>
    <row r="78">
      <c r="A78" s="1">
        <v>59.0</v>
      </c>
      <c r="B78" s="1" t="s">
        <v>423</v>
      </c>
      <c r="C78" s="1" t="s">
        <v>32</v>
      </c>
      <c r="D78" s="1" t="s">
        <v>424</v>
      </c>
      <c r="E78" s="1" t="s">
        <v>425</v>
      </c>
      <c r="G78" s="1">
        <v>100.0</v>
      </c>
      <c r="H78" s="1">
        <v>100.0</v>
      </c>
      <c r="J78" s="1">
        <v>100.0</v>
      </c>
      <c r="L78" s="1">
        <v>100.0</v>
      </c>
      <c r="N78">
        <f>IFERROR(__xludf.DUMMYFUNCTION("""COMPUTED_VALUE"""),59.0)</f>
        <v>59</v>
      </c>
      <c r="O78" s="1">
        <v>100.0</v>
      </c>
      <c r="P78" s="1" t="s">
        <v>426</v>
      </c>
      <c r="Q78" s="1" t="s">
        <v>37</v>
      </c>
      <c r="R78" s="1">
        <v>110.0</v>
      </c>
      <c r="S78" s="1" t="s">
        <v>38</v>
      </c>
      <c r="T78" s="1">
        <v>70.0</v>
      </c>
      <c r="U78" s="1" t="s">
        <v>82</v>
      </c>
      <c r="V78" s="1">
        <v>100.0</v>
      </c>
      <c r="X78">
        <f>IFERROR(__xludf.DUMMYFUNCTION("""COMPUTED_VALUE"""),80.0)</f>
        <v>80</v>
      </c>
      <c r="Y78" t="str">
        <f>IFERROR(__xludf.DUMMYFUNCTION("""COMPUTED_VALUE"""),"部分測資答案錯誤;runtime error;")</f>
        <v>部分測資答案錯誤;runtime error;</v>
      </c>
      <c r="Z78" s="12">
        <v>90.0</v>
      </c>
      <c r="AA78" s="2" t="s">
        <v>71</v>
      </c>
      <c r="AB78" s="7" t="s">
        <v>40</v>
      </c>
      <c r="AD78" s="7" t="s">
        <v>40</v>
      </c>
      <c r="AF78" s="12">
        <v>100.0</v>
      </c>
      <c r="AG78" s="2"/>
      <c r="AH78" s="3">
        <v>100.0</v>
      </c>
      <c r="AI78" s="2"/>
      <c r="AJ78" s="6">
        <f>IFERROR(__xludf.DUMMYFUNCTION("""COMPUTED_VALUE"""),100.0)</f>
        <v>100</v>
      </c>
      <c r="AK78" s="2" t="str">
        <f>IFERROR(__xludf.DUMMYFUNCTION("""COMPUTED_VALUE"""),"")</f>
        <v/>
      </c>
      <c r="AL78" s="10" t="str">
        <f>IFERROR(__xludf.DUMMYFUNCTION("""COMPUTED_VALUE"""),"缺交")</f>
        <v>缺交</v>
      </c>
      <c r="AM78" s="2" t="str">
        <f>IFERROR(__xludf.DUMMYFUNCTION("""COMPUTED_VALUE"""),"")</f>
        <v/>
      </c>
      <c r="AN78" s="3">
        <v>100.0</v>
      </c>
      <c r="AO78" s="2"/>
      <c r="AP78" s="3">
        <v>100.0</v>
      </c>
      <c r="AQ78" s="11">
        <f>IFERROR(__xludf.DUMMYFUNCTION("""COMPUTED_VALUE"""),42.0)</f>
        <v>42</v>
      </c>
    </row>
    <row r="79">
      <c r="A79" s="1">
        <v>68.0</v>
      </c>
      <c r="B79" s="1" t="s">
        <v>41</v>
      </c>
      <c r="C79" s="1" t="s">
        <v>32</v>
      </c>
      <c r="D79" s="1" t="s">
        <v>427</v>
      </c>
      <c r="E79" s="1" t="s">
        <v>428</v>
      </c>
      <c r="G79" s="1">
        <v>100.0</v>
      </c>
      <c r="H79" s="1">
        <v>100.0</v>
      </c>
      <c r="J79" s="1">
        <v>55.0</v>
      </c>
      <c r="K79" s="1" t="s">
        <v>429</v>
      </c>
      <c r="L79" s="1">
        <v>98.0</v>
      </c>
      <c r="M79" s="1" t="s">
        <v>183</v>
      </c>
      <c r="N79">
        <f>IFERROR(__xludf.DUMMYFUNCTION("""COMPUTED_VALUE"""),62.0)</f>
        <v>62</v>
      </c>
      <c r="O79" s="1">
        <v>100.0</v>
      </c>
      <c r="Q79" s="1" t="s">
        <v>60</v>
      </c>
      <c r="R79" s="1">
        <v>110.0</v>
      </c>
      <c r="S79" s="1" t="s">
        <v>38</v>
      </c>
      <c r="T79" s="1">
        <v>110.0</v>
      </c>
      <c r="U79" s="1" t="s">
        <v>61</v>
      </c>
      <c r="V79" s="1">
        <v>100.0</v>
      </c>
      <c r="X79">
        <f>IFERROR(__xludf.DUMMYFUNCTION("""COMPUTED_VALUE"""),100.0)</f>
        <v>100</v>
      </c>
      <c r="Y79" t="str">
        <f>IFERROR(__xludf.DUMMYFUNCTION("""COMPUTED_VALUE"""),"")</f>
        <v/>
      </c>
      <c r="Z79" s="8" t="s">
        <v>40</v>
      </c>
      <c r="AA79" s="2"/>
      <c r="AB79" s="7" t="s">
        <v>40</v>
      </c>
      <c r="AD79" s="7" t="s">
        <v>40</v>
      </c>
      <c r="AF79" s="8" t="s">
        <v>40</v>
      </c>
      <c r="AG79" s="2"/>
      <c r="AH79" s="8" t="s">
        <v>40</v>
      </c>
      <c r="AI79" s="2"/>
      <c r="AJ79" s="6">
        <f>IFERROR(__xludf.DUMMYFUNCTION("""COMPUTED_VALUE"""),100.0)</f>
        <v>100</v>
      </c>
      <c r="AK79" s="2" t="str">
        <f>IFERROR(__xludf.DUMMYFUNCTION("""COMPUTED_VALUE"""),"")</f>
        <v/>
      </c>
      <c r="AL79" s="10" t="str">
        <f>IFERROR(__xludf.DUMMYFUNCTION("""COMPUTED_VALUE"""),"缺交")</f>
        <v>缺交</v>
      </c>
      <c r="AM79" s="2" t="str">
        <f>IFERROR(__xludf.DUMMYFUNCTION("""COMPUTED_VALUE"""),"")</f>
        <v/>
      </c>
      <c r="AN79" s="3">
        <v>100.0</v>
      </c>
      <c r="AO79" s="2"/>
      <c r="AP79" s="3">
        <v>100.0</v>
      </c>
      <c r="AQ79" s="11">
        <f>IFERROR(__xludf.DUMMYFUNCTION("""COMPUTED_VALUE"""),70.0)</f>
        <v>70</v>
      </c>
    </row>
    <row r="80">
      <c r="A80" s="1">
        <v>182.0</v>
      </c>
      <c r="B80" s="1" t="s">
        <v>79</v>
      </c>
      <c r="C80" s="1" t="s">
        <v>32</v>
      </c>
      <c r="D80" s="1" t="s">
        <v>430</v>
      </c>
      <c r="E80" s="1" t="s">
        <v>431</v>
      </c>
      <c r="G80" s="1">
        <v>98.0</v>
      </c>
      <c r="H80" s="1">
        <v>100.0</v>
      </c>
      <c r="J80" s="1">
        <v>100.0</v>
      </c>
      <c r="L80" s="1">
        <v>100.0</v>
      </c>
      <c r="N80">
        <f>IFERROR(__xludf.DUMMYFUNCTION("""COMPUTED_VALUE"""),53.0)</f>
        <v>53</v>
      </c>
      <c r="O80" s="1">
        <v>100.0</v>
      </c>
      <c r="Q80" s="1" t="s">
        <v>37</v>
      </c>
      <c r="R80" s="1">
        <v>110.0</v>
      </c>
      <c r="S80" s="1" t="s">
        <v>38</v>
      </c>
      <c r="T80" s="1">
        <v>90.0</v>
      </c>
      <c r="U80" s="1" t="s">
        <v>77</v>
      </c>
      <c r="V80" s="1">
        <v>100.0</v>
      </c>
      <c r="X80">
        <f>IFERROR(__xludf.DUMMYFUNCTION("""COMPUTED_VALUE"""),0.0)</f>
        <v>0</v>
      </c>
      <c r="Y80" t="str">
        <f>IFERROR(__xludf.DUMMYFUNCTION("""COMPUTED_VALUE"""),"無檔案")</f>
        <v>無檔案</v>
      </c>
      <c r="Z80" s="12">
        <v>100.0</v>
      </c>
      <c r="AA80" s="2"/>
      <c r="AB80" s="7" t="s">
        <v>40</v>
      </c>
      <c r="AD80" s="7" t="s">
        <v>40</v>
      </c>
      <c r="AF80" s="8" t="s">
        <v>40</v>
      </c>
      <c r="AG80" s="2"/>
      <c r="AH80" s="8" t="s">
        <v>40</v>
      </c>
      <c r="AI80" s="2"/>
      <c r="AJ80" s="6">
        <f>IFERROR(__xludf.DUMMYFUNCTION("""COMPUTED_VALUE"""),100.0)</f>
        <v>100</v>
      </c>
      <c r="AK80" s="2" t="str">
        <f>IFERROR(__xludf.DUMMYFUNCTION("""COMPUTED_VALUE"""),"")</f>
        <v/>
      </c>
      <c r="AL80" s="10" t="str">
        <f>IFERROR(__xludf.DUMMYFUNCTION("""COMPUTED_VALUE"""),"缺交")</f>
        <v>缺交</v>
      </c>
      <c r="AM80" s="2" t="str">
        <f>IFERROR(__xludf.DUMMYFUNCTION("""COMPUTED_VALUE"""),"")</f>
        <v/>
      </c>
      <c r="AN80" s="10" t="s">
        <v>40</v>
      </c>
      <c r="AO80" s="2"/>
      <c r="AP80" s="3">
        <v>100.0</v>
      </c>
      <c r="AQ80" s="11">
        <f>IFERROR(__xludf.DUMMYFUNCTION("""COMPUTED_VALUE"""),45.0)</f>
        <v>45</v>
      </c>
    </row>
    <row r="81">
      <c r="A81" s="1">
        <v>187.0</v>
      </c>
      <c r="B81" s="1" t="s">
        <v>172</v>
      </c>
      <c r="C81" s="1" t="s">
        <v>32</v>
      </c>
      <c r="D81" s="1" t="s">
        <v>432</v>
      </c>
      <c r="E81" s="1" t="s">
        <v>433</v>
      </c>
      <c r="G81" s="1">
        <v>100.0</v>
      </c>
      <c r="H81" s="1">
        <v>100.0</v>
      </c>
      <c r="J81" s="1">
        <v>40.0</v>
      </c>
      <c r="K81" s="1" t="s">
        <v>434</v>
      </c>
      <c r="L81" s="1">
        <v>70.0</v>
      </c>
      <c r="M81" s="17" t="s">
        <v>435</v>
      </c>
      <c r="N81">
        <f>IFERROR(__xludf.DUMMYFUNCTION("""COMPUTED_VALUE"""),30.0)</f>
        <v>30</v>
      </c>
      <c r="O81" s="1">
        <v>45.0</v>
      </c>
      <c r="P81" s="1" t="s">
        <v>436</v>
      </c>
      <c r="Q81" s="1" t="s">
        <v>37</v>
      </c>
      <c r="R81" s="1">
        <v>105.0</v>
      </c>
      <c r="S81" s="1" t="s">
        <v>437</v>
      </c>
      <c r="T81" s="1">
        <v>30.0</v>
      </c>
      <c r="U81" s="1" t="s">
        <v>438</v>
      </c>
      <c r="V81" s="1">
        <v>40.0</v>
      </c>
      <c r="W81" s="1" t="s">
        <v>439</v>
      </c>
      <c r="X81">
        <f>IFERROR(__xludf.DUMMYFUNCTION("""COMPUTED_VALUE"""),15.0)</f>
        <v>15</v>
      </c>
      <c r="Y81" t="str">
        <f>IFERROR(__xludf.DUMMYFUNCTION("""COMPUTED_VALUE"""),"weightedUnion和heightUnion比較?;CE;readme太簡略;程式未完成;")</f>
        <v>weightedUnion和heightUnion比較?;CE;readme太簡略;程式未完成;</v>
      </c>
      <c r="Z81" s="12">
        <v>90.0</v>
      </c>
      <c r="AA81" s="2" t="s">
        <v>71</v>
      </c>
      <c r="AB81" s="7" t="s">
        <v>40</v>
      </c>
      <c r="AD81" s="7" t="s">
        <v>40</v>
      </c>
      <c r="AF81" s="8" t="s">
        <v>40</v>
      </c>
      <c r="AG81" s="2"/>
      <c r="AH81" s="8" t="s">
        <v>40</v>
      </c>
      <c r="AI81" s="2"/>
      <c r="AJ81" s="6">
        <f>IFERROR(__xludf.DUMMYFUNCTION("""COMPUTED_VALUE"""),96.0)</f>
        <v>96</v>
      </c>
      <c r="AK81" s="2" t="str">
        <f>IFERROR(__xludf.DUMMYFUNCTION("""COMPUTED_VALUE"""),"輸出crit.act.?")</f>
        <v>輸出crit.act.?</v>
      </c>
      <c r="AL81" s="10" t="str">
        <f>IFERROR(__xludf.DUMMYFUNCTION("""COMPUTED_VALUE"""),"缺交")</f>
        <v>缺交</v>
      </c>
      <c r="AM81" s="2" t="str">
        <f>IFERROR(__xludf.DUMMYFUNCTION("""COMPUTED_VALUE"""),"")</f>
        <v/>
      </c>
      <c r="AN81" s="3">
        <v>90.0</v>
      </c>
      <c r="AO81" s="17" t="s">
        <v>116</v>
      </c>
      <c r="AP81" s="3">
        <v>100.0</v>
      </c>
      <c r="AQ81" s="11">
        <f>IFERROR(__xludf.DUMMYFUNCTION("""COMPUTED_VALUE"""),38.0)</f>
        <v>38</v>
      </c>
    </row>
    <row r="82">
      <c r="A82" s="1">
        <v>188.0</v>
      </c>
      <c r="B82" s="1" t="s">
        <v>172</v>
      </c>
      <c r="C82" s="1" t="s">
        <v>32</v>
      </c>
      <c r="D82" s="1" t="s">
        <v>440</v>
      </c>
      <c r="E82" s="1" t="s">
        <v>441</v>
      </c>
      <c r="G82" s="1">
        <v>98.0</v>
      </c>
      <c r="H82" s="1">
        <v>100.0</v>
      </c>
      <c r="J82" s="1">
        <v>100.0</v>
      </c>
      <c r="L82" s="1">
        <v>100.0</v>
      </c>
      <c r="N82">
        <f>IFERROR(__xludf.DUMMYFUNCTION("""COMPUTED_VALUE"""),52.0)</f>
        <v>52</v>
      </c>
      <c r="O82" s="1" t="s">
        <v>40</v>
      </c>
      <c r="R82" s="1">
        <v>110.0</v>
      </c>
      <c r="S82" s="1" t="s">
        <v>38</v>
      </c>
      <c r="T82" s="7" t="s">
        <v>40</v>
      </c>
      <c r="V82" s="1">
        <v>100.0</v>
      </c>
      <c r="X82">
        <f>IFERROR(__xludf.DUMMYFUNCTION("""COMPUTED_VALUE"""),30.0)</f>
        <v>30</v>
      </c>
      <c r="Y82" t="str">
        <f>IFERROR(__xludf.DUMMYFUNCTION("""COMPUTED_VALUE"""),"weightedUnion和heightUnion比較?;答案錯誤;不符題意;")</f>
        <v>weightedUnion和heightUnion比較?;答案錯誤;不符題意;</v>
      </c>
      <c r="Z82" s="12">
        <v>100.0</v>
      </c>
      <c r="AA82" s="2"/>
      <c r="AB82" s="1">
        <v>90.0</v>
      </c>
      <c r="AC82" s="1" t="s">
        <v>442</v>
      </c>
      <c r="AD82" s="14">
        <v>90.0</v>
      </c>
      <c r="AE82" s="1" t="s">
        <v>443</v>
      </c>
      <c r="AF82" s="19">
        <v>80.0</v>
      </c>
      <c r="AG82" s="4" t="s">
        <v>444</v>
      </c>
      <c r="AH82" s="3">
        <v>100.0</v>
      </c>
      <c r="AI82" s="4"/>
      <c r="AJ82" s="6">
        <f>IFERROR(__xludf.DUMMYFUNCTION("""COMPUTED_VALUE"""),88.0)</f>
        <v>88</v>
      </c>
      <c r="AK82" s="4" t="str">
        <f>IFERROR(__xludf.DUMMYFUNCTION("""COMPUTED_VALUE"""),"部分測資答案錯誤;")</f>
        <v>部分測資答案錯誤;</v>
      </c>
      <c r="AL82" s="10" t="str">
        <f>IFERROR(__xludf.DUMMYFUNCTION("""COMPUTED_VALUE"""),"缺交")</f>
        <v>缺交</v>
      </c>
      <c r="AM82" s="4" t="str">
        <f>IFERROR(__xludf.DUMMYFUNCTION("""COMPUTED_VALUE"""),"")</f>
        <v/>
      </c>
      <c r="AN82" s="10" t="s">
        <v>40</v>
      </c>
      <c r="AO82" s="4"/>
      <c r="AP82" s="10" t="s">
        <v>40</v>
      </c>
      <c r="AQ82" s="11">
        <f>IFERROR(__xludf.DUMMYFUNCTION("""COMPUTED_VALUE"""),20.0)</f>
        <v>20</v>
      </c>
    </row>
    <row r="83">
      <c r="A83" s="1">
        <v>178.0</v>
      </c>
      <c r="B83" s="1" t="s">
        <v>74</v>
      </c>
      <c r="C83" s="1" t="s">
        <v>32</v>
      </c>
      <c r="D83" s="1" t="s">
        <v>445</v>
      </c>
      <c r="E83" s="1" t="s">
        <v>446</v>
      </c>
      <c r="G83" s="1">
        <v>95.0</v>
      </c>
      <c r="H83" s="1">
        <v>100.0</v>
      </c>
      <c r="J83" s="1">
        <v>40.0</v>
      </c>
      <c r="K83" s="1" t="s">
        <v>434</v>
      </c>
      <c r="L83" s="1">
        <v>100.0</v>
      </c>
      <c r="N83">
        <f>IFERROR(__xludf.DUMMYFUNCTION("""COMPUTED_VALUE"""),68.0)</f>
        <v>68</v>
      </c>
      <c r="O83" s="1">
        <v>100.0</v>
      </c>
      <c r="Q83" s="1" t="s">
        <v>60</v>
      </c>
      <c r="R83" s="1">
        <v>110.0</v>
      </c>
      <c r="S83" s="1" t="s">
        <v>38</v>
      </c>
      <c r="T83" s="1">
        <v>110.0</v>
      </c>
      <c r="U83" s="1" t="s">
        <v>61</v>
      </c>
      <c r="V83" s="1">
        <v>100.0</v>
      </c>
      <c r="X83">
        <f>IFERROR(__xludf.DUMMYFUNCTION("""COMPUTED_VALUE"""),80.0)</f>
        <v>80</v>
      </c>
      <c r="Y83" t="str">
        <f>IFERROR(__xludf.DUMMYFUNCTION("""COMPUTED_VALUE"""),"weightedUnion和heightUnion比較?;部分測資答案錯誤;")</f>
        <v>weightedUnion和heightUnion比較?;部分測資答案錯誤;</v>
      </c>
      <c r="Z83" s="12">
        <v>90.0</v>
      </c>
      <c r="AA83" s="2" t="s">
        <v>71</v>
      </c>
      <c r="AB83" s="7" t="s">
        <v>40</v>
      </c>
      <c r="AD83" s="7" t="s">
        <v>40</v>
      </c>
      <c r="AF83" s="8" t="s">
        <v>40</v>
      </c>
      <c r="AG83" s="2"/>
      <c r="AH83" s="8" t="s">
        <v>40</v>
      </c>
      <c r="AI83" s="2"/>
      <c r="AJ83" s="6">
        <f>IFERROR(__xludf.DUMMYFUNCTION("""COMPUTED_VALUE"""),100.0)</f>
        <v>100</v>
      </c>
      <c r="AK83" s="2" t="str">
        <f>IFERROR(__xludf.DUMMYFUNCTION("""COMPUTED_VALUE"""),"")</f>
        <v/>
      </c>
      <c r="AL83" s="10" t="str">
        <f>IFERROR(__xludf.DUMMYFUNCTION("""COMPUTED_VALUE"""),"缺交")</f>
        <v>缺交</v>
      </c>
      <c r="AM83" s="2" t="str">
        <f>IFERROR(__xludf.DUMMYFUNCTION("""COMPUTED_VALUE"""),"")</f>
        <v/>
      </c>
      <c r="AN83" s="3">
        <v>100.0</v>
      </c>
      <c r="AO83" s="2"/>
      <c r="AP83" s="3">
        <v>50.0</v>
      </c>
      <c r="AQ83" s="11">
        <f>IFERROR(__xludf.DUMMYFUNCTION("""COMPUTED_VALUE"""),61.0)</f>
        <v>61</v>
      </c>
    </row>
    <row r="84">
      <c r="A84" s="1">
        <v>69.0</v>
      </c>
      <c r="B84" s="1" t="s">
        <v>41</v>
      </c>
      <c r="C84" s="1" t="s">
        <v>32</v>
      </c>
      <c r="D84" s="1" t="s">
        <v>447</v>
      </c>
      <c r="E84" s="1" t="s">
        <v>448</v>
      </c>
      <c r="G84" s="1">
        <v>98.0</v>
      </c>
      <c r="H84" s="1">
        <v>95.0</v>
      </c>
      <c r="I84" s="1" t="s">
        <v>125</v>
      </c>
      <c r="J84" s="1">
        <v>100.0</v>
      </c>
      <c r="L84" s="1">
        <v>100.0</v>
      </c>
      <c r="N84">
        <f>IFERROR(__xludf.DUMMYFUNCTION("""COMPUTED_VALUE"""),50.0)</f>
        <v>50</v>
      </c>
      <c r="O84" s="1">
        <v>100.0</v>
      </c>
      <c r="P84" s="1" t="s">
        <v>449</v>
      </c>
      <c r="Q84" s="1" t="s">
        <v>60</v>
      </c>
      <c r="R84" s="1">
        <v>110.0</v>
      </c>
      <c r="S84" s="1" t="s">
        <v>38</v>
      </c>
      <c r="T84" s="1">
        <v>20.0</v>
      </c>
      <c r="U84" s="1" t="s">
        <v>346</v>
      </c>
      <c r="V84" s="1">
        <v>100.0</v>
      </c>
      <c r="X84">
        <f>IFERROR(__xludf.DUMMYFUNCTION("""COMPUTED_VALUE"""),80.0)</f>
        <v>80</v>
      </c>
      <c r="Y84" t="str">
        <f>IFERROR(__xludf.DUMMYFUNCTION("""COMPUTED_VALUE"""),"部分測資答案錯誤;")</f>
        <v>部分測資答案錯誤;</v>
      </c>
      <c r="Z84" s="12">
        <v>80.0</v>
      </c>
      <c r="AA84" s="2" t="s">
        <v>115</v>
      </c>
      <c r="AB84" s="7" t="s">
        <v>40</v>
      </c>
      <c r="AD84" s="7" t="s">
        <v>40</v>
      </c>
      <c r="AF84" s="8" t="s">
        <v>40</v>
      </c>
      <c r="AG84" s="2"/>
      <c r="AH84" s="8" t="s">
        <v>40</v>
      </c>
      <c r="AI84" s="2"/>
      <c r="AJ84" s="6">
        <f>IFERROR(__xludf.DUMMYFUNCTION("""COMPUTED_VALUE"""),96.0)</f>
        <v>96</v>
      </c>
      <c r="AK84" s="2" t="str">
        <f>IFERROR(__xludf.DUMMYFUNCTION("""COMPUTED_VALUE"""),"輸出critical activities?")</f>
        <v>輸出critical activities?</v>
      </c>
      <c r="AL84" s="10" t="str">
        <f>IFERROR(__xludf.DUMMYFUNCTION("""COMPUTED_VALUE"""),"缺交")</f>
        <v>缺交</v>
      </c>
      <c r="AM84" s="2" t="str">
        <f>IFERROR(__xludf.DUMMYFUNCTION("""COMPUTED_VALUE"""),"")</f>
        <v/>
      </c>
      <c r="AN84" s="10" t="s">
        <v>40</v>
      </c>
      <c r="AO84" s="2"/>
      <c r="AP84" s="3">
        <v>100.0</v>
      </c>
      <c r="AQ84" s="11">
        <f>IFERROR(__xludf.DUMMYFUNCTION("""COMPUTED_VALUE"""),55.0)</f>
        <v>55</v>
      </c>
    </row>
    <row r="85">
      <c r="A85" s="1">
        <v>123.0</v>
      </c>
      <c r="B85" s="1" t="s">
        <v>49</v>
      </c>
      <c r="C85" s="1" t="s">
        <v>32</v>
      </c>
      <c r="D85" s="1" t="s">
        <v>450</v>
      </c>
      <c r="E85" s="1" t="s">
        <v>451</v>
      </c>
      <c r="G85" s="1">
        <v>100.0</v>
      </c>
      <c r="H85" s="1">
        <v>100.0</v>
      </c>
      <c r="J85" s="1">
        <v>80.0</v>
      </c>
      <c r="K85" s="1" t="s">
        <v>95</v>
      </c>
      <c r="L85" s="1">
        <v>100.0</v>
      </c>
      <c r="N85">
        <f>IFERROR(__xludf.DUMMYFUNCTION("""COMPUTED_VALUE"""),67.0)</f>
        <v>67</v>
      </c>
      <c r="O85" s="1">
        <v>100.0</v>
      </c>
      <c r="Q85" s="1" t="s">
        <v>60</v>
      </c>
      <c r="R85" s="1">
        <v>110.0</v>
      </c>
      <c r="S85" s="1" t="s">
        <v>38</v>
      </c>
      <c r="T85" s="1">
        <v>110.0</v>
      </c>
      <c r="U85" s="1" t="s">
        <v>61</v>
      </c>
      <c r="V85" s="1">
        <v>100.0</v>
      </c>
      <c r="X85">
        <f>IFERROR(__xludf.DUMMYFUNCTION("""COMPUTED_VALUE"""),95.0)</f>
        <v>95</v>
      </c>
      <c r="Y85" t="str">
        <f>IFERROR(__xludf.DUMMYFUNCTION("""COMPUTED_VALUE"""),"輸出形式不符;")</f>
        <v>輸出形式不符;</v>
      </c>
      <c r="Z85" s="12">
        <v>100.0</v>
      </c>
      <c r="AA85" s="2"/>
      <c r="AB85" s="7" t="s">
        <v>40</v>
      </c>
      <c r="AD85" s="7" t="s">
        <v>40</v>
      </c>
      <c r="AF85" s="12">
        <v>95.0</v>
      </c>
      <c r="AG85" s="2" t="s">
        <v>48</v>
      </c>
      <c r="AH85" s="3">
        <v>0.0</v>
      </c>
      <c r="AI85" s="3" t="s">
        <v>452</v>
      </c>
      <c r="AJ85" s="6">
        <f>IFERROR(__xludf.DUMMYFUNCTION("""COMPUTED_VALUE"""),100.0)</f>
        <v>100</v>
      </c>
      <c r="AK85" s="2" t="str">
        <f>IFERROR(__xludf.DUMMYFUNCTION("""COMPUTED_VALUE"""),"")</f>
        <v/>
      </c>
      <c r="AL85" s="10" t="str">
        <f>IFERROR(__xludf.DUMMYFUNCTION("""COMPUTED_VALUE"""),"缺交")</f>
        <v>缺交</v>
      </c>
      <c r="AM85" s="2" t="str">
        <f>IFERROR(__xludf.DUMMYFUNCTION("""COMPUTED_VALUE"""),"")</f>
        <v/>
      </c>
      <c r="AN85" s="3">
        <v>100.0</v>
      </c>
      <c r="AO85" s="2"/>
      <c r="AP85" s="3">
        <v>50.0</v>
      </c>
      <c r="AQ85" s="11">
        <f>IFERROR(__xludf.DUMMYFUNCTION("""COMPUTED_VALUE"""),32.0)</f>
        <v>32</v>
      </c>
    </row>
    <row r="86">
      <c r="A86" s="1">
        <v>124.0</v>
      </c>
      <c r="B86" s="1" t="s">
        <v>49</v>
      </c>
      <c r="C86" s="1" t="s">
        <v>32</v>
      </c>
      <c r="D86" s="1" t="s">
        <v>453</v>
      </c>
      <c r="E86" s="1" t="s">
        <v>454</v>
      </c>
      <c r="G86" s="1">
        <v>98.0</v>
      </c>
      <c r="H86" s="1">
        <v>100.0</v>
      </c>
      <c r="J86" s="1">
        <v>95.0</v>
      </c>
      <c r="K86" s="1" t="s">
        <v>179</v>
      </c>
      <c r="L86" s="1">
        <v>100.0</v>
      </c>
      <c r="N86">
        <f>IFERROR(__xludf.DUMMYFUNCTION("""COMPUTED_VALUE"""),55.0)</f>
        <v>55</v>
      </c>
      <c r="O86" s="1">
        <v>100.0</v>
      </c>
      <c r="Q86" s="1" t="s">
        <v>60</v>
      </c>
      <c r="R86" s="1">
        <v>110.0</v>
      </c>
      <c r="S86" s="1" t="s">
        <v>38</v>
      </c>
      <c r="T86" s="1">
        <v>70.0</v>
      </c>
      <c r="U86" s="1" t="s">
        <v>82</v>
      </c>
      <c r="V86" s="1">
        <v>20.0</v>
      </c>
      <c r="W86" s="1" t="s">
        <v>346</v>
      </c>
      <c r="X86">
        <f>IFERROR(__xludf.DUMMYFUNCTION("""COMPUTED_VALUE"""),95.0)</f>
        <v>95</v>
      </c>
      <c r="Y86" t="str">
        <f>IFERROR(__xludf.DUMMYFUNCTION("""COMPUTED_VALUE"""),"部分測資答案錯誤;")</f>
        <v>部分測資答案錯誤;</v>
      </c>
      <c r="Z86" s="12">
        <v>100.0</v>
      </c>
      <c r="AA86" s="2"/>
      <c r="AB86" s="7" t="s">
        <v>40</v>
      </c>
      <c r="AD86" s="7" t="s">
        <v>40</v>
      </c>
      <c r="AF86" s="3">
        <v>95.0</v>
      </c>
      <c r="AG86" s="2" t="s">
        <v>48</v>
      </c>
      <c r="AH86" s="3">
        <v>0.0</v>
      </c>
      <c r="AI86" s="3" t="s">
        <v>452</v>
      </c>
      <c r="AJ86" s="6">
        <f>IFERROR(__xludf.DUMMYFUNCTION("""COMPUTED_VALUE"""),92.0)</f>
        <v>92</v>
      </c>
      <c r="AK86" s="2" t="str">
        <f>IFERROR(__xludf.DUMMYFUNCTION("""COMPUTED_VALUE"""),"答案錯誤;")</f>
        <v>答案錯誤;</v>
      </c>
      <c r="AL86" s="10" t="str">
        <f>IFERROR(__xludf.DUMMYFUNCTION("""COMPUTED_VALUE"""),"缺交")</f>
        <v>缺交</v>
      </c>
      <c r="AM86" s="2" t="str">
        <f>IFERROR(__xludf.DUMMYFUNCTION("""COMPUTED_VALUE"""),"")</f>
        <v/>
      </c>
      <c r="AN86" s="3">
        <v>100.0</v>
      </c>
      <c r="AO86" s="2"/>
      <c r="AP86" s="3">
        <v>50.0</v>
      </c>
      <c r="AQ86" s="11">
        <f>IFERROR(__xludf.DUMMYFUNCTION("""COMPUTED_VALUE"""),37.0)</f>
        <v>37</v>
      </c>
    </row>
    <row r="87">
      <c r="A87" s="1">
        <v>179.0</v>
      </c>
      <c r="B87" s="1" t="s">
        <v>74</v>
      </c>
      <c r="C87" s="1" t="s">
        <v>32</v>
      </c>
      <c r="D87" s="1" t="s">
        <v>455</v>
      </c>
      <c r="E87" s="1" t="s">
        <v>456</v>
      </c>
      <c r="G87" s="1">
        <v>100.0</v>
      </c>
      <c r="H87" s="7" t="s">
        <v>40</v>
      </c>
      <c r="J87" s="7" t="s">
        <v>40</v>
      </c>
      <c r="L87" s="1">
        <v>100.0</v>
      </c>
      <c r="N87">
        <f>IFERROR(__xludf.DUMMYFUNCTION("""COMPUTED_VALUE"""),32.0)</f>
        <v>32</v>
      </c>
      <c r="O87" s="1">
        <v>100.0</v>
      </c>
      <c r="Q87" s="1" t="s">
        <v>91</v>
      </c>
      <c r="R87" s="1">
        <v>110.0</v>
      </c>
      <c r="S87" s="1" t="s">
        <v>38</v>
      </c>
      <c r="T87" s="1">
        <v>100.0</v>
      </c>
      <c r="V87" s="7" t="s">
        <v>40</v>
      </c>
      <c r="X87" t="str">
        <f>IFERROR(__xludf.DUMMYFUNCTION("""COMPUTED_VALUE"""),"缺交")</f>
        <v>缺交</v>
      </c>
      <c r="Y87" t="str">
        <f>IFERROR(__xludf.DUMMYFUNCTION("""COMPUTED_VALUE"""),"")</f>
        <v/>
      </c>
      <c r="Z87" s="8" t="s">
        <v>40</v>
      </c>
      <c r="AA87" s="2"/>
      <c r="AB87" s="7" t="s">
        <v>40</v>
      </c>
      <c r="AD87" s="7" t="s">
        <v>40</v>
      </c>
      <c r="AF87" s="8" t="s">
        <v>40</v>
      </c>
      <c r="AG87" s="2"/>
      <c r="AH87" s="8" t="s">
        <v>40</v>
      </c>
      <c r="AI87" s="2"/>
      <c r="AJ87" s="9" t="str">
        <f>IFERROR(__xludf.DUMMYFUNCTION("""COMPUTED_VALUE"""),"缺交")</f>
        <v>缺交</v>
      </c>
      <c r="AK87" s="2" t="str">
        <f>IFERROR(__xludf.DUMMYFUNCTION("""COMPUTED_VALUE"""),"")</f>
        <v/>
      </c>
      <c r="AL87" s="10" t="str">
        <f>IFERROR(__xludf.DUMMYFUNCTION("""COMPUTED_VALUE"""),"缺交")</f>
        <v>缺交</v>
      </c>
      <c r="AM87" s="2" t="str">
        <f>IFERROR(__xludf.DUMMYFUNCTION("""COMPUTED_VALUE"""),"")</f>
        <v/>
      </c>
      <c r="AN87" s="10" t="s">
        <v>40</v>
      </c>
      <c r="AO87" s="2"/>
      <c r="AP87" s="10" t="s">
        <v>40</v>
      </c>
      <c r="AQ87" s="11">
        <f>IFERROR(__xludf.DUMMYFUNCTION("""COMPUTED_VALUE"""),17.0)</f>
        <v>17</v>
      </c>
    </row>
    <row r="88">
      <c r="A88" s="1">
        <v>183.0</v>
      </c>
      <c r="B88" s="1" t="s">
        <v>79</v>
      </c>
      <c r="C88" s="1" t="s">
        <v>32</v>
      </c>
      <c r="D88" s="1" t="s">
        <v>457</v>
      </c>
      <c r="E88" s="1" t="s">
        <v>458</v>
      </c>
      <c r="G88" s="1">
        <v>90.0</v>
      </c>
      <c r="H88" s="1">
        <v>95.0</v>
      </c>
      <c r="I88" s="1" t="s">
        <v>459</v>
      </c>
      <c r="J88" s="1">
        <v>20.0</v>
      </c>
      <c r="K88" s="1" t="s">
        <v>460</v>
      </c>
      <c r="L88" s="1">
        <v>98.0</v>
      </c>
      <c r="M88" s="17" t="s">
        <v>461</v>
      </c>
      <c r="N88">
        <f>IFERROR(__xludf.DUMMYFUNCTION("""COMPUTED_VALUE"""),46.0)</f>
        <v>46</v>
      </c>
      <c r="O88" s="1">
        <v>55.0</v>
      </c>
      <c r="P88" s="1" t="s">
        <v>462</v>
      </c>
      <c r="Q88" s="1" t="s">
        <v>91</v>
      </c>
      <c r="R88" s="1">
        <v>75.0</v>
      </c>
      <c r="S88" s="1" t="s">
        <v>463</v>
      </c>
      <c r="T88" s="1">
        <v>0.0</v>
      </c>
      <c r="U88" s="1" t="s">
        <v>464</v>
      </c>
      <c r="V88" s="1">
        <v>75.0</v>
      </c>
      <c r="W88" s="1" t="s">
        <v>465</v>
      </c>
      <c r="X88">
        <f>IFERROR(__xludf.DUMMYFUNCTION("""COMPUTED_VALUE"""),0.0)</f>
        <v>0</v>
      </c>
      <c r="Y88" t="str">
        <f>IFERROR(__xludf.DUMMYFUNCTION("""COMPUTED_VALUE"""),"did not submit files for this work")</f>
        <v>did not submit files for this work</v>
      </c>
      <c r="Z88" s="12">
        <v>70.0</v>
      </c>
      <c r="AA88" s="13" t="s">
        <v>466</v>
      </c>
      <c r="AB88" s="7" t="s">
        <v>40</v>
      </c>
      <c r="AD88" s="7" t="s">
        <v>40</v>
      </c>
      <c r="AF88" s="3">
        <v>50.0</v>
      </c>
      <c r="AG88" s="17" t="s">
        <v>467</v>
      </c>
      <c r="AH88" s="3">
        <v>0.0</v>
      </c>
      <c r="AI88" s="3" t="s">
        <v>468</v>
      </c>
      <c r="AJ88" s="9" t="str">
        <f>IFERROR(__xludf.DUMMYFUNCTION("""COMPUTED_VALUE"""),"缺交")</f>
        <v>缺交</v>
      </c>
      <c r="AK88" s="2" t="str">
        <f>IFERROR(__xludf.DUMMYFUNCTION("""COMPUTED_VALUE"""),"")</f>
        <v/>
      </c>
      <c r="AL88" s="3">
        <f>IFERROR(__xludf.DUMMYFUNCTION("""COMPUTED_VALUE"""),20.0)</f>
        <v>20</v>
      </c>
      <c r="AM88" s="3" t="str">
        <f>IFERROR(__xludf.DUMMYFUNCTION("""COMPUTED_VALUE"""),"Empty source code +0, readme +20")</f>
        <v>Empty source code +0, readme +20</v>
      </c>
      <c r="AN88" s="3">
        <v>40.0</v>
      </c>
      <c r="AO88" s="17" t="s">
        <v>469</v>
      </c>
      <c r="AP88" s="10" t="s">
        <v>40</v>
      </c>
      <c r="AQ88" s="11">
        <f>IFERROR(__xludf.DUMMYFUNCTION("""COMPUTED_VALUE"""),53.0)</f>
        <v>53</v>
      </c>
    </row>
    <row r="89">
      <c r="A89" s="1">
        <v>70.0</v>
      </c>
      <c r="B89" s="1" t="s">
        <v>41</v>
      </c>
      <c r="C89" s="1" t="s">
        <v>32</v>
      </c>
      <c r="D89" s="1" t="s">
        <v>470</v>
      </c>
      <c r="E89" s="1" t="s">
        <v>471</v>
      </c>
      <c r="G89" s="1">
        <v>100.0</v>
      </c>
      <c r="H89" s="1">
        <v>100.0</v>
      </c>
      <c r="J89" s="1">
        <v>100.0</v>
      </c>
      <c r="L89" s="1">
        <v>100.0</v>
      </c>
      <c r="N89">
        <f>IFERROR(__xludf.DUMMYFUNCTION("""COMPUTED_VALUE"""),52.0)</f>
        <v>52</v>
      </c>
      <c r="O89" s="1">
        <v>100.0</v>
      </c>
      <c r="Q89" s="1" t="s">
        <v>37</v>
      </c>
      <c r="R89" s="1">
        <v>80.0</v>
      </c>
      <c r="S89" s="1" t="s">
        <v>257</v>
      </c>
      <c r="T89" s="1">
        <v>0.0</v>
      </c>
      <c r="U89" s="1" t="s">
        <v>195</v>
      </c>
      <c r="V89" s="1">
        <v>100.0</v>
      </c>
      <c r="X89">
        <f>IFERROR(__xludf.DUMMYFUNCTION("""COMPUTED_VALUE"""),30.0)</f>
        <v>30</v>
      </c>
      <c r="Y89" t="str">
        <f>IFERROR(__xludf.DUMMYFUNCTION("""COMPUTED_VALUE"""),"weightedUnion和heightUnion比較?;runtime error;")</f>
        <v>weightedUnion和heightUnion比較?;runtime error;</v>
      </c>
      <c r="Z89" s="12">
        <v>90.0</v>
      </c>
      <c r="AA89" s="2" t="s">
        <v>71</v>
      </c>
      <c r="AB89" s="7" t="s">
        <v>40</v>
      </c>
      <c r="AD89" s="7" t="s">
        <v>40</v>
      </c>
      <c r="AF89" s="8" t="s">
        <v>40</v>
      </c>
      <c r="AG89" s="2"/>
      <c r="AH89" s="8" t="s">
        <v>40</v>
      </c>
      <c r="AI89" s="2"/>
      <c r="AJ89" s="6">
        <f>IFERROR(__xludf.DUMMYFUNCTION("""COMPUTED_VALUE"""),100.0)</f>
        <v>100</v>
      </c>
      <c r="AK89" s="2" t="str">
        <f>IFERROR(__xludf.DUMMYFUNCTION("""COMPUTED_VALUE"""),"")</f>
        <v/>
      </c>
      <c r="AL89" s="10" t="str">
        <f>IFERROR(__xludf.DUMMYFUNCTION("""COMPUTED_VALUE"""),"缺交")</f>
        <v>缺交</v>
      </c>
      <c r="AM89" s="2" t="str">
        <f>IFERROR(__xludf.DUMMYFUNCTION("""COMPUTED_VALUE"""),"")</f>
        <v/>
      </c>
      <c r="AN89" s="10" t="s">
        <v>40</v>
      </c>
      <c r="AO89" s="2"/>
      <c r="AP89" s="3">
        <v>100.0</v>
      </c>
      <c r="AQ89" s="11">
        <f>IFERROR(__xludf.DUMMYFUNCTION("""COMPUTED_VALUE"""),31.0)</f>
        <v>31</v>
      </c>
    </row>
    <row r="90">
      <c r="A90" s="1">
        <v>71.0</v>
      </c>
      <c r="B90" s="1" t="s">
        <v>41</v>
      </c>
      <c r="C90" s="1" t="s">
        <v>32</v>
      </c>
      <c r="D90" s="1" t="s">
        <v>472</v>
      </c>
      <c r="E90" s="1" t="s">
        <v>473</v>
      </c>
      <c r="G90" s="1">
        <v>100.0</v>
      </c>
      <c r="H90" s="1">
        <v>100.0</v>
      </c>
      <c r="J90" s="1">
        <v>100.0</v>
      </c>
      <c r="L90" s="1">
        <v>100.0</v>
      </c>
      <c r="N90">
        <f>IFERROR(__xludf.DUMMYFUNCTION("""COMPUTED_VALUE"""),43.0)</f>
        <v>43</v>
      </c>
      <c r="O90" s="1">
        <v>100.0</v>
      </c>
      <c r="Q90" s="1" t="s">
        <v>60</v>
      </c>
      <c r="R90" s="1">
        <v>110.0</v>
      </c>
      <c r="S90" s="1" t="s">
        <v>38</v>
      </c>
      <c r="T90" s="1">
        <v>100.0</v>
      </c>
      <c r="V90" s="1">
        <v>60.0</v>
      </c>
      <c r="W90" s="1" t="s">
        <v>73</v>
      </c>
      <c r="X90">
        <f>IFERROR(__xludf.DUMMYFUNCTION("""COMPUTED_VALUE"""),90.0)</f>
        <v>90</v>
      </c>
      <c r="Y90" t="str">
        <f>IFERROR(__xludf.DUMMYFUNCTION("""COMPUTED_VALUE"""),"runtime error;")</f>
        <v>runtime error;</v>
      </c>
      <c r="Z90" s="12">
        <v>100.0</v>
      </c>
      <c r="AA90" s="2"/>
      <c r="AB90" s="7" t="s">
        <v>40</v>
      </c>
      <c r="AD90" s="7" t="s">
        <v>40</v>
      </c>
      <c r="AF90" s="12">
        <v>90.0</v>
      </c>
      <c r="AG90" s="13" t="s">
        <v>217</v>
      </c>
      <c r="AH90" s="3">
        <v>95.0</v>
      </c>
      <c r="AI90" s="3" t="s">
        <v>265</v>
      </c>
      <c r="AJ90" s="6">
        <f>IFERROR(__xludf.DUMMYFUNCTION("""COMPUTED_VALUE"""),95.0)</f>
        <v>95</v>
      </c>
      <c r="AK90" s="2" t="str">
        <f>IFERROR(__xludf.DUMMYFUNCTION("""COMPUTED_VALUE"""),"readme應描述程式作法")</f>
        <v>readme應描述程式作法</v>
      </c>
      <c r="AL90" s="10" t="str">
        <f>IFERROR(__xludf.DUMMYFUNCTION("""COMPUTED_VALUE"""),"缺交")</f>
        <v>缺交</v>
      </c>
      <c r="AM90" s="2" t="str">
        <f>IFERROR(__xludf.DUMMYFUNCTION("""COMPUTED_VALUE"""),"")</f>
        <v/>
      </c>
      <c r="AN90" s="3">
        <v>90.0</v>
      </c>
      <c r="AO90" s="17" t="s">
        <v>164</v>
      </c>
      <c r="AP90" s="10" t="s">
        <v>40</v>
      </c>
      <c r="AQ90" s="11">
        <f>IFERROR(__xludf.DUMMYFUNCTION("""COMPUTED_VALUE"""),29.0)</f>
        <v>29</v>
      </c>
    </row>
    <row r="91">
      <c r="A91" s="1">
        <v>72.0</v>
      </c>
      <c r="B91" s="1" t="s">
        <v>41</v>
      </c>
      <c r="C91" s="1" t="s">
        <v>32</v>
      </c>
      <c r="D91" s="1" t="s">
        <v>474</v>
      </c>
      <c r="E91" s="1" t="s">
        <v>475</v>
      </c>
      <c r="G91" s="7" t="s">
        <v>40</v>
      </c>
      <c r="H91" s="7" t="s">
        <v>40</v>
      </c>
      <c r="J91" s="7" t="s">
        <v>40</v>
      </c>
      <c r="L91" s="1">
        <v>100.0</v>
      </c>
      <c r="N91">
        <f>IFERROR(__xludf.DUMMYFUNCTION("""COMPUTED_VALUE"""),58.0)</f>
        <v>58</v>
      </c>
      <c r="O91" s="1">
        <v>90.0</v>
      </c>
      <c r="P91" s="1" t="s">
        <v>476</v>
      </c>
      <c r="Q91" s="1" t="s">
        <v>60</v>
      </c>
      <c r="R91" s="1">
        <v>100.0</v>
      </c>
      <c r="T91" s="1">
        <v>60.0</v>
      </c>
      <c r="U91" s="1" t="s">
        <v>86</v>
      </c>
      <c r="V91" s="1">
        <v>100.0</v>
      </c>
      <c r="X91">
        <f>IFERROR(__xludf.DUMMYFUNCTION("""COMPUTED_VALUE"""),75.0)</f>
        <v>75</v>
      </c>
      <c r="Y91" t="str">
        <f>IFERROR(__xludf.DUMMYFUNCTION("""COMPUTED_VALUE"""),"部分測資答案錯誤;輸出形式不符;")</f>
        <v>部分測資答案錯誤;輸出形式不符;</v>
      </c>
      <c r="Z91" s="12">
        <v>80.0</v>
      </c>
      <c r="AA91" s="2" t="s">
        <v>127</v>
      </c>
      <c r="AB91" s="7" t="s">
        <v>40</v>
      </c>
      <c r="AD91" s="7" t="s">
        <v>40</v>
      </c>
      <c r="AF91" s="8" t="s">
        <v>40</v>
      </c>
      <c r="AG91" s="2"/>
      <c r="AH91" s="8" t="s">
        <v>40</v>
      </c>
      <c r="AI91" s="2"/>
      <c r="AJ91" s="6">
        <f>IFERROR(__xludf.DUMMYFUNCTION("""COMPUTED_VALUE"""),96.0)</f>
        <v>96</v>
      </c>
      <c r="AK91" s="2" t="str">
        <f>IFERROR(__xludf.DUMMYFUNCTION("""COMPUTED_VALUE"""),"部分測資答案錯誤;")</f>
        <v>部分測資答案錯誤;</v>
      </c>
      <c r="AL91" s="10" t="str">
        <f>IFERROR(__xludf.DUMMYFUNCTION("""COMPUTED_VALUE"""),"缺交")</f>
        <v>缺交</v>
      </c>
      <c r="AM91" s="2" t="str">
        <f>IFERROR(__xludf.DUMMYFUNCTION("""COMPUTED_VALUE"""),"")</f>
        <v/>
      </c>
      <c r="AN91" s="3">
        <v>100.0</v>
      </c>
      <c r="AO91" s="2"/>
      <c r="AP91" s="3">
        <v>100.0</v>
      </c>
      <c r="AQ91" s="11">
        <f>IFERROR(__xludf.DUMMYFUNCTION("""COMPUTED_VALUE"""),42.0)</f>
        <v>42</v>
      </c>
    </row>
    <row r="92">
      <c r="A92" s="1">
        <v>73.0</v>
      </c>
      <c r="B92" s="1" t="s">
        <v>41</v>
      </c>
      <c r="C92" s="1" t="s">
        <v>32</v>
      </c>
      <c r="D92" s="1" t="s">
        <v>477</v>
      </c>
      <c r="E92" s="1" t="s">
        <v>478</v>
      </c>
      <c r="G92" s="1">
        <v>100.0</v>
      </c>
      <c r="H92" s="1">
        <v>100.0</v>
      </c>
      <c r="J92" s="1">
        <v>100.0</v>
      </c>
      <c r="L92" s="1">
        <v>100.0</v>
      </c>
      <c r="N92">
        <f>IFERROR(__xludf.DUMMYFUNCTION("""COMPUTED_VALUE"""),63.0)</f>
        <v>63</v>
      </c>
      <c r="O92" s="1">
        <v>100.0</v>
      </c>
      <c r="Q92" s="1" t="s">
        <v>37</v>
      </c>
      <c r="R92" s="1">
        <v>105.0</v>
      </c>
      <c r="S92" s="1" t="s">
        <v>437</v>
      </c>
      <c r="T92" s="1">
        <v>90.0</v>
      </c>
      <c r="U92" s="1" t="s">
        <v>77</v>
      </c>
      <c r="V92" s="1">
        <v>100.0</v>
      </c>
      <c r="X92">
        <f>IFERROR(__xludf.DUMMYFUNCTION("""COMPUTED_VALUE"""),90.0)</f>
        <v>90</v>
      </c>
      <c r="Y92" t="str">
        <f>IFERROR(__xludf.DUMMYFUNCTION("""COMPUTED_VALUE"""),"部分測資答案錯誤;輸出形式不符;")</f>
        <v>部分測資答案錯誤;輸出形式不符;</v>
      </c>
      <c r="Z92" s="12">
        <v>100.0</v>
      </c>
      <c r="AA92" s="2"/>
      <c r="AB92" s="1">
        <v>100.0</v>
      </c>
      <c r="AD92" s="7" t="s">
        <v>40</v>
      </c>
      <c r="AF92" s="3">
        <v>95.0</v>
      </c>
      <c r="AG92" s="2" t="s">
        <v>48</v>
      </c>
      <c r="AH92" s="3">
        <v>100.0</v>
      </c>
      <c r="AI92" s="2"/>
      <c r="AJ92" s="6">
        <f>IFERROR(__xludf.DUMMYFUNCTION("""COMPUTED_VALUE"""),100.0)</f>
        <v>100</v>
      </c>
      <c r="AK92" s="2" t="str">
        <f>IFERROR(__xludf.DUMMYFUNCTION("""COMPUTED_VALUE"""),"壓縮檔裡不要包不相關的檔案!")</f>
        <v>壓縮檔裡不要包不相關的檔案!</v>
      </c>
      <c r="AL92" s="3">
        <f>IFERROR(__xludf.DUMMYFUNCTION("""COMPUTED_VALUE"""),100.0)</f>
        <v>100</v>
      </c>
      <c r="AM92" s="3" t="str">
        <f>IFERROR(__xludf.DUMMYFUNCTION("""COMPUTED_VALUE"""),"")</f>
        <v/>
      </c>
      <c r="AN92" s="3">
        <v>100.0</v>
      </c>
      <c r="AO92" s="2"/>
      <c r="AP92" s="3">
        <v>100.0</v>
      </c>
      <c r="AQ92" s="11">
        <f>IFERROR(__xludf.DUMMYFUNCTION("""COMPUTED_VALUE"""),60.0)</f>
        <v>60</v>
      </c>
    </row>
    <row r="93">
      <c r="A93" s="1">
        <v>74.0</v>
      </c>
      <c r="B93" s="1" t="s">
        <v>41</v>
      </c>
      <c r="C93" s="1" t="s">
        <v>32</v>
      </c>
      <c r="D93" s="1" t="s">
        <v>479</v>
      </c>
      <c r="E93" s="1" t="s">
        <v>480</v>
      </c>
      <c r="G93" s="1">
        <v>100.0</v>
      </c>
      <c r="H93" s="1">
        <v>100.0</v>
      </c>
      <c r="J93" s="1">
        <v>100.0</v>
      </c>
      <c r="L93" s="1">
        <v>100.0</v>
      </c>
      <c r="N93">
        <f>IFERROR(__xludf.DUMMYFUNCTION("""COMPUTED_VALUE"""),70.0)</f>
        <v>70</v>
      </c>
      <c r="O93" s="1">
        <v>100.0</v>
      </c>
      <c r="Q93" s="1" t="s">
        <v>60</v>
      </c>
      <c r="R93" s="1">
        <v>100.0</v>
      </c>
      <c r="T93" s="1">
        <v>110.0</v>
      </c>
      <c r="U93" s="1" t="s">
        <v>61</v>
      </c>
      <c r="V93" s="1">
        <v>100.0</v>
      </c>
      <c r="W93" s="1"/>
      <c r="X93">
        <f>IFERROR(__xludf.DUMMYFUNCTION("""COMPUTED_VALUE"""),100.0)</f>
        <v>100</v>
      </c>
      <c r="Y93" t="str">
        <f>IFERROR(__xludf.DUMMYFUNCTION("""COMPUTED_VALUE"""),"")</f>
        <v/>
      </c>
      <c r="Z93" s="12">
        <v>70.0</v>
      </c>
      <c r="AA93" s="2" t="s">
        <v>481</v>
      </c>
      <c r="AB93" s="1">
        <v>100.0</v>
      </c>
      <c r="AD93" s="14">
        <v>100.0</v>
      </c>
      <c r="AE93" s="14" t="s">
        <v>54</v>
      </c>
      <c r="AF93" s="19">
        <v>100.0</v>
      </c>
      <c r="AG93" s="4"/>
      <c r="AH93" s="3">
        <v>100.0</v>
      </c>
      <c r="AI93" s="4"/>
      <c r="AJ93" s="6">
        <f>IFERROR(__xludf.DUMMYFUNCTION("""COMPUTED_VALUE"""),100.0)</f>
        <v>100</v>
      </c>
      <c r="AK93" s="4" t="str">
        <f>IFERROR(__xludf.DUMMYFUNCTION("""COMPUTED_VALUE"""),"")</f>
        <v/>
      </c>
      <c r="AL93" s="10" t="str">
        <f>IFERROR(__xludf.DUMMYFUNCTION("""COMPUTED_VALUE"""),"缺交")</f>
        <v>缺交</v>
      </c>
      <c r="AM93" s="4" t="str">
        <f>IFERROR(__xludf.DUMMYFUNCTION("""COMPUTED_VALUE"""),"")</f>
        <v/>
      </c>
      <c r="AN93" s="3">
        <v>90.0</v>
      </c>
      <c r="AO93" s="17" t="s">
        <v>164</v>
      </c>
      <c r="AP93" s="3">
        <v>100.0</v>
      </c>
      <c r="AQ93" s="11">
        <f>IFERROR(__xludf.DUMMYFUNCTION("""COMPUTED_VALUE"""),42.0)</f>
        <v>42</v>
      </c>
    </row>
    <row r="94">
      <c r="A94" s="1">
        <v>75.0</v>
      </c>
      <c r="B94" s="1" t="s">
        <v>41</v>
      </c>
      <c r="C94" s="1" t="s">
        <v>32</v>
      </c>
      <c r="D94" s="1" t="s">
        <v>482</v>
      </c>
      <c r="E94" s="1" t="s">
        <v>483</v>
      </c>
      <c r="G94" s="1">
        <v>100.0</v>
      </c>
      <c r="H94" s="1">
        <v>100.0</v>
      </c>
      <c r="J94" s="1">
        <v>100.0</v>
      </c>
      <c r="K94" s="1"/>
      <c r="L94" s="1">
        <v>100.0</v>
      </c>
      <c r="N94">
        <f>IFERROR(__xludf.DUMMYFUNCTION("""COMPUTED_VALUE"""),34.0)</f>
        <v>34</v>
      </c>
      <c r="O94" s="1">
        <v>85.0</v>
      </c>
      <c r="P94" s="1" t="s">
        <v>36</v>
      </c>
      <c r="Q94" s="1" t="s">
        <v>91</v>
      </c>
      <c r="R94" s="1">
        <v>100.0</v>
      </c>
      <c r="T94" s="1">
        <v>20.0</v>
      </c>
      <c r="U94" s="1" t="s">
        <v>169</v>
      </c>
      <c r="V94" s="1">
        <v>40.0</v>
      </c>
      <c r="W94" s="1" t="s">
        <v>434</v>
      </c>
      <c r="X94">
        <f>IFERROR(__xludf.DUMMYFUNCTION("""COMPUTED_VALUE"""),75.0)</f>
        <v>75</v>
      </c>
      <c r="Y94" t="str">
        <f>IFERROR(__xludf.DUMMYFUNCTION("""COMPUTED_VALUE"""),"weightedUnion和heightUnion比較?;部分測資答案錯誤;")</f>
        <v>weightedUnion和heightUnion比較?;部分測資答案錯誤;</v>
      </c>
      <c r="Z94" s="12">
        <v>100.0</v>
      </c>
      <c r="AA94" s="2"/>
      <c r="AB94" s="7" t="s">
        <v>40</v>
      </c>
      <c r="AD94" s="7" t="s">
        <v>40</v>
      </c>
      <c r="AF94" s="8" t="s">
        <v>40</v>
      </c>
      <c r="AG94" s="2"/>
      <c r="AH94" s="8" t="s">
        <v>40</v>
      </c>
      <c r="AI94" s="2"/>
      <c r="AJ94" s="6">
        <f>IFERROR(__xludf.DUMMYFUNCTION("""COMPUTED_VALUE"""),100.0)</f>
        <v>100</v>
      </c>
      <c r="AK94" s="2" t="str">
        <f>IFERROR(__xludf.DUMMYFUNCTION("""COMPUTED_VALUE"""),"")</f>
        <v/>
      </c>
      <c r="AL94" s="10" t="str">
        <f>IFERROR(__xludf.DUMMYFUNCTION("""COMPUTED_VALUE"""),"缺交")</f>
        <v>缺交</v>
      </c>
      <c r="AM94" s="2" t="str">
        <f>IFERROR(__xludf.DUMMYFUNCTION("""COMPUTED_VALUE"""),"")</f>
        <v/>
      </c>
      <c r="AN94" s="3">
        <v>90.0</v>
      </c>
      <c r="AO94" s="17" t="s">
        <v>164</v>
      </c>
      <c r="AP94" s="3">
        <v>100.0</v>
      </c>
      <c r="AQ94" s="11">
        <f>IFERROR(__xludf.DUMMYFUNCTION("""COMPUTED_VALUE"""),68.0)</f>
        <v>68</v>
      </c>
    </row>
    <row r="95">
      <c r="A95" s="1">
        <v>76.0</v>
      </c>
      <c r="B95" s="1" t="s">
        <v>41</v>
      </c>
      <c r="C95" s="1" t="s">
        <v>32</v>
      </c>
      <c r="D95" s="1" t="s">
        <v>484</v>
      </c>
      <c r="E95" s="1" t="s">
        <v>485</v>
      </c>
      <c r="G95" s="1">
        <v>100.0</v>
      </c>
      <c r="H95" s="1">
        <v>100.0</v>
      </c>
      <c r="J95" s="1">
        <v>10.0</v>
      </c>
      <c r="K95" s="1" t="s">
        <v>486</v>
      </c>
      <c r="L95" s="1">
        <v>100.0</v>
      </c>
      <c r="N95">
        <f>IFERROR(__xludf.DUMMYFUNCTION("""COMPUTED_VALUE"""),44.0)</f>
        <v>44</v>
      </c>
      <c r="O95" s="1">
        <v>100.0</v>
      </c>
      <c r="Q95" s="1" t="s">
        <v>37</v>
      </c>
      <c r="R95" s="1">
        <v>100.0</v>
      </c>
      <c r="T95" s="1">
        <v>100.0</v>
      </c>
      <c r="V95" s="1">
        <v>100.0</v>
      </c>
      <c r="X95">
        <f>IFERROR(__xludf.DUMMYFUNCTION("""COMPUTED_VALUE"""),85.0)</f>
        <v>85</v>
      </c>
      <c r="Y95" t="str">
        <f>IFERROR(__xludf.DUMMYFUNCTION("""COMPUTED_VALUE"""),"部分測資答案錯誤;")</f>
        <v>部分測資答案錯誤;</v>
      </c>
      <c r="Z95" s="12">
        <v>90.0</v>
      </c>
      <c r="AA95" s="2" t="s">
        <v>71</v>
      </c>
      <c r="AB95" s="7" t="s">
        <v>40</v>
      </c>
      <c r="AD95" s="7" t="s">
        <v>40</v>
      </c>
      <c r="AF95" s="8" t="s">
        <v>40</v>
      </c>
      <c r="AG95" s="2"/>
      <c r="AH95" s="8" t="s">
        <v>40</v>
      </c>
      <c r="AI95" s="2"/>
      <c r="AJ95" s="6">
        <f>IFERROR(__xludf.DUMMYFUNCTION("""COMPUTED_VALUE"""),100.0)</f>
        <v>100</v>
      </c>
      <c r="AK95" s="2" t="str">
        <f>IFERROR(__xludf.DUMMYFUNCTION("""COMPUTED_VALUE"""),"")</f>
        <v/>
      </c>
      <c r="AL95" s="10" t="str">
        <f>IFERROR(__xludf.DUMMYFUNCTION("""COMPUTED_VALUE"""),"缺交")</f>
        <v>缺交</v>
      </c>
      <c r="AM95" s="2" t="str">
        <f>IFERROR(__xludf.DUMMYFUNCTION("""COMPUTED_VALUE"""),"")</f>
        <v/>
      </c>
      <c r="AN95" s="3">
        <v>90.0</v>
      </c>
      <c r="AO95" s="17" t="s">
        <v>116</v>
      </c>
      <c r="AP95" s="3">
        <v>100.0</v>
      </c>
      <c r="AQ95" s="11">
        <f>IFERROR(__xludf.DUMMYFUNCTION("""COMPUTED_VALUE"""),45.0)</f>
        <v>45</v>
      </c>
    </row>
    <row r="96">
      <c r="A96" s="1">
        <v>77.0</v>
      </c>
      <c r="B96" s="1" t="s">
        <v>41</v>
      </c>
      <c r="C96" s="1" t="s">
        <v>32</v>
      </c>
      <c r="D96" s="1" t="s">
        <v>487</v>
      </c>
      <c r="E96" s="1" t="s">
        <v>488</v>
      </c>
      <c r="G96" s="1">
        <v>98.0</v>
      </c>
      <c r="H96" s="1">
        <v>100.0</v>
      </c>
      <c r="J96" s="1">
        <v>95.0</v>
      </c>
      <c r="K96" s="1" t="s">
        <v>489</v>
      </c>
      <c r="L96" s="1">
        <v>100.0</v>
      </c>
      <c r="N96">
        <f>IFERROR(__xludf.DUMMYFUNCTION("""COMPUTED_VALUE"""),38.0)</f>
        <v>38</v>
      </c>
      <c r="O96" s="1">
        <v>100.0</v>
      </c>
      <c r="P96" s="1" t="s">
        <v>490</v>
      </c>
      <c r="Q96" s="1" t="s">
        <v>60</v>
      </c>
      <c r="R96" s="1">
        <v>90.0</v>
      </c>
      <c r="S96" s="1" t="s">
        <v>491</v>
      </c>
      <c r="T96" s="7" t="s">
        <v>40</v>
      </c>
      <c r="V96" s="1">
        <v>20.0</v>
      </c>
      <c r="W96" s="1" t="s">
        <v>147</v>
      </c>
      <c r="X96">
        <f>IFERROR(__xludf.DUMMYFUNCTION("""COMPUTED_VALUE"""),85.0)</f>
        <v>85</v>
      </c>
      <c r="Y96" t="str">
        <f>IFERROR(__xludf.DUMMYFUNCTION("""COMPUTED_VALUE"""),"部分測資答案錯誤;union的比較太簡略")</f>
        <v>部分測資答案錯誤;union的比較太簡略</v>
      </c>
      <c r="Z96" s="12">
        <v>80.0</v>
      </c>
      <c r="AA96" s="2" t="s">
        <v>127</v>
      </c>
      <c r="AB96" s="7" t="s">
        <v>40</v>
      </c>
      <c r="AD96" s="7" t="s">
        <v>40</v>
      </c>
      <c r="AF96" s="8" t="s">
        <v>40</v>
      </c>
      <c r="AG96" s="2"/>
      <c r="AH96" s="8" t="s">
        <v>40</v>
      </c>
      <c r="AI96" s="2"/>
      <c r="AJ96" s="6">
        <f>IFERROR(__xludf.DUMMYFUNCTION("""COMPUTED_VALUE"""),100.0)</f>
        <v>100</v>
      </c>
      <c r="AK96" s="2" t="str">
        <f>IFERROR(__xludf.DUMMYFUNCTION("""COMPUTED_VALUE"""),"")</f>
        <v/>
      </c>
      <c r="AL96" s="10" t="str">
        <f>IFERROR(__xludf.DUMMYFUNCTION("""COMPUTED_VALUE"""),"缺交")</f>
        <v>缺交</v>
      </c>
      <c r="AM96" s="2" t="str">
        <f>IFERROR(__xludf.DUMMYFUNCTION("""COMPUTED_VALUE"""),"")</f>
        <v/>
      </c>
      <c r="AN96" s="3">
        <v>70.0</v>
      </c>
      <c r="AO96" s="17" t="s">
        <v>62</v>
      </c>
      <c r="AP96" s="10" t="s">
        <v>40</v>
      </c>
      <c r="AQ96" s="11">
        <f>IFERROR(__xludf.DUMMYFUNCTION("""COMPUTED_VALUE"""),21.0)</f>
        <v>21</v>
      </c>
    </row>
    <row r="97">
      <c r="A97" s="1">
        <v>78.0</v>
      </c>
      <c r="B97" s="1" t="s">
        <v>41</v>
      </c>
      <c r="C97" s="1" t="s">
        <v>32</v>
      </c>
      <c r="D97" s="1" t="s">
        <v>492</v>
      </c>
      <c r="E97" s="1" t="s">
        <v>493</v>
      </c>
      <c r="G97" s="1">
        <v>100.0</v>
      </c>
      <c r="H97" s="1">
        <v>100.0</v>
      </c>
      <c r="J97" s="1">
        <v>100.0</v>
      </c>
      <c r="L97" s="1">
        <v>100.0</v>
      </c>
      <c r="N97">
        <f>IFERROR(__xludf.DUMMYFUNCTION("""COMPUTED_VALUE"""),56.0)</f>
        <v>56</v>
      </c>
      <c r="O97" s="1">
        <v>70.0</v>
      </c>
      <c r="P97" s="1" t="s">
        <v>36</v>
      </c>
      <c r="Q97" s="1" t="s">
        <v>60</v>
      </c>
      <c r="R97" s="7" t="s">
        <v>40</v>
      </c>
      <c r="T97" s="7" t="s">
        <v>40</v>
      </c>
      <c r="V97" s="1">
        <v>100.0</v>
      </c>
      <c r="X97">
        <f>IFERROR(__xludf.DUMMYFUNCTION("""COMPUTED_VALUE"""),100.0)</f>
        <v>100</v>
      </c>
      <c r="Y97" t="str">
        <f>IFERROR(__xludf.DUMMYFUNCTION("""COMPUTED_VALUE"""),"")</f>
        <v/>
      </c>
      <c r="Z97" s="41">
        <v>100.0</v>
      </c>
      <c r="AA97" s="2"/>
      <c r="AB97" s="7" t="s">
        <v>40</v>
      </c>
      <c r="AD97" s="7" t="s">
        <v>40</v>
      </c>
      <c r="AF97" s="12">
        <v>20.0</v>
      </c>
      <c r="AG97" s="13" t="s">
        <v>494</v>
      </c>
      <c r="AH97" s="3" t="s">
        <v>40</v>
      </c>
      <c r="AI97" s="2"/>
      <c r="AJ97" s="6">
        <f>IFERROR(__xludf.DUMMYFUNCTION("""COMPUTED_VALUE"""),100.0)</f>
        <v>100</v>
      </c>
      <c r="AK97" s="2" t="str">
        <f>IFERROR(__xludf.DUMMYFUNCTION("""COMPUTED_VALUE"""),"")</f>
        <v/>
      </c>
      <c r="AL97" s="10" t="str">
        <f>IFERROR(__xludf.DUMMYFUNCTION("""COMPUTED_VALUE"""),"缺交")</f>
        <v>缺交</v>
      </c>
      <c r="AM97" s="2" t="str">
        <f>IFERROR(__xludf.DUMMYFUNCTION("""COMPUTED_VALUE"""),"")</f>
        <v/>
      </c>
      <c r="AN97" s="3">
        <v>100.0</v>
      </c>
      <c r="AO97" s="2"/>
      <c r="AP97" s="3">
        <v>100.0</v>
      </c>
      <c r="AQ97" s="11">
        <f>IFERROR(__xludf.DUMMYFUNCTION("""COMPUTED_VALUE"""),36.0)</f>
        <v>36</v>
      </c>
    </row>
    <row r="98">
      <c r="A98" s="1">
        <v>79.0</v>
      </c>
      <c r="B98" s="1" t="s">
        <v>41</v>
      </c>
      <c r="C98" s="1" t="s">
        <v>32</v>
      </c>
      <c r="D98" s="1" t="s">
        <v>495</v>
      </c>
      <c r="E98" s="1" t="s">
        <v>496</v>
      </c>
      <c r="G98" s="1">
        <v>100.0</v>
      </c>
      <c r="H98" s="1">
        <v>100.0</v>
      </c>
      <c r="J98" s="1">
        <v>100.0</v>
      </c>
      <c r="L98" s="1">
        <v>100.0</v>
      </c>
      <c r="N98">
        <f>IFERROR(__xludf.DUMMYFUNCTION("""COMPUTED_VALUE"""),59.0)</f>
        <v>59</v>
      </c>
      <c r="O98" s="1">
        <v>100.0</v>
      </c>
      <c r="Q98" s="1" t="s">
        <v>37</v>
      </c>
      <c r="R98" s="1">
        <v>105.0</v>
      </c>
      <c r="S98" s="1" t="s">
        <v>497</v>
      </c>
      <c r="T98" s="1">
        <v>70.0</v>
      </c>
      <c r="U98" s="1" t="s">
        <v>82</v>
      </c>
      <c r="V98" s="1">
        <v>20.0</v>
      </c>
      <c r="X98">
        <f>IFERROR(__xludf.DUMMYFUNCTION("""COMPUTED_VALUE"""),80.0)</f>
        <v>80</v>
      </c>
      <c r="Y98" t="str">
        <f>IFERROR(__xludf.DUMMYFUNCTION("""COMPUTED_VALUE"""),"部分測資答案錯誤;輸出形式不符;")</f>
        <v>部分測資答案錯誤;輸出形式不符;</v>
      </c>
      <c r="Z98" s="12">
        <v>100.0</v>
      </c>
      <c r="AA98" s="2"/>
      <c r="AB98" s="7" t="s">
        <v>40</v>
      </c>
      <c r="AD98" s="7" t="s">
        <v>40</v>
      </c>
      <c r="AF98" s="8" t="s">
        <v>40</v>
      </c>
      <c r="AG98" s="2"/>
      <c r="AH98" s="8" t="s">
        <v>40</v>
      </c>
      <c r="AI98" s="2"/>
      <c r="AJ98" s="6">
        <f>IFERROR(__xludf.DUMMYFUNCTION("""COMPUTED_VALUE"""),100.0)</f>
        <v>100</v>
      </c>
      <c r="AK98" s="2" t="str">
        <f>IFERROR(__xludf.DUMMYFUNCTION("""COMPUTED_VALUE"""),"")</f>
        <v/>
      </c>
      <c r="AL98" s="10" t="str">
        <f>IFERROR(__xludf.DUMMYFUNCTION("""COMPUTED_VALUE"""),"缺交")</f>
        <v>缺交</v>
      </c>
      <c r="AM98" s="2" t="str">
        <f>IFERROR(__xludf.DUMMYFUNCTION("""COMPUTED_VALUE"""),"")</f>
        <v/>
      </c>
      <c r="AN98" s="3">
        <v>100.0</v>
      </c>
      <c r="AO98" s="2"/>
      <c r="AP98" s="3">
        <v>100.0</v>
      </c>
      <c r="AQ98" s="11">
        <f>IFERROR(__xludf.DUMMYFUNCTION("""COMPUTED_VALUE"""),53.0)</f>
        <v>53</v>
      </c>
    </row>
    <row r="99">
      <c r="A99" s="1">
        <v>80.0</v>
      </c>
      <c r="B99" s="1" t="s">
        <v>41</v>
      </c>
      <c r="C99" s="1" t="s">
        <v>32</v>
      </c>
      <c r="D99" s="1" t="s">
        <v>498</v>
      </c>
      <c r="E99" s="1" t="s">
        <v>499</v>
      </c>
      <c r="G99" s="1">
        <v>100.0</v>
      </c>
      <c r="H99" s="1">
        <v>100.0</v>
      </c>
      <c r="J99" s="1">
        <v>20.0</v>
      </c>
      <c r="K99" s="1" t="s">
        <v>126</v>
      </c>
      <c r="L99" s="1">
        <v>100.0</v>
      </c>
      <c r="N99">
        <f>IFERROR(__xludf.DUMMYFUNCTION("""COMPUTED_VALUE"""),67.0)</f>
        <v>67</v>
      </c>
      <c r="O99" s="1">
        <v>100.0</v>
      </c>
      <c r="Q99" s="1" t="s">
        <v>91</v>
      </c>
      <c r="R99" s="1">
        <v>80.0</v>
      </c>
      <c r="S99" s="1" t="s">
        <v>257</v>
      </c>
      <c r="T99" s="1">
        <v>80.0</v>
      </c>
      <c r="U99" s="1" t="s">
        <v>469</v>
      </c>
      <c r="V99" s="1">
        <v>100.0</v>
      </c>
      <c r="X99">
        <f>IFERROR(__xludf.DUMMYFUNCTION("""COMPUTED_VALUE"""),90.0)</f>
        <v>90</v>
      </c>
      <c r="Y99" t="str">
        <f>IFERROR(__xludf.DUMMYFUNCTION("""COMPUTED_VALUE"""),"部分測資答案錯誤;STOP時程式未停止;輸出形式不符;")</f>
        <v>部分測資答案錯誤;STOP時程式未停止;輸出形式不符;</v>
      </c>
      <c r="Z99" s="12">
        <v>100.0</v>
      </c>
      <c r="AA99" s="2"/>
      <c r="AB99" s="1">
        <v>95.0</v>
      </c>
      <c r="AC99" s="1" t="s">
        <v>500</v>
      </c>
      <c r="AD99" s="14">
        <v>100.0</v>
      </c>
      <c r="AE99" s="14" t="s">
        <v>54</v>
      </c>
      <c r="AF99" s="19">
        <v>80.0</v>
      </c>
      <c r="AG99" s="17" t="s">
        <v>501</v>
      </c>
      <c r="AH99" s="3">
        <v>100.0</v>
      </c>
      <c r="AI99" s="4"/>
      <c r="AJ99" s="6">
        <f>IFERROR(__xludf.DUMMYFUNCTION("""COMPUTED_VALUE"""),100.0)</f>
        <v>100</v>
      </c>
      <c r="AK99" s="4" t="str">
        <f>IFERROR(__xludf.DUMMYFUNCTION("""COMPUTED_VALUE"""),"")</f>
        <v/>
      </c>
      <c r="AL99" s="10" t="str">
        <f>IFERROR(__xludf.DUMMYFUNCTION("""COMPUTED_VALUE"""),"缺交")</f>
        <v>缺交</v>
      </c>
      <c r="AM99" s="4" t="str">
        <f>IFERROR(__xludf.DUMMYFUNCTION("""COMPUTED_VALUE"""),"")</f>
        <v/>
      </c>
      <c r="AN99" s="3">
        <v>100.0</v>
      </c>
      <c r="AO99" s="4"/>
      <c r="AP99" s="3">
        <v>100.0</v>
      </c>
      <c r="AQ99" s="11">
        <f>IFERROR(__xludf.DUMMYFUNCTION("""COMPUTED_VALUE"""),34.0)</f>
        <v>34</v>
      </c>
    </row>
    <row r="100">
      <c r="A100" s="1">
        <v>81.0</v>
      </c>
      <c r="B100" s="1" t="s">
        <v>41</v>
      </c>
      <c r="C100" s="1" t="s">
        <v>32</v>
      </c>
      <c r="D100" s="1" t="s">
        <v>502</v>
      </c>
      <c r="E100" s="1" t="s">
        <v>503</v>
      </c>
      <c r="G100" s="1">
        <v>95.0</v>
      </c>
      <c r="H100" s="1">
        <v>95.0</v>
      </c>
      <c r="I100" s="1" t="s">
        <v>125</v>
      </c>
      <c r="J100" s="1">
        <v>85.0</v>
      </c>
      <c r="K100" s="1" t="s">
        <v>504</v>
      </c>
      <c r="L100" s="1">
        <v>80.0</v>
      </c>
      <c r="M100" s="17" t="s">
        <v>505</v>
      </c>
      <c r="N100">
        <f>IFERROR(__xludf.DUMMYFUNCTION("""COMPUTED_VALUE"""),30.0)</f>
        <v>30</v>
      </c>
      <c r="O100" s="1">
        <v>35.0</v>
      </c>
      <c r="P100" s="1" t="s">
        <v>506</v>
      </c>
      <c r="Q100" s="1" t="s">
        <v>60</v>
      </c>
      <c r="R100" s="1">
        <v>98.0</v>
      </c>
      <c r="S100" s="1" t="s">
        <v>507</v>
      </c>
      <c r="T100" s="1">
        <v>20.0</v>
      </c>
      <c r="U100" s="1" t="s">
        <v>346</v>
      </c>
      <c r="V100" s="1">
        <v>100.0</v>
      </c>
      <c r="X100">
        <f>IFERROR(__xludf.DUMMYFUNCTION("""COMPUTED_VALUE"""),65.0)</f>
        <v>65</v>
      </c>
      <c r="Y100" t="str">
        <f>IFERROR(__xludf.DUMMYFUNCTION("""COMPUTED_VALUE"""),"部分測資答案錯誤;")</f>
        <v>部分測資答案錯誤;</v>
      </c>
      <c r="Z100" s="12">
        <v>90.0</v>
      </c>
      <c r="AA100" s="2" t="s">
        <v>127</v>
      </c>
      <c r="AB100" s="7" t="s">
        <v>40</v>
      </c>
      <c r="AD100" s="7" t="s">
        <v>40</v>
      </c>
      <c r="AF100" s="12">
        <v>20.0</v>
      </c>
      <c r="AG100" s="13" t="s">
        <v>508</v>
      </c>
      <c r="AH100" s="3" t="s">
        <v>40</v>
      </c>
      <c r="AI100" s="2"/>
      <c r="AJ100" s="6">
        <f>IFERROR(__xludf.DUMMYFUNCTION("""COMPUTED_VALUE"""),92.0)</f>
        <v>92</v>
      </c>
      <c r="AK100" s="2" t="str">
        <f>IFERROR(__xludf.DUMMYFUNCTION("""COMPUTED_VALUE"""),"部分測資答案錯誤;輸出critical activity?")</f>
        <v>部分測資答案錯誤;輸出critical activity?</v>
      </c>
      <c r="AL100" s="10" t="str">
        <f>IFERROR(__xludf.DUMMYFUNCTION("""COMPUTED_VALUE"""),"缺交")</f>
        <v>缺交</v>
      </c>
      <c r="AM100" s="2" t="str">
        <f>IFERROR(__xludf.DUMMYFUNCTION("""COMPUTED_VALUE"""),"")</f>
        <v/>
      </c>
      <c r="AN100" s="3">
        <v>100.0</v>
      </c>
      <c r="AO100" s="2"/>
      <c r="AP100" s="3">
        <v>100.0</v>
      </c>
      <c r="AQ100" s="11">
        <f>IFERROR(__xludf.DUMMYFUNCTION("""COMPUTED_VALUE"""),19.0)</f>
        <v>19</v>
      </c>
    </row>
    <row r="101">
      <c r="A101" s="1">
        <v>82.0</v>
      </c>
      <c r="B101" s="1" t="s">
        <v>41</v>
      </c>
      <c r="C101" s="1" t="s">
        <v>32</v>
      </c>
      <c r="D101" s="1" t="s">
        <v>509</v>
      </c>
      <c r="E101" s="1" t="s">
        <v>510</v>
      </c>
      <c r="G101" s="1">
        <v>100.0</v>
      </c>
      <c r="H101" s="1">
        <v>100.0</v>
      </c>
      <c r="J101" s="1">
        <v>100.0</v>
      </c>
      <c r="L101" s="1">
        <v>100.0</v>
      </c>
      <c r="N101">
        <f>IFERROR(__xludf.DUMMYFUNCTION("""COMPUTED_VALUE"""),63.0)</f>
        <v>63</v>
      </c>
      <c r="O101" s="1">
        <v>100.0</v>
      </c>
      <c r="Q101" s="1" t="s">
        <v>91</v>
      </c>
      <c r="R101" s="1">
        <v>110.0</v>
      </c>
      <c r="S101" s="1" t="s">
        <v>38</v>
      </c>
      <c r="T101" s="1">
        <v>100.0</v>
      </c>
      <c r="V101" s="1">
        <v>100.0</v>
      </c>
      <c r="X101">
        <f>IFERROR(__xludf.DUMMYFUNCTION("""COMPUTED_VALUE"""),90.0)</f>
        <v>90</v>
      </c>
      <c r="Y101" t="str">
        <f>IFERROR(__xludf.DUMMYFUNCTION("""COMPUTED_VALUE"""),"runtime error;")</f>
        <v>runtime error;</v>
      </c>
      <c r="Z101" s="12">
        <v>100.0</v>
      </c>
      <c r="AA101" s="2"/>
      <c r="AB101" s="1">
        <v>100.0</v>
      </c>
      <c r="AD101" s="14">
        <v>100.0</v>
      </c>
      <c r="AE101" s="14" t="s">
        <v>54</v>
      </c>
      <c r="AF101" s="19">
        <v>100.0</v>
      </c>
      <c r="AG101" s="4"/>
      <c r="AH101" s="3">
        <v>80.0</v>
      </c>
      <c r="AI101" s="3" t="s">
        <v>95</v>
      </c>
      <c r="AJ101" s="6">
        <f>IFERROR(__xludf.DUMMYFUNCTION("""COMPUTED_VALUE"""),100.0)</f>
        <v>100</v>
      </c>
      <c r="AK101" s="4" t="str">
        <f>IFERROR(__xludf.DUMMYFUNCTION("""COMPUTED_VALUE"""),"")</f>
        <v/>
      </c>
      <c r="AL101" s="3">
        <f>IFERROR(__xludf.DUMMYFUNCTION("""COMPUTED_VALUE"""),100.0)</f>
        <v>100</v>
      </c>
      <c r="AM101" s="4" t="str">
        <f>IFERROR(__xludf.DUMMYFUNCTION("""COMPUTED_VALUE"""),"")</f>
        <v/>
      </c>
      <c r="AN101" s="3">
        <v>100.0</v>
      </c>
      <c r="AO101" s="4"/>
      <c r="AP101" s="3">
        <v>100.0</v>
      </c>
      <c r="AQ101" s="11">
        <f>IFERROR(__xludf.DUMMYFUNCTION("""COMPUTED_VALUE"""),106.0)</f>
        <v>106</v>
      </c>
    </row>
    <row r="102">
      <c r="A102" s="1">
        <v>83.0</v>
      </c>
      <c r="B102" s="1" t="s">
        <v>41</v>
      </c>
      <c r="C102" s="1" t="s">
        <v>32</v>
      </c>
      <c r="D102" s="1" t="s">
        <v>511</v>
      </c>
      <c r="E102" s="1" t="s">
        <v>512</v>
      </c>
      <c r="G102" s="14">
        <v>90.0</v>
      </c>
      <c r="H102" s="1">
        <v>100.0</v>
      </c>
      <c r="J102" s="1">
        <v>100.0</v>
      </c>
      <c r="L102" s="1">
        <v>100.0</v>
      </c>
      <c r="N102">
        <f>IFERROR(__xludf.DUMMYFUNCTION("""COMPUTED_VALUE"""),65.0)</f>
        <v>65</v>
      </c>
      <c r="O102" s="1">
        <v>100.0</v>
      </c>
      <c r="Q102" s="1" t="s">
        <v>37</v>
      </c>
      <c r="R102" s="1">
        <v>100.0</v>
      </c>
      <c r="T102" s="1">
        <v>100.0</v>
      </c>
      <c r="V102" s="1">
        <v>100.0</v>
      </c>
      <c r="X102">
        <f>IFERROR(__xludf.DUMMYFUNCTION("""COMPUTED_VALUE"""),85.0)</f>
        <v>85</v>
      </c>
      <c r="Y102" t="str">
        <f>IFERROR(__xludf.DUMMYFUNCTION("""COMPUTED_VALUE"""),"部分測資答案錯誤;runtime error;輸出形式不符;")</f>
        <v>部分測資答案錯誤;runtime error;輸出形式不符;</v>
      </c>
      <c r="Z102" s="12">
        <v>100.0</v>
      </c>
      <c r="AA102" s="2"/>
      <c r="AB102" s="7" t="s">
        <v>40</v>
      </c>
      <c r="AD102" s="7" t="s">
        <v>40</v>
      </c>
      <c r="AF102" s="8" t="s">
        <v>40</v>
      </c>
      <c r="AG102" s="2"/>
      <c r="AH102" s="8" t="s">
        <v>40</v>
      </c>
      <c r="AI102" s="2"/>
      <c r="AJ102" s="6">
        <f>IFERROR(__xludf.DUMMYFUNCTION("""COMPUTED_VALUE"""),100.0)</f>
        <v>100</v>
      </c>
      <c r="AK102" s="2" t="str">
        <f>IFERROR(__xludf.DUMMYFUNCTION("""COMPUTED_VALUE"""),"")</f>
        <v/>
      </c>
      <c r="AL102" s="10" t="str">
        <f>IFERROR(__xludf.DUMMYFUNCTION("""COMPUTED_VALUE"""),"缺交")</f>
        <v>缺交</v>
      </c>
      <c r="AM102" s="2" t="str">
        <f>IFERROR(__xludf.DUMMYFUNCTION("""COMPUTED_VALUE"""),"")</f>
        <v/>
      </c>
      <c r="AN102" s="3">
        <v>90.0</v>
      </c>
      <c r="AO102" s="17" t="s">
        <v>116</v>
      </c>
      <c r="AP102" s="3">
        <v>100.0</v>
      </c>
      <c r="AQ102" s="11">
        <f>IFERROR(__xludf.DUMMYFUNCTION("""COMPUTED_VALUE"""),64.0)</f>
        <v>64</v>
      </c>
    </row>
    <row r="103">
      <c r="A103" s="1">
        <v>84.0</v>
      </c>
      <c r="B103" s="1" t="s">
        <v>41</v>
      </c>
      <c r="C103" s="1" t="s">
        <v>32</v>
      </c>
      <c r="D103" s="1" t="s">
        <v>513</v>
      </c>
      <c r="E103" s="1" t="s">
        <v>514</v>
      </c>
      <c r="G103" s="1">
        <v>68.0</v>
      </c>
      <c r="H103" s="1">
        <v>90.0</v>
      </c>
      <c r="I103" s="1" t="s">
        <v>515</v>
      </c>
      <c r="J103" s="1">
        <v>10.0</v>
      </c>
      <c r="K103" s="1" t="s">
        <v>516</v>
      </c>
      <c r="L103" s="1">
        <v>100.0</v>
      </c>
      <c r="N103">
        <f>IFERROR(__xludf.DUMMYFUNCTION("""COMPUTED_VALUE"""),33.0)</f>
        <v>33</v>
      </c>
      <c r="O103" s="1">
        <v>70.0</v>
      </c>
      <c r="P103" s="1" t="s">
        <v>36</v>
      </c>
      <c r="Q103" s="1" t="s">
        <v>37</v>
      </c>
      <c r="R103" s="1">
        <v>20.0</v>
      </c>
      <c r="S103" s="1" t="s">
        <v>517</v>
      </c>
      <c r="T103" s="7" t="s">
        <v>40</v>
      </c>
      <c r="V103" s="1">
        <v>100.0</v>
      </c>
      <c r="X103">
        <f>IFERROR(__xludf.DUMMYFUNCTION("""COMPUTED_VALUE"""),35.0)</f>
        <v>35</v>
      </c>
      <c r="Y103" t="str">
        <f>IFERROR(__xludf.DUMMYFUNCTION("""COMPUTED_VALUE"""),"weightedUnion和heightUnion比較?;CE;程式未完成")</f>
        <v>weightedUnion和heightUnion比較?;CE;程式未完成</v>
      </c>
      <c r="Z103" s="8" t="s">
        <v>40</v>
      </c>
      <c r="AA103" s="2"/>
      <c r="AB103" s="7" t="s">
        <v>40</v>
      </c>
      <c r="AD103" s="7" t="s">
        <v>40</v>
      </c>
      <c r="AF103" s="3">
        <v>20.0</v>
      </c>
      <c r="AG103" s="17" t="s">
        <v>518</v>
      </c>
      <c r="AH103" s="3" t="s">
        <v>40</v>
      </c>
      <c r="AI103" s="2"/>
      <c r="AJ103" s="6">
        <f>IFERROR(__xludf.DUMMYFUNCTION("""COMPUTED_VALUE"""),96.0)</f>
        <v>96</v>
      </c>
      <c r="AK103" s="2" t="str">
        <f>IFERROR(__xludf.DUMMYFUNCTION("""COMPUTED_VALUE"""),"輸出critical activities?")</f>
        <v>輸出critical activities?</v>
      </c>
      <c r="AL103" s="10" t="str">
        <f>IFERROR(__xludf.DUMMYFUNCTION("""COMPUTED_VALUE"""),"缺交")</f>
        <v>缺交</v>
      </c>
      <c r="AM103" s="2" t="str">
        <f>IFERROR(__xludf.DUMMYFUNCTION("""COMPUTED_VALUE"""),"")</f>
        <v/>
      </c>
      <c r="AN103" s="10" t="s">
        <v>40</v>
      </c>
      <c r="AO103" s="2"/>
      <c r="AP103" s="10" t="s">
        <v>40</v>
      </c>
      <c r="AQ103" s="11">
        <f>IFERROR(__xludf.DUMMYFUNCTION("""COMPUTED_VALUE"""),15.0)</f>
        <v>15</v>
      </c>
    </row>
    <row r="104">
      <c r="A104" s="1">
        <v>85.0</v>
      </c>
      <c r="B104" s="1" t="s">
        <v>41</v>
      </c>
      <c r="C104" s="1" t="s">
        <v>32</v>
      </c>
      <c r="D104" s="1" t="s">
        <v>519</v>
      </c>
      <c r="E104" s="1" t="s">
        <v>520</v>
      </c>
      <c r="G104" s="1">
        <v>98.0</v>
      </c>
      <c r="H104" s="1">
        <v>100.0</v>
      </c>
      <c r="J104" s="1">
        <v>95.0</v>
      </c>
      <c r="K104" s="1" t="s">
        <v>521</v>
      </c>
      <c r="L104" s="1">
        <v>100.0</v>
      </c>
      <c r="N104">
        <f>IFERROR(__xludf.DUMMYFUNCTION("""COMPUTED_VALUE"""),60.0)</f>
        <v>60</v>
      </c>
      <c r="O104" s="1">
        <v>100.0</v>
      </c>
      <c r="Q104" s="1" t="s">
        <v>60</v>
      </c>
      <c r="R104" s="1">
        <v>110.0</v>
      </c>
      <c r="S104" s="1" t="s">
        <v>38</v>
      </c>
      <c r="T104" s="1">
        <v>105.0</v>
      </c>
      <c r="U104" s="1" t="s">
        <v>522</v>
      </c>
      <c r="V104" s="1">
        <v>100.0</v>
      </c>
      <c r="X104">
        <f>IFERROR(__xludf.DUMMYFUNCTION("""COMPUTED_VALUE"""),70.0)</f>
        <v>70</v>
      </c>
      <c r="Y104" t="str">
        <f>IFERROR(__xludf.DUMMYFUNCTION("""COMPUTED_VALUE"""),"weightedUnion和heightUnion比較?;部分測資答案錯誤;")</f>
        <v>weightedUnion和heightUnion比較?;部分測資答案錯誤;</v>
      </c>
      <c r="Z104" s="12">
        <v>100.0</v>
      </c>
      <c r="AA104" s="2"/>
      <c r="AB104" s="1">
        <v>100.0</v>
      </c>
      <c r="AD104" s="7" t="s">
        <v>40</v>
      </c>
      <c r="AF104" s="12">
        <v>70.0</v>
      </c>
      <c r="AG104" s="13" t="s">
        <v>408</v>
      </c>
      <c r="AH104" s="3" t="s">
        <v>40</v>
      </c>
      <c r="AI104" s="2"/>
      <c r="AJ104" s="6">
        <f>IFERROR(__xludf.DUMMYFUNCTION("""COMPUTED_VALUE"""),100.0)</f>
        <v>100</v>
      </c>
      <c r="AK104" s="2" t="str">
        <f>IFERROR(__xludf.DUMMYFUNCTION("""COMPUTED_VALUE"""),"")</f>
        <v/>
      </c>
      <c r="AL104" s="10" t="str">
        <f>IFERROR(__xludf.DUMMYFUNCTION("""COMPUTED_VALUE"""),"缺交")</f>
        <v>缺交</v>
      </c>
      <c r="AM104" s="2" t="str">
        <f>IFERROR(__xludf.DUMMYFUNCTION("""COMPUTED_VALUE"""),"")</f>
        <v/>
      </c>
      <c r="AN104" s="3">
        <v>100.0</v>
      </c>
      <c r="AO104" s="2"/>
      <c r="AP104" s="3">
        <v>50.0</v>
      </c>
      <c r="AQ104" s="11">
        <f>IFERROR(__xludf.DUMMYFUNCTION("""COMPUTED_VALUE"""),71.0)</f>
        <v>71</v>
      </c>
    </row>
    <row r="105">
      <c r="A105" s="1">
        <v>86.0</v>
      </c>
      <c r="B105" s="1" t="s">
        <v>41</v>
      </c>
      <c r="C105" s="1" t="s">
        <v>32</v>
      </c>
      <c r="D105" s="1" t="s">
        <v>523</v>
      </c>
      <c r="E105" s="1" t="s">
        <v>524</v>
      </c>
      <c r="G105" s="1">
        <v>100.0</v>
      </c>
      <c r="H105" s="1">
        <v>100.0</v>
      </c>
      <c r="J105" s="1">
        <v>95.0</v>
      </c>
      <c r="K105" s="1" t="s">
        <v>135</v>
      </c>
      <c r="L105" s="1">
        <v>99.0</v>
      </c>
      <c r="M105" s="1" t="s">
        <v>270</v>
      </c>
      <c r="N105">
        <f>IFERROR(__xludf.DUMMYFUNCTION("""COMPUTED_VALUE"""),78.0)</f>
        <v>78</v>
      </c>
      <c r="O105" s="1">
        <v>70.0</v>
      </c>
      <c r="P105" s="1" t="s">
        <v>36</v>
      </c>
      <c r="Q105" s="1" t="s">
        <v>37</v>
      </c>
      <c r="R105" s="1">
        <v>100.0</v>
      </c>
      <c r="T105" s="1">
        <v>110.0</v>
      </c>
      <c r="U105" s="1" t="s">
        <v>61</v>
      </c>
      <c r="V105" s="1">
        <v>40.0</v>
      </c>
      <c r="W105" s="1" t="s">
        <v>434</v>
      </c>
      <c r="X105">
        <f>IFERROR(__xludf.DUMMYFUNCTION("""COMPUTED_VALUE"""),30.0)</f>
        <v>30</v>
      </c>
      <c r="Y105" t="str">
        <f>IFERROR(__xludf.DUMMYFUNCTION("""COMPUTED_VALUE"""),"weightedUnion和heightUnion比較?;程式未完成")</f>
        <v>weightedUnion和heightUnion比較?;程式未完成</v>
      </c>
      <c r="Z105" s="12">
        <v>100.0</v>
      </c>
      <c r="AA105" s="2"/>
      <c r="AB105" s="1">
        <v>65.0</v>
      </c>
      <c r="AC105" s="1" t="s">
        <v>525</v>
      </c>
      <c r="AD105" s="14">
        <v>0.0</v>
      </c>
      <c r="AE105" s="1" t="s">
        <v>526</v>
      </c>
      <c r="AF105" s="19">
        <v>60.0</v>
      </c>
      <c r="AG105" s="20" t="s">
        <v>185</v>
      </c>
      <c r="AH105" s="3">
        <v>35.0</v>
      </c>
      <c r="AI105" s="3" t="s">
        <v>185</v>
      </c>
      <c r="AJ105" s="6">
        <f>IFERROR(__xludf.DUMMYFUNCTION("""COMPUTED_VALUE"""),100.0)</f>
        <v>100</v>
      </c>
      <c r="AK105" s="4" t="str">
        <f>IFERROR(__xludf.DUMMYFUNCTION("""COMPUTED_VALUE"""),"")</f>
        <v/>
      </c>
      <c r="AL105" s="10" t="str">
        <f>IFERROR(__xludf.DUMMYFUNCTION("""COMPUTED_VALUE"""),"缺交")</f>
        <v>缺交</v>
      </c>
      <c r="AM105" s="4" t="str">
        <f>IFERROR(__xludf.DUMMYFUNCTION("""COMPUTED_VALUE"""),"")</f>
        <v/>
      </c>
      <c r="AN105" s="3">
        <v>100.0</v>
      </c>
      <c r="AO105" s="4"/>
      <c r="AP105" s="3">
        <v>100.0</v>
      </c>
      <c r="AQ105" s="11">
        <f>IFERROR(__xludf.DUMMYFUNCTION("""COMPUTED_VALUE"""),31.0)</f>
        <v>31</v>
      </c>
    </row>
    <row r="106">
      <c r="A106" s="1">
        <v>87.0</v>
      </c>
      <c r="B106" s="1" t="s">
        <v>41</v>
      </c>
      <c r="C106" s="1" t="s">
        <v>32</v>
      </c>
      <c r="D106" s="1" t="s">
        <v>527</v>
      </c>
      <c r="E106" s="1" t="s">
        <v>528</v>
      </c>
      <c r="G106" s="1">
        <v>100.0</v>
      </c>
      <c r="H106" s="1">
        <v>100.0</v>
      </c>
      <c r="J106" s="1">
        <v>100.0</v>
      </c>
      <c r="L106" s="1">
        <v>80.0</v>
      </c>
      <c r="M106" s="17" t="s">
        <v>505</v>
      </c>
      <c r="N106">
        <f>IFERROR(__xludf.DUMMYFUNCTION("""COMPUTED_VALUE"""),36.0)</f>
        <v>36</v>
      </c>
      <c r="O106" s="1">
        <v>70.0</v>
      </c>
      <c r="P106" s="1" t="s">
        <v>529</v>
      </c>
      <c r="Q106" s="1" t="s">
        <v>37</v>
      </c>
      <c r="R106" s="1">
        <v>95.0</v>
      </c>
      <c r="S106" s="1" t="s">
        <v>402</v>
      </c>
      <c r="T106" s="1">
        <v>15.0</v>
      </c>
      <c r="U106" s="1" t="s">
        <v>530</v>
      </c>
      <c r="V106" s="7" t="s">
        <v>40</v>
      </c>
      <c r="X106" t="str">
        <f>IFERROR(__xludf.DUMMYFUNCTION("""COMPUTED_VALUE"""),"缺交")</f>
        <v>缺交</v>
      </c>
      <c r="Y106" t="str">
        <f>IFERROR(__xludf.DUMMYFUNCTION("""COMPUTED_VALUE"""),"")</f>
        <v/>
      </c>
      <c r="Z106" s="12">
        <v>80.0</v>
      </c>
      <c r="AA106" s="2" t="s">
        <v>127</v>
      </c>
      <c r="AB106" s="7" t="s">
        <v>40</v>
      </c>
      <c r="AD106" s="7" t="s">
        <v>40</v>
      </c>
      <c r="AF106" s="12">
        <v>90.0</v>
      </c>
      <c r="AG106" s="13" t="s">
        <v>217</v>
      </c>
      <c r="AH106" s="3" t="s">
        <v>40</v>
      </c>
      <c r="AI106" s="2"/>
      <c r="AJ106" s="6">
        <f>IFERROR(__xludf.DUMMYFUNCTION("""COMPUTED_VALUE"""),100.0)</f>
        <v>100</v>
      </c>
      <c r="AK106" s="2" t="str">
        <f>IFERROR(__xludf.DUMMYFUNCTION("""COMPUTED_VALUE"""),"")</f>
        <v/>
      </c>
      <c r="AL106" s="3">
        <f>IFERROR(__xludf.DUMMYFUNCTION("""COMPUTED_VALUE"""),40.0)</f>
        <v>40</v>
      </c>
      <c r="AM106" s="3" t="str">
        <f>IFERROR(__xludf.DUMMYFUNCTION("""COMPUTED_VALUE"""),"Segmentation fault +20、readme +20")</f>
        <v>Segmentation fault +20、readme +20</v>
      </c>
      <c r="AN106" s="3">
        <v>100.0</v>
      </c>
      <c r="AO106" s="2"/>
      <c r="AP106" s="10" t="s">
        <v>40</v>
      </c>
      <c r="AQ106" s="11">
        <f>IFERROR(__xludf.DUMMYFUNCTION("""COMPUTED_VALUE"""),31.0)</f>
        <v>31</v>
      </c>
    </row>
    <row r="107">
      <c r="A107" s="1">
        <v>125.0</v>
      </c>
      <c r="B107" s="1" t="s">
        <v>49</v>
      </c>
      <c r="C107" s="1" t="s">
        <v>32</v>
      </c>
      <c r="D107" s="1" t="s">
        <v>531</v>
      </c>
      <c r="E107" s="1" t="s">
        <v>532</v>
      </c>
      <c r="G107" s="1">
        <v>100.0</v>
      </c>
      <c r="H107" s="1">
        <v>100.0</v>
      </c>
      <c r="J107" s="1">
        <v>100.0</v>
      </c>
      <c r="K107" s="1"/>
      <c r="L107" s="1">
        <v>100.0</v>
      </c>
      <c r="N107">
        <f>IFERROR(__xludf.DUMMYFUNCTION("""COMPUTED_VALUE"""),49.0)</f>
        <v>49</v>
      </c>
      <c r="O107" s="1">
        <v>96.0</v>
      </c>
      <c r="P107" s="1" t="s">
        <v>533</v>
      </c>
      <c r="Q107" s="1" t="s">
        <v>37</v>
      </c>
      <c r="R107" s="1">
        <v>80.0</v>
      </c>
      <c r="S107" s="1" t="s">
        <v>257</v>
      </c>
      <c r="T107" s="1">
        <v>80.0</v>
      </c>
      <c r="U107" s="1" t="s">
        <v>469</v>
      </c>
      <c r="V107" s="1">
        <v>80.0</v>
      </c>
      <c r="W107" s="1" t="s">
        <v>273</v>
      </c>
      <c r="X107">
        <f>IFERROR(__xludf.DUMMYFUNCTION("""COMPUTED_VALUE"""),0.0)</f>
        <v>0</v>
      </c>
      <c r="Y107" t="str">
        <f>IFERROR(__xludf.DUMMYFUNCTION("""COMPUTED_VALUE"""),"無檔案")</f>
        <v>無檔案</v>
      </c>
      <c r="Z107" s="12">
        <v>100.0</v>
      </c>
      <c r="AA107" s="2"/>
      <c r="AB107" s="7" t="s">
        <v>40</v>
      </c>
      <c r="AD107" s="7" t="s">
        <v>40</v>
      </c>
      <c r="AF107" s="8" t="s">
        <v>40</v>
      </c>
      <c r="AG107" s="2"/>
      <c r="AH107" s="8" t="s">
        <v>40</v>
      </c>
      <c r="AI107" s="2"/>
      <c r="AJ107" s="6">
        <f>IFERROR(__xludf.DUMMYFUNCTION("""COMPUTED_VALUE"""),90.0)</f>
        <v>90</v>
      </c>
      <c r="AK107" s="2" t="str">
        <f>IFERROR(__xludf.DUMMYFUNCTION("""COMPUTED_VALUE"""),"編譯錯誤;")</f>
        <v>編譯錯誤;</v>
      </c>
      <c r="AL107" s="10" t="str">
        <f>IFERROR(__xludf.DUMMYFUNCTION("""COMPUTED_VALUE"""),"缺交")</f>
        <v>缺交</v>
      </c>
      <c r="AM107" s="2" t="str">
        <f>IFERROR(__xludf.DUMMYFUNCTION("""COMPUTED_VALUE"""),"")</f>
        <v/>
      </c>
      <c r="AN107" s="3">
        <v>90.0</v>
      </c>
      <c r="AO107" s="17" t="s">
        <v>164</v>
      </c>
      <c r="AP107" s="3">
        <v>100.0</v>
      </c>
      <c r="AQ107" s="11">
        <f>IFERROR(__xludf.DUMMYFUNCTION("""COMPUTED_VALUE"""),33.0)</f>
        <v>33</v>
      </c>
    </row>
    <row r="108">
      <c r="A108" s="1">
        <v>126.0</v>
      </c>
      <c r="B108" s="1" t="s">
        <v>49</v>
      </c>
      <c r="C108" s="1" t="s">
        <v>32</v>
      </c>
      <c r="D108" s="1" t="s">
        <v>534</v>
      </c>
      <c r="E108" s="1" t="s">
        <v>535</v>
      </c>
      <c r="G108" s="1">
        <v>100.0</v>
      </c>
      <c r="H108" s="1">
        <v>90.0</v>
      </c>
      <c r="I108" s="1" t="s">
        <v>515</v>
      </c>
      <c r="J108" s="1">
        <v>95.0</v>
      </c>
      <c r="K108" s="1" t="s">
        <v>489</v>
      </c>
      <c r="L108" s="1">
        <v>100.0</v>
      </c>
      <c r="N108">
        <f>IFERROR(__xludf.DUMMYFUNCTION("""COMPUTED_VALUE"""),46.0)</f>
        <v>46</v>
      </c>
      <c r="O108" s="1">
        <v>80.0</v>
      </c>
      <c r="P108" s="1" t="s">
        <v>536</v>
      </c>
      <c r="Q108" s="1" t="s">
        <v>60</v>
      </c>
      <c r="R108" s="1">
        <v>85.0</v>
      </c>
      <c r="S108" s="1" t="s">
        <v>537</v>
      </c>
      <c r="T108" s="1">
        <v>15.0</v>
      </c>
      <c r="U108" s="1" t="s">
        <v>530</v>
      </c>
      <c r="V108" s="1">
        <v>80.0</v>
      </c>
      <c r="W108" s="1" t="s">
        <v>469</v>
      </c>
      <c r="X108">
        <f>IFERROR(__xludf.DUMMYFUNCTION("""COMPUTED_VALUE"""),95.0)</f>
        <v>95</v>
      </c>
      <c r="Y108" t="str">
        <f>IFERROR(__xludf.DUMMYFUNCTION("""COMPUTED_VALUE"""),"部分測資答案錯誤;")</f>
        <v>部分測資答案錯誤;</v>
      </c>
      <c r="Z108" s="12">
        <v>90.0</v>
      </c>
      <c r="AA108" s="2" t="s">
        <v>127</v>
      </c>
      <c r="AB108" s="7" t="s">
        <v>40</v>
      </c>
      <c r="AD108" s="7" t="s">
        <v>40</v>
      </c>
      <c r="AF108" s="8" t="s">
        <v>40</v>
      </c>
      <c r="AG108" s="2"/>
      <c r="AH108" s="8" t="s">
        <v>40</v>
      </c>
      <c r="AI108" s="2"/>
      <c r="AJ108" s="6">
        <f>IFERROR(__xludf.DUMMYFUNCTION("""COMPUTED_VALUE"""),98.0)</f>
        <v>98</v>
      </c>
      <c r="AK108" s="2" t="str">
        <f>IFERROR(__xludf.DUMMYFUNCTION("""COMPUTED_VALUE"""),"部分測資答案錯誤;")</f>
        <v>部分測資答案錯誤;</v>
      </c>
      <c r="AL108" s="10" t="str">
        <f>IFERROR(__xludf.DUMMYFUNCTION("""COMPUTED_VALUE"""),"缺交")</f>
        <v>缺交</v>
      </c>
      <c r="AM108" s="2" t="str">
        <f>IFERROR(__xludf.DUMMYFUNCTION("""COMPUTED_VALUE"""),"")</f>
        <v/>
      </c>
      <c r="AN108" s="16">
        <v>100.0</v>
      </c>
      <c r="AO108" s="2"/>
      <c r="AP108" s="10" t="s">
        <v>40</v>
      </c>
      <c r="AQ108" s="11">
        <f>IFERROR(__xludf.DUMMYFUNCTION("""COMPUTED_VALUE"""),37.0)</f>
        <v>37</v>
      </c>
    </row>
    <row r="109">
      <c r="A109" s="1">
        <v>127.0</v>
      </c>
      <c r="B109" s="1" t="s">
        <v>49</v>
      </c>
      <c r="C109" s="1" t="s">
        <v>32</v>
      </c>
      <c r="D109" s="1" t="s">
        <v>538</v>
      </c>
      <c r="E109" s="1" t="s">
        <v>539</v>
      </c>
      <c r="G109" s="1">
        <v>98.0</v>
      </c>
      <c r="H109" s="1">
        <v>100.0</v>
      </c>
      <c r="J109" s="1">
        <v>95.0</v>
      </c>
      <c r="K109" s="1" t="s">
        <v>489</v>
      </c>
      <c r="L109" s="1">
        <v>98.0</v>
      </c>
      <c r="M109" s="1" t="s">
        <v>183</v>
      </c>
      <c r="N109">
        <f>IFERROR(__xludf.DUMMYFUNCTION("""COMPUTED_VALUE"""),63.0)</f>
        <v>63</v>
      </c>
      <c r="O109" s="1">
        <v>100.0</v>
      </c>
      <c r="Q109" s="1" t="s">
        <v>60</v>
      </c>
      <c r="R109" s="1">
        <v>100.0</v>
      </c>
      <c r="T109" s="1">
        <v>60.0</v>
      </c>
      <c r="U109" s="1" t="s">
        <v>45</v>
      </c>
      <c r="V109" s="1">
        <v>20.0</v>
      </c>
      <c r="W109" s="1" t="s">
        <v>343</v>
      </c>
      <c r="X109">
        <f>IFERROR(__xludf.DUMMYFUNCTION("""COMPUTED_VALUE"""),75.0)</f>
        <v>75</v>
      </c>
      <c r="Y109" t="str">
        <f>IFERROR(__xludf.DUMMYFUNCTION("""COMPUTED_VALUE"""),"weightedUnion和heightUnion比較?;部分測資答案錯誤;")</f>
        <v>weightedUnion和heightUnion比較?;部分測資答案錯誤;</v>
      </c>
      <c r="Z109" s="12">
        <v>100.0</v>
      </c>
      <c r="AA109" s="2"/>
      <c r="AB109" s="1">
        <v>70.0</v>
      </c>
      <c r="AC109" s="1" t="s">
        <v>540</v>
      </c>
      <c r="AD109" s="7" t="s">
        <v>40</v>
      </c>
      <c r="AF109" s="8" t="s">
        <v>40</v>
      </c>
      <c r="AG109" s="2"/>
      <c r="AH109" s="8" t="s">
        <v>40</v>
      </c>
      <c r="AI109" s="2"/>
      <c r="AJ109" s="6">
        <f>IFERROR(__xludf.DUMMYFUNCTION("""COMPUTED_VALUE"""),96.0)</f>
        <v>96</v>
      </c>
      <c r="AK109" s="2" t="str">
        <f>IFERROR(__xludf.DUMMYFUNCTION("""COMPUTED_VALUE"""),"部分測資答案錯誤;")</f>
        <v>部分測資答案錯誤;</v>
      </c>
      <c r="AL109" s="10" t="str">
        <f>IFERROR(__xludf.DUMMYFUNCTION("""COMPUTED_VALUE"""),"缺交")</f>
        <v>缺交</v>
      </c>
      <c r="AM109" s="2" t="str">
        <f>IFERROR(__xludf.DUMMYFUNCTION("""COMPUTED_VALUE"""),"")</f>
        <v/>
      </c>
      <c r="AN109" s="3">
        <v>100.0</v>
      </c>
      <c r="AO109" s="2"/>
      <c r="AP109" s="3">
        <v>100.0</v>
      </c>
      <c r="AQ109" s="11">
        <f>IFERROR(__xludf.DUMMYFUNCTION("""COMPUTED_VALUE"""),59.0)</f>
        <v>59</v>
      </c>
    </row>
    <row r="110">
      <c r="A110" s="1">
        <v>128.0</v>
      </c>
      <c r="B110" s="1" t="s">
        <v>49</v>
      </c>
      <c r="C110" s="1" t="s">
        <v>32</v>
      </c>
      <c r="D110" s="1" t="s">
        <v>541</v>
      </c>
      <c r="E110" s="1" t="s">
        <v>542</v>
      </c>
      <c r="G110" s="1">
        <v>100.0</v>
      </c>
      <c r="H110" s="1">
        <v>100.0</v>
      </c>
      <c r="J110" s="1">
        <v>100.0</v>
      </c>
      <c r="L110" s="1">
        <v>100.0</v>
      </c>
      <c r="N110">
        <f>IFERROR(__xludf.DUMMYFUNCTION("""COMPUTED_VALUE"""),75.0)</f>
        <v>75</v>
      </c>
      <c r="O110" s="1">
        <v>55.0</v>
      </c>
      <c r="P110" s="1" t="s">
        <v>543</v>
      </c>
      <c r="Q110" s="1" t="s">
        <v>60</v>
      </c>
      <c r="R110" s="1">
        <v>110.0</v>
      </c>
      <c r="S110" s="1" t="s">
        <v>38</v>
      </c>
      <c r="T110" s="1">
        <v>100.0</v>
      </c>
      <c r="U110" s="1" t="s">
        <v>544</v>
      </c>
      <c r="V110" s="1">
        <v>100.0</v>
      </c>
      <c r="X110">
        <f>IFERROR(__xludf.DUMMYFUNCTION("""COMPUTED_VALUE"""),80.0)</f>
        <v>80</v>
      </c>
      <c r="Y110" t="str">
        <f>IFERROR(__xludf.DUMMYFUNCTION("""COMPUTED_VALUE"""),"部分測資答案錯誤;輸出形式不符;")</f>
        <v>部分測資答案錯誤;輸出形式不符;</v>
      </c>
      <c r="Z110" s="12">
        <v>100.0</v>
      </c>
      <c r="AA110" s="2"/>
      <c r="AB110" s="7" t="s">
        <v>40</v>
      </c>
      <c r="AD110" s="7" t="s">
        <v>40</v>
      </c>
      <c r="AF110" s="8" t="s">
        <v>40</v>
      </c>
      <c r="AG110" s="2"/>
      <c r="AH110" s="8" t="s">
        <v>40</v>
      </c>
      <c r="AI110" s="2"/>
      <c r="AJ110" s="9" t="str">
        <f>IFERROR(__xludf.DUMMYFUNCTION("""COMPUTED_VALUE"""),"缺交")</f>
        <v>缺交</v>
      </c>
      <c r="AK110" s="2" t="str">
        <f>IFERROR(__xludf.DUMMYFUNCTION("""COMPUTED_VALUE"""),"")</f>
        <v/>
      </c>
      <c r="AL110" s="10" t="str">
        <f>IFERROR(__xludf.DUMMYFUNCTION("""COMPUTED_VALUE"""),"缺交")</f>
        <v>缺交</v>
      </c>
      <c r="AM110" s="2" t="str">
        <f>IFERROR(__xludf.DUMMYFUNCTION("""COMPUTED_VALUE"""),"")</f>
        <v/>
      </c>
      <c r="AN110" s="3">
        <v>100.0</v>
      </c>
      <c r="AO110" s="2"/>
      <c r="AP110" s="3">
        <v>100.0</v>
      </c>
      <c r="AQ110" s="11">
        <f>IFERROR(__xludf.DUMMYFUNCTION("""COMPUTED_VALUE"""),91.0)</f>
        <v>91</v>
      </c>
    </row>
    <row r="111">
      <c r="A111" s="1">
        <v>129.0</v>
      </c>
      <c r="B111" s="1" t="s">
        <v>49</v>
      </c>
      <c r="C111" s="1" t="s">
        <v>32</v>
      </c>
      <c r="D111" s="1" t="s">
        <v>545</v>
      </c>
      <c r="E111" s="1" t="s">
        <v>546</v>
      </c>
      <c r="G111" s="1">
        <v>98.0</v>
      </c>
      <c r="H111" s="1">
        <v>100.0</v>
      </c>
      <c r="J111" s="1">
        <v>100.0</v>
      </c>
      <c r="L111" s="1">
        <v>100.0</v>
      </c>
      <c r="N111">
        <f>IFERROR(__xludf.DUMMYFUNCTION("""COMPUTED_VALUE"""),57.0)</f>
        <v>57</v>
      </c>
      <c r="O111" s="1">
        <v>100.0</v>
      </c>
      <c r="Q111" s="1" t="s">
        <v>60</v>
      </c>
      <c r="R111" s="1">
        <v>110.0</v>
      </c>
      <c r="S111" s="1" t="s">
        <v>38</v>
      </c>
      <c r="T111" s="1">
        <v>110.0</v>
      </c>
      <c r="U111" s="1" t="s">
        <v>61</v>
      </c>
      <c r="V111" s="1">
        <v>100.0</v>
      </c>
      <c r="X111">
        <f>IFERROR(__xludf.DUMMYFUNCTION("""COMPUTED_VALUE"""),80.0)</f>
        <v>80</v>
      </c>
      <c r="Y111" t="str">
        <f>IFERROR(__xludf.DUMMYFUNCTION("""COMPUTED_VALUE"""),"部分測資答案錯誤;runtime error;")</f>
        <v>部分測資答案錯誤;runtime error;</v>
      </c>
      <c r="Z111" s="12">
        <v>100.0</v>
      </c>
      <c r="AA111" s="2"/>
      <c r="AB111" s="7" t="s">
        <v>40</v>
      </c>
      <c r="AD111" s="7" t="s">
        <v>40</v>
      </c>
      <c r="AF111" s="41">
        <v>65.0</v>
      </c>
      <c r="AG111" s="13" t="s">
        <v>547</v>
      </c>
      <c r="AH111" s="3">
        <v>60.0</v>
      </c>
      <c r="AI111" s="3" t="s">
        <v>73</v>
      </c>
      <c r="AJ111" s="6">
        <f>IFERROR(__xludf.DUMMYFUNCTION("""COMPUTED_VALUE"""),100.0)</f>
        <v>100</v>
      </c>
      <c r="AK111" s="2" t="str">
        <f>IFERROR(__xludf.DUMMYFUNCTION("""COMPUTED_VALUE"""),"")</f>
        <v/>
      </c>
      <c r="AL111" s="10" t="str">
        <f>IFERROR(__xludf.DUMMYFUNCTION("""COMPUTED_VALUE"""),"缺交")</f>
        <v>缺交</v>
      </c>
      <c r="AM111" s="2" t="str">
        <f>IFERROR(__xludf.DUMMYFUNCTION("""COMPUTED_VALUE"""),"")</f>
        <v/>
      </c>
      <c r="AN111" s="3">
        <v>90.0</v>
      </c>
      <c r="AO111" s="17" t="s">
        <v>116</v>
      </c>
      <c r="AP111" s="3">
        <v>50.0</v>
      </c>
      <c r="AQ111" s="11">
        <f>IFERROR(__xludf.DUMMYFUNCTION("""COMPUTED_VALUE"""),75.0)</f>
        <v>75</v>
      </c>
    </row>
    <row r="112">
      <c r="A112" s="1">
        <v>130.0</v>
      </c>
      <c r="B112" s="1" t="s">
        <v>49</v>
      </c>
      <c r="C112" s="1" t="s">
        <v>32</v>
      </c>
      <c r="D112" s="1" t="s">
        <v>548</v>
      </c>
      <c r="E112" s="1" t="s">
        <v>549</v>
      </c>
      <c r="G112" s="1">
        <v>95.0</v>
      </c>
      <c r="H112" s="1">
        <v>100.0</v>
      </c>
      <c r="J112" s="1">
        <v>100.0</v>
      </c>
      <c r="L112" s="1">
        <v>100.0</v>
      </c>
      <c r="N112">
        <f>IFERROR(__xludf.DUMMYFUNCTION("""COMPUTED_VALUE"""),51.0)</f>
        <v>51</v>
      </c>
      <c r="O112" s="1">
        <v>100.0</v>
      </c>
      <c r="P112" s="1" t="s">
        <v>550</v>
      </c>
      <c r="Q112" s="1" t="s">
        <v>37</v>
      </c>
      <c r="R112" s="1">
        <v>95.0</v>
      </c>
      <c r="S112" s="1" t="s">
        <v>402</v>
      </c>
      <c r="T112" s="1">
        <v>95.0</v>
      </c>
      <c r="U112" s="1" t="s">
        <v>402</v>
      </c>
      <c r="V112" s="1">
        <v>100.0</v>
      </c>
      <c r="X112">
        <f>IFERROR(__xludf.DUMMYFUNCTION("""COMPUTED_VALUE"""),95.0)</f>
        <v>95</v>
      </c>
      <c r="Y112" t="str">
        <f>IFERROR(__xludf.DUMMYFUNCTION("""COMPUTED_VALUE"""),"部分測資答案錯誤;")</f>
        <v>部分測資答案錯誤;</v>
      </c>
      <c r="Z112" s="12">
        <v>100.0</v>
      </c>
      <c r="AA112" s="2"/>
      <c r="AB112" s="7" t="s">
        <v>40</v>
      </c>
      <c r="AD112" s="7" t="s">
        <v>40</v>
      </c>
      <c r="AF112" s="8" t="s">
        <v>40</v>
      </c>
      <c r="AG112" s="2"/>
      <c r="AH112" s="8" t="s">
        <v>40</v>
      </c>
      <c r="AI112" s="2"/>
      <c r="AJ112" s="6">
        <f>IFERROR(__xludf.DUMMYFUNCTION("""COMPUTED_VALUE"""),100.0)</f>
        <v>100</v>
      </c>
      <c r="AK112" s="2" t="str">
        <f>IFERROR(__xludf.DUMMYFUNCTION("""COMPUTED_VALUE"""),"")</f>
        <v/>
      </c>
      <c r="AL112" s="10" t="str">
        <f>IFERROR(__xludf.DUMMYFUNCTION("""COMPUTED_VALUE"""),"缺交")</f>
        <v>缺交</v>
      </c>
      <c r="AM112" s="2" t="str">
        <f>IFERROR(__xludf.DUMMYFUNCTION("""COMPUTED_VALUE"""),"")</f>
        <v/>
      </c>
      <c r="AN112" s="3">
        <v>100.0</v>
      </c>
      <c r="AO112" s="2"/>
      <c r="AP112" s="3">
        <v>100.0</v>
      </c>
      <c r="AQ112" s="11">
        <f>IFERROR(__xludf.DUMMYFUNCTION("""COMPUTED_VALUE"""),45.0)</f>
        <v>45</v>
      </c>
    </row>
    <row r="113">
      <c r="A113" s="1">
        <v>131.0</v>
      </c>
      <c r="B113" s="1" t="s">
        <v>49</v>
      </c>
      <c r="C113" s="1" t="s">
        <v>32</v>
      </c>
      <c r="D113" s="1" t="s">
        <v>551</v>
      </c>
      <c r="E113" s="1" t="s">
        <v>552</v>
      </c>
      <c r="G113" s="1">
        <v>94.0</v>
      </c>
      <c r="H113" s="1">
        <v>100.0</v>
      </c>
      <c r="J113" s="1">
        <v>95.0</v>
      </c>
      <c r="K113" s="1" t="s">
        <v>179</v>
      </c>
      <c r="L113" s="1">
        <v>100.0</v>
      </c>
      <c r="N113">
        <f>IFERROR(__xludf.DUMMYFUNCTION("""COMPUTED_VALUE"""),56.0)</f>
        <v>56</v>
      </c>
      <c r="O113" s="1">
        <v>35.0</v>
      </c>
      <c r="P113" s="1" t="s">
        <v>553</v>
      </c>
      <c r="Q113" s="1" t="s">
        <v>37</v>
      </c>
      <c r="R113" s="1">
        <v>108.0</v>
      </c>
      <c r="S113" s="1" t="s">
        <v>554</v>
      </c>
      <c r="T113" s="1">
        <v>60.0</v>
      </c>
      <c r="U113" s="1" t="s">
        <v>45</v>
      </c>
      <c r="V113" s="1">
        <v>0.0</v>
      </c>
      <c r="X113" t="str">
        <f>IFERROR(__xludf.DUMMYFUNCTION("""COMPUTED_VALUE"""),"缺交")</f>
        <v>缺交</v>
      </c>
      <c r="Y113" t="str">
        <f>IFERROR(__xludf.DUMMYFUNCTION("""COMPUTED_VALUE"""),"")</f>
        <v/>
      </c>
      <c r="Z113" s="12">
        <v>90.0</v>
      </c>
      <c r="AA113" s="2" t="s">
        <v>71</v>
      </c>
      <c r="AB113" s="7" t="s">
        <v>40</v>
      </c>
      <c r="AD113" s="7" t="s">
        <v>40</v>
      </c>
      <c r="AF113" s="12">
        <v>20.0</v>
      </c>
      <c r="AG113" s="13" t="s">
        <v>555</v>
      </c>
      <c r="AH113" s="3" t="s">
        <v>40</v>
      </c>
      <c r="AI113" s="2"/>
      <c r="AJ113" s="6">
        <f>IFERROR(__xludf.DUMMYFUNCTION("""COMPUTED_VALUE"""),100.0)</f>
        <v>100</v>
      </c>
      <c r="AK113" s="2" t="str">
        <f>IFERROR(__xludf.DUMMYFUNCTION("""COMPUTED_VALUE"""),"")</f>
        <v/>
      </c>
      <c r="AL113" s="10" t="str">
        <f>IFERROR(__xludf.DUMMYFUNCTION("""COMPUTED_VALUE"""),"缺交")</f>
        <v>缺交</v>
      </c>
      <c r="AM113" s="2" t="str">
        <f>IFERROR(__xludf.DUMMYFUNCTION("""COMPUTED_VALUE"""),"")</f>
        <v/>
      </c>
      <c r="AN113" s="10" t="s">
        <v>40</v>
      </c>
      <c r="AO113" s="2"/>
      <c r="AP113" s="3">
        <v>100.0</v>
      </c>
      <c r="AQ113" s="11">
        <f>IFERROR(__xludf.DUMMYFUNCTION("""COMPUTED_VALUE"""),49.0)</f>
        <v>49</v>
      </c>
    </row>
    <row r="114">
      <c r="A114" s="1">
        <v>132.0</v>
      </c>
      <c r="B114" s="1" t="s">
        <v>49</v>
      </c>
      <c r="C114" s="1" t="s">
        <v>32</v>
      </c>
      <c r="D114" s="1" t="s">
        <v>556</v>
      </c>
      <c r="E114" s="1" t="s">
        <v>557</v>
      </c>
      <c r="G114" s="1">
        <v>85.0</v>
      </c>
      <c r="H114" s="1">
        <v>100.0</v>
      </c>
      <c r="J114" s="1">
        <v>100.0</v>
      </c>
      <c r="L114" s="1">
        <v>100.0</v>
      </c>
      <c r="N114">
        <f>IFERROR(__xludf.DUMMYFUNCTION("""COMPUTED_VALUE"""),61.0)</f>
        <v>61</v>
      </c>
      <c r="O114" s="1">
        <v>95.0</v>
      </c>
      <c r="P114" s="1" t="s">
        <v>558</v>
      </c>
      <c r="Q114" s="1" t="s">
        <v>37</v>
      </c>
      <c r="R114" s="1">
        <v>110.0</v>
      </c>
      <c r="S114" s="1" t="s">
        <v>38</v>
      </c>
      <c r="T114" s="1">
        <v>110.0</v>
      </c>
      <c r="U114" s="1" t="s">
        <v>61</v>
      </c>
      <c r="V114" s="1">
        <v>100.0</v>
      </c>
      <c r="W114" s="1"/>
      <c r="X114">
        <f>IFERROR(__xludf.DUMMYFUNCTION("""COMPUTED_VALUE"""),70.0)</f>
        <v>70</v>
      </c>
      <c r="Y114" t="str">
        <f>IFERROR(__xludf.DUMMYFUNCTION("""COMPUTED_VALUE"""),"weightedUnion和heightUnion比較?;部分測資答案錯誤;runtime error;輸出形式不符;")</f>
        <v>weightedUnion和heightUnion比較?;部分測資答案錯誤;runtime error;輸出形式不符;</v>
      </c>
      <c r="Z114" s="12">
        <v>90.0</v>
      </c>
      <c r="AA114" s="2" t="s">
        <v>71</v>
      </c>
      <c r="AB114" s="1">
        <v>50.0</v>
      </c>
      <c r="AC114" s="1" t="s">
        <v>559</v>
      </c>
      <c r="AD114" s="14">
        <v>100.0</v>
      </c>
      <c r="AE114" s="14" t="s">
        <v>54</v>
      </c>
      <c r="AF114" s="19">
        <v>90.0</v>
      </c>
      <c r="AG114" s="20" t="s">
        <v>48</v>
      </c>
      <c r="AH114" s="3">
        <v>100.0</v>
      </c>
      <c r="AI114" s="4"/>
      <c r="AJ114" s="6">
        <f>IFERROR(__xludf.DUMMYFUNCTION("""COMPUTED_VALUE"""),100.0)</f>
        <v>100</v>
      </c>
      <c r="AK114" s="4" t="str">
        <f>IFERROR(__xludf.DUMMYFUNCTION("""COMPUTED_VALUE"""),"")</f>
        <v/>
      </c>
      <c r="AL114" s="3">
        <f>IFERROR(__xludf.DUMMYFUNCTION("""COMPUTED_VALUE"""),80.0)</f>
        <v>80</v>
      </c>
      <c r="AM114" s="3" t="str">
        <f>IFERROR(__xludf.DUMMYFUNCTION("""COMPUTED_VALUE"""),"第一筆測資及最後一筆測資: 第二短與第三短順序顛倒(-10)、第二筆測資: k=3時少印一條(-10)")</f>
        <v>第一筆測資及最後一筆測資: 第二短與第三短順序顛倒(-10)、第二筆測資: k=3時少印一條(-10)</v>
      </c>
      <c r="AN114" s="3">
        <v>100.0</v>
      </c>
      <c r="AO114" s="4"/>
      <c r="AP114" s="3">
        <v>100.0</v>
      </c>
      <c r="AQ114" s="11">
        <f>IFERROR(__xludf.DUMMYFUNCTION("""COMPUTED_VALUE"""),63.0)</f>
        <v>63</v>
      </c>
    </row>
    <row r="115">
      <c r="A115" s="1">
        <v>133.0</v>
      </c>
      <c r="B115" s="1" t="s">
        <v>49</v>
      </c>
      <c r="C115" s="1" t="s">
        <v>32</v>
      </c>
      <c r="D115" s="1" t="s">
        <v>560</v>
      </c>
      <c r="E115" s="1" t="s">
        <v>561</v>
      </c>
      <c r="G115" s="1">
        <v>100.0</v>
      </c>
      <c r="H115" s="1">
        <v>100.0</v>
      </c>
      <c r="J115" s="1">
        <v>95.0</v>
      </c>
      <c r="K115" s="1" t="s">
        <v>179</v>
      </c>
      <c r="L115" s="1">
        <v>80.0</v>
      </c>
      <c r="M115" s="17" t="s">
        <v>505</v>
      </c>
      <c r="N115">
        <f>IFERROR(__xludf.DUMMYFUNCTION("""COMPUTED_VALUE"""),48.0)</f>
        <v>48</v>
      </c>
      <c r="O115" s="1">
        <v>100.0</v>
      </c>
      <c r="Q115" s="1" t="s">
        <v>37</v>
      </c>
      <c r="R115" s="1">
        <v>110.0</v>
      </c>
      <c r="S115" s="1" t="s">
        <v>38</v>
      </c>
      <c r="T115" s="1">
        <v>90.0</v>
      </c>
      <c r="U115" s="1" t="s">
        <v>394</v>
      </c>
      <c r="V115" s="1">
        <v>100.0</v>
      </c>
      <c r="X115">
        <f>IFERROR(__xludf.DUMMYFUNCTION("""COMPUTED_VALUE"""),80.0)</f>
        <v>80</v>
      </c>
      <c r="Y115" t="str">
        <f>IFERROR(__xludf.DUMMYFUNCTION("""COMPUTED_VALUE"""),"部分測資答案錯誤;")</f>
        <v>部分測資答案錯誤;</v>
      </c>
      <c r="Z115" s="12">
        <v>100.0</v>
      </c>
      <c r="AA115" s="2"/>
      <c r="AB115" s="7" t="s">
        <v>40</v>
      </c>
      <c r="AD115" s="7" t="s">
        <v>40</v>
      </c>
      <c r="AF115" s="12">
        <v>70.0</v>
      </c>
      <c r="AG115" s="13" t="s">
        <v>244</v>
      </c>
      <c r="AH115" s="3">
        <v>95.0</v>
      </c>
      <c r="AI115" s="3" t="s">
        <v>265</v>
      </c>
      <c r="AJ115" s="6">
        <f>IFERROR(__xludf.DUMMYFUNCTION("""COMPUTED_VALUE"""),100.0)</f>
        <v>100</v>
      </c>
      <c r="AK115" s="2" t="str">
        <f>IFERROR(__xludf.DUMMYFUNCTION("""COMPUTED_VALUE"""),"")</f>
        <v/>
      </c>
      <c r="AL115" s="10" t="str">
        <f>IFERROR(__xludf.DUMMYFUNCTION("""COMPUTED_VALUE"""),"缺交")</f>
        <v>缺交</v>
      </c>
      <c r="AM115" s="2" t="str">
        <f>IFERROR(__xludf.DUMMYFUNCTION("""COMPUTED_VALUE"""),"")</f>
        <v/>
      </c>
      <c r="AN115" s="3">
        <v>90.0</v>
      </c>
      <c r="AO115" s="17" t="s">
        <v>116</v>
      </c>
      <c r="AP115" s="16">
        <v>100.0</v>
      </c>
      <c r="AQ115" s="11">
        <f>IFERROR(__xludf.DUMMYFUNCTION("""COMPUTED_VALUE"""),43.0)</f>
        <v>43</v>
      </c>
    </row>
    <row r="116">
      <c r="A116" s="1">
        <v>134.0</v>
      </c>
      <c r="B116" s="1" t="s">
        <v>49</v>
      </c>
      <c r="C116" s="1" t="s">
        <v>32</v>
      </c>
      <c r="D116" s="1" t="s">
        <v>562</v>
      </c>
      <c r="E116" s="1" t="s">
        <v>563</v>
      </c>
      <c r="G116" s="1">
        <v>100.0</v>
      </c>
      <c r="H116" s="1">
        <v>100.0</v>
      </c>
      <c r="J116" s="1">
        <v>100.0</v>
      </c>
      <c r="L116" s="1">
        <v>100.0</v>
      </c>
      <c r="N116">
        <f>IFERROR(__xludf.DUMMYFUNCTION("""COMPUTED_VALUE"""),90.0)</f>
        <v>90</v>
      </c>
      <c r="O116" s="1">
        <v>100.0</v>
      </c>
      <c r="Q116" s="1" t="s">
        <v>91</v>
      </c>
      <c r="R116" s="1">
        <v>110.0</v>
      </c>
      <c r="S116" s="1" t="s">
        <v>38</v>
      </c>
      <c r="T116" s="1">
        <v>90.0</v>
      </c>
      <c r="U116" s="1" t="s">
        <v>394</v>
      </c>
      <c r="V116" s="1">
        <v>100.0</v>
      </c>
      <c r="X116">
        <f>IFERROR(__xludf.DUMMYFUNCTION("""COMPUTED_VALUE"""),95.0)</f>
        <v>95</v>
      </c>
      <c r="Y116" t="str">
        <f>IFERROR(__xludf.DUMMYFUNCTION("""COMPUTED_VALUE"""),"部分測資答案錯誤;")</f>
        <v>部分測資答案錯誤;</v>
      </c>
      <c r="Z116" s="12">
        <v>100.0</v>
      </c>
      <c r="AA116" s="2"/>
      <c r="AB116" s="7" t="s">
        <v>40</v>
      </c>
      <c r="AD116" s="7" t="s">
        <v>40</v>
      </c>
      <c r="AF116" s="12">
        <v>60.0</v>
      </c>
      <c r="AG116" s="17" t="s">
        <v>564</v>
      </c>
      <c r="AH116" s="3">
        <v>95.0</v>
      </c>
      <c r="AI116" s="3" t="s">
        <v>265</v>
      </c>
      <c r="AJ116" s="6">
        <f>IFERROR(__xludf.DUMMYFUNCTION("""COMPUTED_VALUE"""),90.0)</f>
        <v>90</v>
      </c>
      <c r="AK116" s="2" t="str">
        <f>IFERROR(__xludf.DUMMYFUNCTION("""COMPUTED_VALUE"""),"runtime error;link should be initialized as NULL;")</f>
        <v>runtime error;link should be initialized as NULL;</v>
      </c>
      <c r="AL116" s="10" t="str">
        <f>IFERROR(__xludf.DUMMYFUNCTION("""COMPUTED_VALUE"""),"缺交")</f>
        <v>缺交</v>
      </c>
      <c r="AM116" s="2" t="str">
        <f>IFERROR(__xludf.DUMMYFUNCTION("""COMPUTED_VALUE"""),"")</f>
        <v/>
      </c>
      <c r="AN116" s="3">
        <v>100.0</v>
      </c>
      <c r="AO116" s="2"/>
      <c r="AP116" s="3">
        <v>100.0</v>
      </c>
      <c r="AQ116" s="11">
        <f>IFERROR(__xludf.DUMMYFUNCTION("""COMPUTED_VALUE"""),92.0)</f>
        <v>92</v>
      </c>
    </row>
    <row r="117">
      <c r="A117" s="1">
        <v>135.0</v>
      </c>
      <c r="B117" s="1" t="s">
        <v>49</v>
      </c>
      <c r="C117" s="1" t="s">
        <v>32</v>
      </c>
      <c r="D117" s="1" t="s">
        <v>565</v>
      </c>
      <c r="E117" s="1" t="s">
        <v>566</v>
      </c>
      <c r="G117" s="1">
        <v>100.0</v>
      </c>
      <c r="H117" s="1">
        <v>100.0</v>
      </c>
      <c r="J117" s="1">
        <v>100.0</v>
      </c>
      <c r="L117" s="1">
        <v>100.0</v>
      </c>
      <c r="N117">
        <f>IFERROR(__xludf.DUMMYFUNCTION("""COMPUTED_VALUE"""),65.0)</f>
        <v>65</v>
      </c>
      <c r="O117" s="1">
        <v>100.0</v>
      </c>
      <c r="Q117" s="1" t="s">
        <v>60</v>
      </c>
      <c r="R117" s="1">
        <v>100.0</v>
      </c>
      <c r="T117" s="1">
        <v>100.0</v>
      </c>
      <c r="V117" s="1">
        <v>100.0</v>
      </c>
      <c r="X117">
        <f>IFERROR(__xludf.DUMMYFUNCTION("""COMPUTED_VALUE"""),100.0)</f>
        <v>100</v>
      </c>
      <c r="Y117" t="str">
        <f>IFERROR(__xludf.DUMMYFUNCTION("""COMPUTED_VALUE"""),"")</f>
        <v/>
      </c>
      <c r="Z117" s="12">
        <v>100.0</v>
      </c>
      <c r="AA117" s="2"/>
      <c r="AB117" s="1">
        <v>50.0</v>
      </c>
      <c r="AC117" s="1" t="s">
        <v>567</v>
      </c>
      <c r="AD117" s="14">
        <v>100.0</v>
      </c>
      <c r="AE117" s="14" t="s">
        <v>54</v>
      </c>
      <c r="AF117" s="19">
        <v>85.0</v>
      </c>
      <c r="AG117" s="20" t="s">
        <v>568</v>
      </c>
      <c r="AH117" s="3">
        <v>100.0</v>
      </c>
      <c r="AI117" s="4"/>
      <c r="AJ117" s="6">
        <f>IFERROR(__xludf.DUMMYFUNCTION("""COMPUTED_VALUE"""),76.0)</f>
        <v>76</v>
      </c>
      <c r="AK117" s="4" t="str">
        <f>IFERROR(__xludf.DUMMYFUNCTION("""COMPUTED_VALUE"""),"runtime error;部分測資答案錯誤;")</f>
        <v>runtime error;部分測資答案錯誤;</v>
      </c>
      <c r="AL117" s="10" t="str">
        <f>IFERROR(__xludf.DUMMYFUNCTION("""COMPUTED_VALUE"""),"缺交")</f>
        <v>缺交</v>
      </c>
      <c r="AM117" s="4" t="str">
        <f>IFERROR(__xludf.DUMMYFUNCTION("""COMPUTED_VALUE"""),"")</f>
        <v/>
      </c>
      <c r="AN117" s="3">
        <v>100.0</v>
      </c>
      <c r="AO117" s="4"/>
      <c r="AP117" s="3">
        <v>100.0</v>
      </c>
      <c r="AQ117" s="11">
        <f>IFERROR(__xludf.DUMMYFUNCTION("""COMPUTED_VALUE"""),76.0)</f>
        <v>76</v>
      </c>
    </row>
    <row r="118">
      <c r="A118" s="1">
        <v>136.0</v>
      </c>
      <c r="B118" s="1" t="s">
        <v>49</v>
      </c>
      <c r="C118" s="1" t="s">
        <v>32</v>
      </c>
      <c r="D118" s="1" t="s">
        <v>569</v>
      </c>
      <c r="E118" s="1" t="s">
        <v>570</v>
      </c>
      <c r="G118" s="1">
        <v>90.0</v>
      </c>
      <c r="H118" s="1">
        <v>100.0</v>
      </c>
      <c r="J118" s="1">
        <v>100.0</v>
      </c>
      <c r="L118" s="1">
        <v>90.0</v>
      </c>
      <c r="M118" s="1" t="s">
        <v>571</v>
      </c>
      <c r="N118">
        <f>IFERROR(__xludf.DUMMYFUNCTION("""COMPUTED_VALUE"""),83.0)</f>
        <v>83</v>
      </c>
      <c r="O118" s="1">
        <v>100.0</v>
      </c>
      <c r="Q118" s="1" t="s">
        <v>60</v>
      </c>
      <c r="R118" s="1">
        <v>110.0</v>
      </c>
      <c r="S118" s="1" t="s">
        <v>38</v>
      </c>
      <c r="T118" s="1">
        <v>110.0</v>
      </c>
      <c r="U118" s="1" t="s">
        <v>61</v>
      </c>
      <c r="V118" s="1">
        <v>20.0</v>
      </c>
      <c r="W118" s="1" t="s">
        <v>170</v>
      </c>
      <c r="X118">
        <f>IFERROR(__xludf.DUMMYFUNCTION("""COMPUTED_VALUE"""),95.0)</f>
        <v>95</v>
      </c>
      <c r="Y118" t="str">
        <f>IFERROR(__xludf.DUMMYFUNCTION("""COMPUTED_VALUE"""),"部分測資答案錯誤;")</f>
        <v>部分測資答案錯誤;</v>
      </c>
      <c r="Z118" s="12">
        <v>100.0</v>
      </c>
      <c r="AA118" s="2"/>
      <c r="AB118" s="7" t="s">
        <v>40</v>
      </c>
      <c r="AD118" s="7" t="s">
        <v>40</v>
      </c>
      <c r="AF118" s="12">
        <v>85.0</v>
      </c>
      <c r="AG118" s="2" t="s">
        <v>572</v>
      </c>
      <c r="AH118" s="3">
        <v>95.0</v>
      </c>
      <c r="AI118" s="3" t="s">
        <v>265</v>
      </c>
      <c r="AJ118" s="6">
        <f>IFERROR(__xludf.DUMMYFUNCTION("""COMPUTED_VALUE"""),100.0)</f>
        <v>100</v>
      </c>
      <c r="AK118" s="2" t="str">
        <f>IFERROR(__xludf.DUMMYFUNCTION("""COMPUTED_VALUE"""),"")</f>
        <v/>
      </c>
      <c r="AL118" s="10" t="str">
        <f>IFERROR(__xludf.DUMMYFUNCTION("""COMPUTED_VALUE"""),"缺交")</f>
        <v>缺交</v>
      </c>
      <c r="AM118" s="2" t="str">
        <f>IFERROR(__xludf.DUMMYFUNCTION("""COMPUTED_VALUE"""),"")</f>
        <v/>
      </c>
      <c r="AN118" s="3">
        <v>90.0</v>
      </c>
      <c r="AO118" s="17" t="s">
        <v>164</v>
      </c>
      <c r="AP118" s="3">
        <v>100.0</v>
      </c>
      <c r="AQ118" s="11">
        <f>IFERROR(__xludf.DUMMYFUNCTION("""COMPUTED_VALUE"""),81.0)</f>
        <v>81</v>
      </c>
    </row>
    <row r="119">
      <c r="A119" s="1">
        <v>137.0</v>
      </c>
      <c r="B119" s="1" t="s">
        <v>49</v>
      </c>
      <c r="C119" s="1" t="s">
        <v>32</v>
      </c>
      <c r="D119" s="1" t="s">
        <v>573</v>
      </c>
      <c r="E119" s="1" t="s">
        <v>574</v>
      </c>
      <c r="G119" s="1">
        <v>90.0</v>
      </c>
      <c r="H119" s="7" t="s">
        <v>40</v>
      </c>
      <c r="J119" s="7" t="s">
        <v>40</v>
      </c>
      <c r="L119" s="7" t="s">
        <v>40</v>
      </c>
      <c r="N119">
        <f>IFERROR(__xludf.DUMMYFUNCTION("""COMPUTED_VALUE"""),24.0)</f>
        <v>24</v>
      </c>
      <c r="O119" s="1" t="s">
        <v>40</v>
      </c>
      <c r="R119" s="1">
        <v>75.0</v>
      </c>
      <c r="S119" s="1" t="s">
        <v>575</v>
      </c>
      <c r="T119" s="1">
        <v>0.0</v>
      </c>
      <c r="U119" s="1" t="s">
        <v>576</v>
      </c>
      <c r="V119" s="7" t="s">
        <v>40</v>
      </c>
      <c r="X119" t="str">
        <f>IFERROR(__xludf.DUMMYFUNCTION("""COMPUTED_VALUE"""),"缺交")</f>
        <v>缺交</v>
      </c>
      <c r="Y119" t="str">
        <f>IFERROR(__xludf.DUMMYFUNCTION("""COMPUTED_VALUE"""),"")</f>
        <v/>
      </c>
      <c r="Z119" s="8" t="s">
        <v>40</v>
      </c>
      <c r="AA119" s="2"/>
      <c r="AB119" s="7" t="s">
        <v>40</v>
      </c>
      <c r="AD119" s="7" t="s">
        <v>40</v>
      </c>
      <c r="AF119" s="8" t="s">
        <v>40</v>
      </c>
      <c r="AG119" s="2"/>
      <c r="AH119" s="8" t="s">
        <v>40</v>
      </c>
      <c r="AI119" s="2"/>
      <c r="AJ119" s="9" t="str">
        <f>IFERROR(__xludf.DUMMYFUNCTION("""COMPUTED_VALUE"""),"缺交")</f>
        <v>缺交</v>
      </c>
      <c r="AK119" s="2" t="str">
        <f>IFERROR(__xludf.DUMMYFUNCTION("""COMPUTED_VALUE"""),"")</f>
        <v/>
      </c>
      <c r="AL119" s="10" t="str">
        <f>IFERROR(__xludf.DUMMYFUNCTION("""COMPUTED_VALUE"""),"缺交")</f>
        <v>缺交</v>
      </c>
      <c r="AM119" s="2" t="str">
        <f>IFERROR(__xludf.DUMMYFUNCTION("""COMPUTED_VALUE"""),"")</f>
        <v/>
      </c>
      <c r="AN119" s="10" t="s">
        <v>40</v>
      </c>
      <c r="AO119" s="2"/>
      <c r="AP119" s="10" t="s">
        <v>40</v>
      </c>
      <c r="AQ119" s="11">
        <f>IFERROR(__xludf.DUMMYFUNCTION("""COMPUTED_VALUE"""),6.0)</f>
        <v>6</v>
      </c>
    </row>
    <row r="120">
      <c r="A120" s="1">
        <v>138.0</v>
      </c>
      <c r="B120" s="1" t="s">
        <v>49</v>
      </c>
      <c r="C120" s="1" t="s">
        <v>32</v>
      </c>
      <c r="D120" s="1" t="s">
        <v>577</v>
      </c>
      <c r="E120" s="1" t="s">
        <v>578</v>
      </c>
      <c r="G120" s="1">
        <v>98.0</v>
      </c>
      <c r="H120" s="1">
        <v>100.0</v>
      </c>
      <c r="J120" s="1">
        <v>20.0</v>
      </c>
      <c r="K120" s="1" t="s">
        <v>126</v>
      </c>
      <c r="L120" s="1">
        <v>94.0</v>
      </c>
      <c r="M120" s="1" t="s">
        <v>579</v>
      </c>
      <c r="N120">
        <f>IFERROR(__xludf.DUMMYFUNCTION("""COMPUTED_VALUE"""),42.0)</f>
        <v>42</v>
      </c>
      <c r="O120" s="1">
        <v>85.0</v>
      </c>
      <c r="P120" s="1" t="s">
        <v>36</v>
      </c>
      <c r="Q120" s="1" t="s">
        <v>37</v>
      </c>
      <c r="R120" s="1">
        <v>100.0</v>
      </c>
      <c r="T120" s="1">
        <v>60.0</v>
      </c>
      <c r="U120" s="1" t="s">
        <v>45</v>
      </c>
      <c r="V120" s="1">
        <v>40.0</v>
      </c>
      <c r="W120" s="1" t="s">
        <v>580</v>
      </c>
      <c r="X120">
        <f>IFERROR(__xludf.DUMMYFUNCTION("""COMPUTED_VALUE"""),95.0)</f>
        <v>95</v>
      </c>
      <c r="Y120" t="str">
        <f>IFERROR(__xludf.DUMMYFUNCTION("""COMPUTED_VALUE"""),"輸出形式不符;")</f>
        <v>輸出形式不符;</v>
      </c>
      <c r="Z120" s="12">
        <v>80.0</v>
      </c>
      <c r="AA120" s="2" t="s">
        <v>127</v>
      </c>
      <c r="AB120" s="7" t="s">
        <v>40</v>
      </c>
      <c r="AD120" s="7" t="s">
        <v>40</v>
      </c>
      <c r="AF120" s="8" t="s">
        <v>40</v>
      </c>
      <c r="AG120" s="2"/>
      <c r="AH120" s="8" t="s">
        <v>40</v>
      </c>
      <c r="AI120" s="2"/>
      <c r="AJ120" s="6">
        <f>IFERROR(__xludf.DUMMYFUNCTION("""COMPUTED_VALUE"""),100.0)</f>
        <v>100</v>
      </c>
      <c r="AK120" s="2" t="str">
        <f>IFERROR(__xludf.DUMMYFUNCTION("""COMPUTED_VALUE"""),"")</f>
        <v/>
      </c>
      <c r="AL120" s="10" t="str">
        <f>IFERROR(__xludf.DUMMYFUNCTION("""COMPUTED_VALUE"""),"缺交")</f>
        <v>缺交</v>
      </c>
      <c r="AM120" s="2" t="str">
        <f>IFERROR(__xludf.DUMMYFUNCTION("""COMPUTED_VALUE"""),"")</f>
        <v/>
      </c>
      <c r="AN120" s="10" t="s">
        <v>40</v>
      </c>
      <c r="AO120" s="2"/>
      <c r="AP120" s="3">
        <v>100.0</v>
      </c>
      <c r="AQ120" s="11">
        <f>IFERROR(__xludf.DUMMYFUNCTION("""COMPUTED_VALUE"""),35.0)</f>
        <v>35</v>
      </c>
    </row>
    <row r="121">
      <c r="A121" s="1">
        <v>139.0</v>
      </c>
      <c r="B121" s="1" t="s">
        <v>49</v>
      </c>
      <c r="C121" s="1" t="s">
        <v>32</v>
      </c>
      <c r="D121" s="1" t="s">
        <v>581</v>
      </c>
      <c r="E121" s="1" t="s">
        <v>582</v>
      </c>
      <c r="G121" s="1">
        <v>100.0</v>
      </c>
      <c r="H121" s="1">
        <v>100.0</v>
      </c>
      <c r="J121" s="1">
        <v>100.0</v>
      </c>
      <c r="L121" s="1">
        <v>100.0</v>
      </c>
      <c r="N121">
        <f>IFERROR(__xludf.DUMMYFUNCTION("""COMPUTED_VALUE"""),62.0)</f>
        <v>62</v>
      </c>
      <c r="O121" s="1">
        <v>55.0</v>
      </c>
      <c r="P121" s="1" t="s">
        <v>583</v>
      </c>
      <c r="Q121" s="1" t="s">
        <v>37</v>
      </c>
      <c r="R121" s="1">
        <v>110.0</v>
      </c>
      <c r="S121" s="1" t="s">
        <v>38</v>
      </c>
      <c r="T121" s="1">
        <v>90.0</v>
      </c>
      <c r="U121" s="1" t="s">
        <v>394</v>
      </c>
      <c r="V121" s="1">
        <v>100.0</v>
      </c>
      <c r="X121">
        <f>IFERROR(__xludf.DUMMYFUNCTION("""COMPUTED_VALUE"""),85.0)</f>
        <v>85</v>
      </c>
      <c r="Y121" t="str">
        <f>IFERROR(__xludf.DUMMYFUNCTION("""COMPUTED_VALUE"""),"部分測資答案錯誤;")</f>
        <v>部分測資答案錯誤;</v>
      </c>
      <c r="Z121" s="12">
        <v>90.0</v>
      </c>
      <c r="AA121" s="2" t="s">
        <v>127</v>
      </c>
      <c r="AB121" s="7" t="s">
        <v>40</v>
      </c>
      <c r="AD121" s="7" t="s">
        <v>40</v>
      </c>
      <c r="AF121" s="8" t="s">
        <v>40</v>
      </c>
      <c r="AG121" s="2"/>
      <c r="AH121" s="8" t="s">
        <v>40</v>
      </c>
      <c r="AI121" s="2"/>
      <c r="AJ121" s="6">
        <f>IFERROR(__xludf.DUMMYFUNCTION("""COMPUTED_VALUE"""),100.0)</f>
        <v>100</v>
      </c>
      <c r="AK121" s="2" t="str">
        <f>IFERROR(__xludf.DUMMYFUNCTION("""COMPUTED_VALUE"""),"")</f>
        <v/>
      </c>
      <c r="AL121" s="10" t="str">
        <f>IFERROR(__xludf.DUMMYFUNCTION("""COMPUTED_VALUE"""),"缺交")</f>
        <v>缺交</v>
      </c>
      <c r="AM121" s="2" t="str">
        <f>IFERROR(__xludf.DUMMYFUNCTION("""COMPUTED_VALUE"""),"")</f>
        <v/>
      </c>
      <c r="AN121" s="3">
        <v>100.0</v>
      </c>
      <c r="AO121" s="2"/>
      <c r="AP121" s="3">
        <v>100.0</v>
      </c>
      <c r="AQ121" s="11">
        <f>IFERROR(__xludf.DUMMYFUNCTION("""COMPUTED_VALUE"""),28.0)</f>
        <v>28</v>
      </c>
    </row>
    <row r="122">
      <c r="A122" s="1">
        <v>140.0</v>
      </c>
      <c r="B122" s="1" t="s">
        <v>49</v>
      </c>
      <c r="C122" s="1" t="s">
        <v>32</v>
      </c>
      <c r="D122" s="1" t="s">
        <v>584</v>
      </c>
      <c r="E122" s="1" t="s">
        <v>585</v>
      </c>
      <c r="G122" s="1">
        <v>100.0</v>
      </c>
      <c r="H122" s="1">
        <v>90.0</v>
      </c>
      <c r="I122" s="1" t="s">
        <v>586</v>
      </c>
      <c r="J122" s="1">
        <v>100.0</v>
      </c>
      <c r="L122" s="1">
        <v>90.0</v>
      </c>
      <c r="M122" s="1" t="s">
        <v>587</v>
      </c>
      <c r="N122">
        <f>IFERROR(__xludf.DUMMYFUNCTION("""COMPUTED_VALUE"""),55.0)</f>
        <v>55</v>
      </c>
      <c r="O122" s="1">
        <v>100.0</v>
      </c>
      <c r="P122" s="1" t="s">
        <v>588</v>
      </c>
      <c r="Q122" s="1" t="s">
        <v>60</v>
      </c>
      <c r="R122" s="1">
        <v>105.0</v>
      </c>
      <c r="S122" s="1" t="s">
        <v>437</v>
      </c>
      <c r="T122" s="1">
        <v>110.0</v>
      </c>
      <c r="U122" s="1" t="s">
        <v>61</v>
      </c>
      <c r="V122" s="1">
        <v>100.0</v>
      </c>
      <c r="X122">
        <f>IFERROR(__xludf.DUMMYFUNCTION("""COMPUTED_VALUE"""),95.0)</f>
        <v>95</v>
      </c>
      <c r="Y122" t="str">
        <f>IFERROR(__xludf.DUMMYFUNCTION("""COMPUTED_VALUE"""),"部分測資答案錯誤;")</f>
        <v>部分測資答案錯誤;</v>
      </c>
      <c r="Z122" s="12">
        <v>100.0</v>
      </c>
      <c r="AA122" s="2"/>
      <c r="AB122" s="1">
        <v>5.0</v>
      </c>
      <c r="AC122" s="1" t="s">
        <v>228</v>
      </c>
      <c r="AD122" s="7" t="s">
        <v>40</v>
      </c>
      <c r="AE122" s="43"/>
      <c r="AF122" s="19">
        <v>85.0</v>
      </c>
      <c r="AG122" s="44" t="s">
        <v>589</v>
      </c>
      <c r="AH122" s="3">
        <v>100.0</v>
      </c>
      <c r="AI122" s="45"/>
      <c r="AJ122" s="6">
        <f>IFERROR(__xludf.DUMMYFUNCTION("""COMPUTED_VALUE"""),100.0)</f>
        <v>100</v>
      </c>
      <c r="AK122" s="45" t="str">
        <f>IFERROR(__xludf.DUMMYFUNCTION("""COMPUTED_VALUE"""),"")</f>
        <v/>
      </c>
      <c r="AL122" s="10" t="str">
        <f>IFERROR(__xludf.DUMMYFUNCTION("""COMPUTED_VALUE"""),"缺交")</f>
        <v>缺交</v>
      </c>
      <c r="AM122" s="45" t="str">
        <f>IFERROR(__xludf.DUMMYFUNCTION("""COMPUTED_VALUE"""),"")</f>
        <v/>
      </c>
      <c r="AN122" s="3">
        <v>100.0</v>
      </c>
      <c r="AO122" s="45"/>
      <c r="AP122" s="3">
        <v>100.0</v>
      </c>
      <c r="AQ122" s="11">
        <f>IFERROR(__xludf.DUMMYFUNCTION("""COMPUTED_VALUE"""),57.0)</f>
        <v>57</v>
      </c>
    </row>
    <row r="123">
      <c r="A123" s="1">
        <v>141.0</v>
      </c>
      <c r="B123" s="1" t="s">
        <v>49</v>
      </c>
      <c r="C123" s="1" t="s">
        <v>32</v>
      </c>
      <c r="D123" s="1" t="s">
        <v>590</v>
      </c>
      <c r="E123" s="1" t="s">
        <v>591</v>
      </c>
      <c r="G123" s="1">
        <v>100.0</v>
      </c>
      <c r="H123" s="1">
        <v>100.0</v>
      </c>
      <c r="J123" s="1">
        <v>100.0</v>
      </c>
      <c r="L123" s="1">
        <v>100.0</v>
      </c>
      <c r="N123">
        <f>IFERROR(__xludf.DUMMYFUNCTION("""COMPUTED_VALUE"""),58.0)</f>
        <v>58</v>
      </c>
      <c r="O123" s="1">
        <v>100.0</v>
      </c>
      <c r="P123" s="1" t="s">
        <v>592</v>
      </c>
      <c r="Q123" s="1" t="s">
        <v>60</v>
      </c>
      <c r="R123" s="1">
        <v>110.0</v>
      </c>
      <c r="S123" s="1" t="s">
        <v>38</v>
      </c>
      <c r="T123" s="1">
        <v>100.0</v>
      </c>
      <c r="V123" s="1">
        <v>100.0</v>
      </c>
      <c r="X123">
        <f>IFERROR(__xludf.DUMMYFUNCTION("""COMPUTED_VALUE"""),95.0)</f>
        <v>95</v>
      </c>
      <c r="Y123" t="str">
        <f>IFERROR(__xludf.DUMMYFUNCTION("""COMPUTED_VALUE"""),"輸出形式不符;")</f>
        <v>輸出形式不符;</v>
      </c>
      <c r="Z123" s="12">
        <v>100.0</v>
      </c>
      <c r="AA123" s="2"/>
      <c r="AB123" s="7" t="s">
        <v>40</v>
      </c>
      <c r="AD123" s="7" t="s">
        <v>40</v>
      </c>
      <c r="AE123" s="43"/>
      <c r="AF123" s="21">
        <v>100.0</v>
      </c>
      <c r="AG123" s="45"/>
      <c r="AH123" s="3">
        <v>100.0</v>
      </c>
      <c r="AI123" s="45"/>
      <c r="AJ123" s="6">
        <f>IFERROR(__xludf.DUMMYFUNCTION("""COMPUTED_VALUE"""),100.0)</f>
        <v>100</v>
      </c>
      <c r="AK123" s="45" t="str">
        <f>IFERROR(__xludf.DUMMYFUNCTION("""COMPUTED_VALUE"""),"")</f>
        <v/>
      </c>
      <c r="AL123" s="10" t="str">
        <f>IFERROR(__xludf.DUMMYFUNCTION("""COMPUTED_VALUE"""),"缺交")</f>
        <v>缺交</v>
      </c>
      <c r="AM123" s="45" t="str">
        <f>IFERROR(__xludf.DUMMYFUNCTION("""COMPUTED_VALUE"""),"")</f>
        <v/>
      </c>
      <c r="AN123" s="3">
        <v>90.0</v>
      </c>
      <c r="AO123" s="17" t="s">
        <v>164</v>
      </c>
      <c r="AP123" s="3">
        <v>50.0</v>
      </c>
      <c r="AQ123" s="11">
        <f>IFERROR(__xludf.DUMMYFUNCTION("""COMPUTED_VALUE"""),37.0)</f>
        <v>37</v>
      </c>
    </row>
    <row r="124">
      <c r="A124" s="1">
        <v>142.0</v>
      </c>
      <c r="B124" s="1" t="s">
        <v>49</v>
      </c>
      <c r="C124" s="1" t="s">
        <v>32</v>
      </c>
      <c r="D124" s="1" t="s">
        <v>593</v>
      </c>
      <c r="E124" s="1" t="s">
        <v>594</v>
      </c>
      <c r="G124" s="1">
        <v>100.0</v>
      </c>
      <c r="H124" s="1">
        <v>100.0</v>
      </c>
      <c r="J124" s="1">
        <v>90.0</v>
      </c>
      <c r="K124" s="1" t="s">
        <v>595</v>
      </c>
      <c r="L124" s="1">
        <v>100.0</v>
      </c>
      <c r="N124">
        <f>IFERROR(__xludf.DUMMYFUNCTION("""COMPUTED_VALUE"""),56.0)</f>
        <v>56</v>
      </c>
      <c r="O124" s="1">
        <v>100.0</v>
      </c>
      <c r="Q124" s="1" t="s">
        <v>37</v>
      </c>
      <c r="R124" s="1">
        <v>100.0</v>
      </c>
      <c r="T124" s="1">
        <v>100.0</v>
      </c>
      <c r="V124" s="1">
        <v>100.0</v>
      </c>
      <c r="X124">
        <f>IFERROR(__xludf.DUMMYFUNCTION("""COMPUTED_VALUE"""),80.0)</f>
        <v>80</v>
      </c>
      <c r="Y124" t="str">
        <f>IFERROR(__xludf.DUMMYFUNCTION("""COMPUTED_VALUE"""),"部分測資答案錯誤;應針對兩種union搭配collapsingFind的差別做比較;")</f>
        <v>部分測資答案錯誤;應針對兩種union搭配collapsingFind的差別做比較;</v>
      </c>
      <c r="Z124" s="12">
        <v>100.0</v>
      </c>
      <c r="AA124" s="2"/>
      <c r="AB124" s="7" t="s">
        <v>40</v>
      </c>
      <c r="AD124" s="7" t="s">
        <v>40</v>
      </c>
      <c r="AE124" s="43"/>
      <c r="AF124" s="21">
        <v>90.0</v>
      </c>
      <c r="AG124" s="45" t="s">
        <v>217</v>
      </c>
      <c r="AH124" s="3">
        <v>75.0</v>
      </c>
      <c r="AI124" s="3" t="s">
        <v>596</v>
      </c>
      <c r="AJ124" s="6">
        <f>IFERROR(__xludf.DUMMYFUNCTION("""COMPUTED_VALUE"""),88.0)</f>
        <v>88</v>
      </c>
      <c r="AK124" s="45" t="str">
        <f>IFERROR(__xludf.DUMMYFUNCTION("""COMPUTED_VALUE"""),"部分測資答案錯誤;")</f>
        <v>部分測資答案錯誤;</v>
      </c>
      <c r="AL124" s="10" t="str">
        <f>IFERROR(__xludf.DUMMYFUNCTION("""COMPUTED_VALUE"""),"缺交")</f>
        <v>缺交</v>
      </c>
      <c r="AM124" s="45" t="str">
        <f>IFERROR(__xludf.DUMMYFUNCTION("""COMPUTED_VALUE"""),"")</f>
        <v/>
      </c>
      <c r="AN124" s="10" t="s">
        <v>40</v>
      </c>
      <c r="AO124" s="45"/>
      <c r="AP124" s="3">
        <v>100.0</v>
      </c>
      <c r="AQ124" s="11">
        <f>IFERROR(__xludf.DUMMYFUNCTION("""COMPUTED_VALUE"""),51.0)</f>
        <v>51</v>
      </c>
    </row>
    <row r="125">
      <c r="A125" s="1">
        <v>143.0</v>
      </c>
      <c r="B125" s="1" t="s">
        <v>49</v>
      </c>
      <c r="C125" s="1" t="s">
        <v>32</v>
      </c>
      <c r="D125" s="1" t="s">
        <v>597</v>
      </c>
      <c r="E125" s="1" t="s">
        <v>598</v>
      </c>
      <c r="G125" s="1">
        <v>98.0</v>
      </c>
      <c r="H125" s="1">
        <v>100.0</v>
      </c>
      <c r="J125" s="1">
        <v>100.0</v>
      </c>
      <c r="L125" s="1">
        <v>100.0</v>
      </c>
      <c r="N125">
        <f>IFERROR(__xludf.DUMMYFUNCTION("""COMPUTED_VALUE"""),67.0)</f>
        <v>67</v>
      </c>
      <c r="O125" s="1">
        <v>70.0</v>
      </c>
      <c r="P125" s="1" t="s">
        <v>36</v>
      </c>
      <c r="Q125" s="1" t="s">
        <v>60</v>
      </c>
      <c r="R125" s="1">
        <v>108.0</v>
      </c>
      <c r="S125" s="1" t="s">
        <v>599</v>
      </c>
      <c r="T125" s="1">
        <v>90.0</v>
      </c>
      <c r="U125" s="1" t="s">
        <v>77</v>
      </c>
      <c r="V125" s="1">
        <v>100.0</v>
      </c>
      <c r="X125">
        <f>IFERROR(__xludf.DUMMYFUNCTION("""COMPUTED_VALUE"""),100.0)</f>
        <v>100</v>
      </c>
      <c r="Y125" t="str">
        <f>IFERROR(__xludf.DUMMYFUNCTION("""COMPUTED_VALUE"""),"")</f>
        <v/>
      </c>
      <c r="Z125" s="12">
        <v>100.0</v>
      </c>
      <c r="AA125" s="2"/>
      <c r="AB125" s="1">
        <v>100.0</v>
      </c>
      <c r="AD125" s="14">
        <v>100.0</v>
      </c>
      <c r="AE125" s="14" t="s">
        <v>54</v>
      </c>
      <c r="AF125" s="19">
        <v>80.0</v>
      </c>
      <c r="AG125" s="4" t="s">
        <v>600</v>
      </c>
      <c r="AH125" s="3">
        <v>55.0</v>
      </c>
      <c r="AI125" s="40" t="s">
        <v>601</v>
      </c>
      <c r="AJ125" s="9" t="str">
        <f>IFERROR(__xludf.DUMMYFUNCTION("""COMPUTED_VALUE"""),"缺交")</f>
        <v>缺交</v>
      </c>
      <c r="AK125" s="4" t="str">
        <f>IFERROR(__xludf.DUMMYFUNCTION("""COMPUTED_VALUE"""),"")</f>
        <v/>
      </c>
      <c r="AL125" s="10" t="str">
        <f>IFERROR(__xludf.DUMMYFUNCTION("""COMPUTED_VALUE"""),"缺交")</f>
        <v>缺交</v>
      </c>
      <c r="AM125" s="4" t="str">
        <f>IFERROR(__xludf.DUMMYFUNCTION("""COMPUTED_VALUE"""),"")</f>
        <v/>
      </c>
      <c r="AN125" s="3">
        <v>100.0</v>
      </c>
      <c r="AO125" s="4"/>
      <c r="AP125" s="3">
        <v>100.0</v>
      </c>
      <c r="AQ125" s="11">
        <f>IFERROR(__xludf.DUMMYFUNCTION("""COMPUTED_VALUE"""),66.0)</f>
        <v>66</v>
      </c>
    </row>
    <row r="126">
      <c r="A126" s="1">
        <v>144.0</v>
      </c>
      <c r="B126" s="1" t="s">
        <v>49</v>
      </c>
      <c r="C126" s="1" t="s">
        <v>32</v>
      </c>
      <c r="D126" s="1" t="s">
        <v>602</v>
      </c>
      <c r="E126" s="1" t="s">
        <v>603</v>
      </c>
      <c r="G126" s="1">
        <v>95.0</v>
      </c>
      <c r="H126" s="1">
        <v>100.0</v>
      </c>
      <c r="J126" s="1">
        <v>95.0</v>
      </c>
      <c r="K126" s="1" t="s">
        <v>604</v>
      </c>
      <c r="L126" s="1">
        <v>100.0</v>
      </c>
      <c r="N126" t="str">
        <f>IFERROR(__xludf.DUMMYFUNCTION("""COMPUTED_VALUE"""),"缺考")</f>
        <v>缺考</v>
      </c>
      <c r="O126" s="1">
        <v>100.0</v>
      </c>
      <c r="Q126" s="1" t="s">
        <v>37</v>
      </c>
      <c r="R126" s="1">
        <v>0.0</v>
      </c>
      <c r="T126" s="1">
        <v>0.0</v>
      </c>
      <c r="U126" s="1" t="s">
        <v>605</v>
      </c>
      <c r="V126" s="1">
        <v>100.0</v>
      </c>
      <c r="X126">
        <f>IFERROR(__xludf.DUMMYFUNCTION("""COMPUTED_VALUE"""),70.0)</f>
        <v>70</v>
      </c>
      <c r="Y126" t="str">
        <f>IFERROR(__xludf.DUMMYFUNCTION("""COMPUTED_VALUE"""),"部分測資答案錯誤;runtime error;")</f>
        <v>部分測資答案錯誤;runtime error;</v>
      </c>
      <c r="Z126" s="12">
        <v>100.0</v>
      </c>
      <c r="AA126" s="2"/>
      <c r="AB126" s="7" t="s">
        <v>40</v>
      </c>
      <c r="AD126" s="7" t="s">
        <v>40</v>
      </c>
      <c r="AF126" s="8" t="s">
        <v>40</v>
      </c>
      <c r="AG126" s="2"/>
      <c r="AH126" s="46">
        <v>35.0</v>
      </c>
      <c r="AI126" s="40" t="s">
        <v>606</v>
      </c>
      <c r="AJ126" s="6">
        <f>IFERROR(__xludf.DUMMYFUNCTION("""COMPUTED_VALUE"""),92.0)</f>
        <v>92</v>
      </c>
      <c r="AK126" s="2" t="str">
        <f>IFERROR(__xludf.DUMMYFUNCTION("""COMPUTED_VALUE"""),"部分測資答案錯誤;")</f>
        <v>部分測資答案錯誤;</v>
      </c>
      <c r="AL126" s="10" t="str">
        <f>IFERROR(__xludf.DUMMYFUNCTION("""COMPUTED_VALUE"""),"缺交")</f>
        <v>缺交</v>
      </c>
      <c r="AM126" s="2" t="str">
        <f>IFERROR(__xludf.DUMMYFUNCTION("""COMPUTED_VALUE"""),"")</f>
        <v/>
      </c>
      <c r="AN126" s="3">
        <v>40.0</v>
      </c>
      <c r="AO126" s="3" t="s">
        <v>248</v>
      </c>
      <c r="AP126" s="3">
        <v>90.0</v>
      </c>
      <c r="AQ126" s="11">
        <f>IFERROR(__xludf.DUMMYFUNCTION("""COMPUTED_VALUE"""),42.0)</f>
        <v>42</v>
      </c>
    </row>
    <row r="127">
      <c r="A127" s="1">
        <v>145.0</v>
      </c>
      <c r="B127" s="1" t="s">
        <v>49</v>
      </c>
      <c r="C127" s="1" t="s">
        <v>32</v>
      </c>
      <c r="D127" s="1" t="s">
        <v>607</v>
      </c>
      <c r="E127" s="1" t="s">
        <v>608</v>
      </c>
      <c r="G127" s="1">
        <v>93.0</v>
      </c>
      <c r="H127" s="1">
        <v>100.0</v>
      </c>
      <c r="J127" s="1">
        <v>95.0</v>
      </c>
      <c r="K127" s="1" t="s">
        <v>609</v>
      </c>
      <c r="L127" s="1">
        <v>95.0</v>
      </c>
      <c r="M127" s="17" t="s">
        <v>610</v>
      </c>
      <c r="N127">
        <f>IFERROR(__xludf.DUMMYFUNCTION("""COMPUTED_VALUE"""),61.0)</f>
        <v>61</v>
      </c>
      <c r="O127" s="1">
        <v>65.0</v>
      </c>
      <c r="P127" s="1" t="s">
        <v>611</v>
      </c>
      <c r="Q127" s="1" t="s">
        <v>37</v>
      </c>
      <c r="R127" s="1">
        <v>100.0</v>
      </c>
      <c r="T127" s="1">
        <v>90.0</v>
      </c>
      <c r="U127" s="1" t="s">
        <v>612</v>
      </c>
      <c r="V127" s="1">
        <v>100.0</v>
      </c>
      <c r="X127">
        <f>IFERROR(__xludf.DUMMYFUNCTION("""COMPUTED_VALUE"""),85.0)</f>
        <v>85</v>
      </c>
      <c r="Y127" t="str">
        <f>IFERROR(__xludf.DUMMYFUNCTION("""COMPUTED_VALUE"""),"weightedUnion和heightUnion比較?;輸出形式不符;")</f>
        <v>weightedUnion和heightUnion比較?;輸出形式不符;</v>
      </c>
      <c r="Z127" s="12">
        <v>100.0</v>
      </c>
      <c r="AA127" s="2"/>
      <c r="AB127" s="7" t="s">
        <v>40</v>
      </c>
      <c r="AD127" s="7" t="s">
        <v>40</v>
      </c>
      <c r="AF127" s="12">
        <v>55.0</v>
      </c>
      <c r="AG127" s="13" t="s">
        <v>613</v>
      </c>
      <c r="AH127" s="3" t="s">
        <v>40</v>
      </c>
      <c r="AI127" s="2"/>
      <c r="AJ127" s="6">
        <f>IFERROR(__xludf.DUMMYFUNCTION("""COMPUTED_VALUE"""),96.0)</f>
        <v>96</v>
      </c>
      <c r="AK127" s="2" t="str">
        <f>IFERROR(__xludf.DUMMYFUNCTION("""COMPUTED_VALUE"""),"部分測資答案錯誤;")</f>
        <v>部分測資答案錯誤;</v>
      </c>
      <c r="AL127" s="10" t="str">
        <f>IFERROR(__xludf.DUMMYFUNCTION("""COMPUTED_VALUE"""),"缺交")</f>
        <v>缺交</v>
      </c>
      <c r="AM127" s="2" t="str">
        <f>IFERROR(__xludf.DUMMYFUNCTION("""COMPUTED_VALUE"""),"")</f>
        <v/>
      </c>
      <c r="AN127" s="3">
        <v>100.0</v>
      </c>
      <c r="AO127" s="2"/>
      <c r="AP127" s="3">
        <v>100.0</v>
      </c>
      <c r="AQ127" s="11">
        <f>IFERROR(__xludf.DUMMYFUNCTION("""COMPUTED_VALUE"""),32.0)</f>
        <v>32</v>
      </c>
    </row>
    <row r="128">
      <c r="A128" s="1">
        <v>88.0</v>
      </c>
      <c r="B128" s="1" t="s">
        <v>41</v>
      </c>
      <c r="C128" s="1" t="s">
        <v>32</v>
      </c>
      <c r="D128" s="1" t="s">
        <v>614</v>
      </c>
      <c r="E128" s="1" t="s">
        <v>615</v>
      </c>
      <c r="G128" s="1">
        <v>100.0</v>
      </c>
      <c r="H128" s="1">
        <v>100.0</v>
      </c>
      <c r="J128" s="1">
        <v>10.0</v>
      </c>
      <c r="K128" s="1" t="s">
        <v>317</v>
      </c>
      <c r="L128" s="1">
        <v>100.0</v>
      </c>
      <c r="N128">
        <f>IFERROR(__xludf.DUMMYFUNCTION("""COMPUTED_VALUE"""),49.0)</f>
        <v>49</v>
      </c>
      <c r="O128" s="1">
        <v>80.0</v>
      </c>
      <c r="P128" s="1" t="s">
        <v>616</v>
      </c>
      <c r="Q128" s="1" t="s">
        <v>60</v>
      </c>
      <c r="R128" s="1">
        <v>100.0</v>
      </c>
      <c r="T128" s="1">
        <v>20.0</v>
      </c>
      <c r="U128" s="1" t="s">
        <v>617</v>
      </c>
      <c r="V128" s="1">
        <v>95.0</v>
      </c>
      <c r="W128" s="1" t="s">
        <v>618</v>
      </c>
      <c r="X128">
        <f>IFERROR(__xludf.DUMMYFUNCTION("""COMPUTED_VALUE"""),0.0)</f>
        <v>0</v>
      </c>
      <c r="Y128" t="str">
        <f>IFERROR(__xludf.DUMMYFUNCTION("""COMPUTED_VALUE"""),"無檔案")</f>
        <v>無檔案</v>
      </c>
      <c r="Z128" s="8" t="s">
        <v>40</v>
      </c>
      <c r="AA128" s="2"/>
      <c r="AB128" s="7" t="s">
        <v>40</v>
      </c>
      <c r="AD128" s="7" t="s">
        <v>40</v>
      </c>
      <c r="AF128" s="8" t="s">
        <v>40</v>
      </c>
      <c r="AG128" s="2"/>
      <c r="AH128" s="8" t="s">
        <v>40</v>
      </c>
      <c r="AI128" s="2"/>
      <c r="AJ128" s="6">
        <f>IFERROR(__xludf.DUMMYFUNCTION("""COMPUTED_VALUE"""),100.0)</f>
        <v>100</v>
      </c>
      <c r="AK128" s="2" t="str">
        <f>IFERROR(__xludf.DUMMYFUNCTION("""COMPUTED_VALUE"""),"")</f>
        <v/>
      </c>
      <c r="AL128" s="10" t="str">
        <f>IFERROR(__xludf.DUMMYFUNCTION("""COMPUTED_VALUE"""),"缺交")</f>
        <v>缺交</v>
      </c>
      <c r="AM128" s="2" t="str">
        <f>IFERROR(__xludf.DUMMYFUNCTION("""COMPUTED_VALUE"""),"")</f>
        <v/>
      </c>
      <c r="AN128" s="3">
        <v>100.0</v>
      </c>
      <c r="AO128" s="2"/>
      <c r="AP128" s="3">
        <v>100.0</v>
      </c>
      <c r="AQ128" s="11">
        <f>IFERROR(__xludf.DUMMYFUNCTION("""COMPUTED_VALUE"""),75.0)</f>
        <v>75</v>
      </c>
    </row>
    <row r="129">
      <c r="A129" s="1">
        <v>89.0</v>
      </c>
      <c r="B129" s="1" t="s">
        <v>41</v>
      </c>
      <c r="C129" s="1" t="s">
        <v>32</v>
      </c>
      <c r="D129" s="1" t="s">
        <v>619</v>
      </c>
      <c r="E129" s="1" t="s">
        <v>620</v>
      </c>
      <c r="G129" s="1">
        <v>69.0</v>
      </c>
      <c r="H129" s="1">
        <v>100.0</v>
      </c>
      <c r="J129" s="1">
        <v>70.0</v>
      </c>
      <c r="K129" s="1" t="s">
        <v>621</v>
      </c>
      <c r="L129" s="1">
        <v>100.0</v>
      </c>
      <c r="N129">
        <f>IFERROR(__xludf.DUMMYFUNCTION("""COMPUTED_VALUE"""),58.0)</f>
        <v>58</v>
      </c>
      <c r="O129" s="1">
        <v>70.0</v>
      </c>
      <c r="P129" s="1" t="s">
        <v>622</v>
      </c>
      <c r="Q129" s="1" t="s">
        <v>37</v>
      </c>
      <c r="R129" s="1">
        <v>110.0</v>
      </c>
      <c r="S129" s="1" t="s">
        <v>38</v>
      </c>
      <c r="T129" s="1">
        <v>110.0</v>
      </c>
      <c r="U129" s="1" t="s">
        <v>61</v>
      </c>
      <c r="V129" s="1">
        <v>100.0</v>
      </c>
      <c r="X129">
        <f>IFERROR(__xludf.DUMMYFUNCTION("""COMPUTED_VALUE"""),70.0)</f>
        <v>70</v>
      </c>
      <c r="Y129" t="str">
        <f>IFERROR(__xludf.DUMMYFUNCTION("""COMPUTED_VALUE"""),"weightedUnion和heightUnion比較?;部分測資答案錯誤;runtime error;")</f>
        <v>weightedUnion和heightUnion比較?;部分測資答案錯誤;runtime error;</v>
      </c>
      <c r="Z129" s="12">
        <v>90.0</v>
      </c>
      <c r="AA129" s="2" t="s">
        <v>71</v>
      </c>
      <c r="AB129" s="1">
        <v>90.0</v>
      </c>
      <c r="AC129" s="1" t="s">
        <v>623</v>
      </c>
      <c r="AD129" s="14">
        <v>100.0</v>
      </c>
      <c r="AE129" s="1" t="s">
        <v>54</v>
      </c>
      <c r="AF129" s="19">
        <v>100.0</v>
      </c>
      <c r="AG129" s="4"/>
      <c r="AH129" s="3">
        <v>100.0</v>
      </c>
      <c r="AI129" s="4"/>
      <c r="AJ129" s="6">
        <f>IFERROR(__xludf.DUMMYFUNCTION("""COMPUTED_VALUE"""),85.0)</f>
        <v>85</v>
      </c>
      <c r="AK129" s="4" t="str">
        <f>IFERROR(__xludf.DUMMYFUNCTION("""COMPUTED_VALUE"""),"部分測資答案錯誤;")</f>
        <v>部分測資答案錯誤;</v>
      </c>
      <c r="AL129" s="10" t="str">
        <f>IFERROR(__xludf.DUMMYFUNCTION("""COMPUTED_VALUE"""),"缺交")</f>
        <v>缺交</v>
      </c>
      <c r="AM129" s="4" t="str">
        <f>IFERROR(__xludf.DUMMYFUNCTION("""COMPUTED_VALUE"""),"")</f>
        <v/>
      </c>
      <c r="AN129" s="3">
        <v>100.0</v>
      </c>
      <c r="AO129" s="4"/>
      <c r="AP129" s="3">
        <v>100.0</v>
      </c>
      <c r="AQ129" s="11">
        <f>IFERROR(__xludf.DUMMYFUNCTION("""COMPUTED_VALUE"""),81.0)</f>
        <v>81</v>
      </c>
    </row>
    <row r="130">
      <c r="A130" s="1">
        <v>146.0</v>
      </c>
      <c r="B130" s="1" t="s">
        <v>49</v>
      </c>
      <c r="C130" s="1" t="s">
        <v>32</v>
      </c>
      <c r="D130" s="1" t="s">
        <v>624</v>
      </c>
      <c r="E130" s="1" t="s">
        <v>625</v>
      </c>
      <c r="G130" s="1">
        <v>100.0</v>
      </c>
      <c r="H130" s="1">
        <v>100.0</v>
      </c>
      <c r="J130" s="1">
        <v>100.0</v>
      </c>
      <c r="L130" s="1">
        <v>100.0</v>
      </c>
      <c r="N130">
        <f>IFERROR(__xludf.DUMMYFUNCTION("""COMPUTED_VALUE"""),42.0)</f>
        <v>42</v>
      </c>
      <c r="O130" s="1">
        <v>100.0</v>
      </c>
      <c r="P130" s="1" t="s">
        <v>626</v>
      </c>
      <c r="Q130" s="1" t="s">
        <v>37</v>
      </c>
      <c r="R130" s="1">
        <v>110.0</v>
      </c>
      <c r="S130" s="1" t="s">
        <v>38</v>
      </c>
      <c r="T130" s="1">
        <v>100.0</v>
      </c>
      <c r="V130" s="1">
        <v>100.0</v>
      </c>
      <c r="X130">
        <f>IFERROR(__xludf.DUMMYFUNCTION("""COMPUTED_VALUE"""),85.0)</f>
        <v>85</v>
      </c>
      <c r="Y130" t="str">
        <f>IFERROR(__xludf.DUMMYFUNCTION("""COMPUTED_VALUE"""),"runtime error;")</f>
        <v>runtime error;</v>
      </c>
      <c r="Z130" s="12">
        <v>90.0</v>
      </c>
      <c r="AA130" s="2" t="s">
        <v>127</v>
      </c>
      <c r="AB130" s="7" t="s">
        <v>40</v>
      </c>
      <c r="AD130" s="7" t="s">
        <v>40</v>
      </c>
      <c r="AF130" s="8" t="s">
        <v>40</v>
      </c>
      <c r="AG130" s="2"/>
      <c r="AH130" s="8" t="s">
        <v>40</v>
      </c>
      <c r="AI130" s="2"/>
      <c r="AJ130" s="6">
        <f>IFERROR(__xludf.DUMMYFUNCTION("""COMPUTED_VALUE"""),65.0)</f>
        <v>65</v>
      </c>
      <c r="AK130" s="2" t="str">
        <f>IFERROR(__xludf.DUMMYFUNCTION("""COMPUTED_VALUE"""),"runtime error;")</f>
        <v>runtime error;</v>
      </c>
      <c r="AL130" s="10" t="str">
        <f>IFERROR(__xludf.DUMMYFUNCTION("""COMPUTED_VALUE"""),"缺交")</f>
        <v>缺交</v>
      </c>
      <c r="AM130" s="2" t="str">
        <f>IFERROR(__xludf.DUMMYFUNCTION("""COMPUTED_VALUE"""),"")</f>
        <v/>
      </c>
      <c r="AN130" s="10" t="s">
        <v>40</v>
      </c>
      <c r="AO130" s="2"/>
      <c r="AP130" s="3">
        <v>100.0</v>
      </c>
      <c r="AQ130" s="11">
        <f>IFERROR(__xludf.DUMMYFUNCTION("""COMPUTED_VALUE"""),19.0)</f>
        <v>19</v>
      </c>
    </row>
    <row r="131">
      <c r="A131" s="1">
        <v>90.0</v>
      </c>
      <c r="B131" s="1" t="s">
        <v>41</v>
      </c>
      <c r="C131" s="1" t="s">
        <v>32</v>
      </c>
      <c r="D131" s="1" t="s">
        <v>627</v>
      </c>
      <c r="E131" s="1" t="s">
        <v>628</v>
      </c>
      <c r="G131" s="7" t="s">
        <v>40</v>
      </c>
      <c r="H131" s="1">
        <v>100.0</v>
      </c>
      <c r="J131" s="1">
        <v>20.0</v>
      </c>
      <c r="K131" s="1" t="s">
        <v>317</v>
      </c>
      <c r="L131" s="1">
        <v>100.0</v>
      </c>
      <c r="N131">
        <f>IFERROR(__xludf.DUMMYFUNCTION("""COMPUTED_VALUE"""),25.0)</f>
        <v>25</v>
      </c>
      <c r="O131" s="1">
        <v>15.0</v>
      </c>
      <c r="P131" s="1" t="s">
        <v>629</v>
      </c>
      <c r="Q131" s="1" t="s">
        <v>37</v>
      </c>
      <c r="R131" s="7" t="s">
        <v>40</v>
      </c>
      <c r="T131" s="7" t="s">
        <v>40</v>
      </c>
      <c r="V131" s="1">
        <v>20.0</v>
      </c>
      <c r="X131">
        <f>IFERROR(__xludf.DUMMYFUNCTION("""COMPUTED_VALUE"""),10.0)</f>
        <v>10</v>
      </c>
      <c r="Y131" t="str">
        <f>IFERROR(__xludf.DUMMYFUNCTION("""COMPUTED_VALUE"""),"沒readme;CE;")</f>
        <v>沒readme;CE;</v>
      </c>
      <c r="Z131" s="8" t="s">
        <v>40</v>
      </c>
      <c r="AA131" s="2"/>
      <c r="AB131" s="7" t="s">
        <v>40</v>
      </c>
      <c r="AD131" s="7" t="s">
        <v>40</v>
      </c>
      <c r="AF131" s="8" t="s">
        <v>40</v>
      </c>
      <c r="AG131" s="2"/>
      <c r="AH131" s="8" t="s">
        <v>40</v>
      </c>
      <c r="AI131" s="2"/>
      <c r="AJ131" s="9" t="str">
        <f>IFERROR(__xludf.DUMMYFUNCTION("""COMPUTED_VALUE"""),"缺交")</f>
        <v>缺交</v>
      </c>
      <c r="AK131" s="2" t="str">
        <f>IFERROR(__xludf.DUMMYFUNCTION("""COMPUTED_VALUE"""),"")</f>
        <v/>
      </c>
      <c r="AL131" s="10" t="str">
        <f>IFERROR(__xludf.DUMMYFUNCTION("""COMPUTED_VALUE"""),"缺交")</f>
        <v>缺交</v>
      </c>
      <c r="AM131" s="2" t="str">
        <f>IFERROR(__xludf.DUMMYFUNCTION("""COMPUTED_VALUE"""),"")</f>
        <v/>
      </c>
      <c r="AN131" s="10" t="s">
        <v>40</v>
      </c>
      <c r="AO131" s="2"/>
      <c r="AP131" s="10" t="s">
        <v>40</v>
      </c>
      <c r="AQ131" s="11">
        <f>IFERROR(__xludf.DUMMYFUNCTION("""COMPUTED_VALUE"""),6.0)</f>
        <v>6</v>
      </c>
    </row>
    <row r="132">
      <c r="A132" s="1">
        <v>147.0</v>
      </c>
      <c r="B132" s="1" t="s">
        <v>49</v>
      </c>
      <c r="C132" s="1" t="s">
        <v>32</v>
      </c>
      <c r="D132" s="1" t="s">
        <v>630</v>
      </c>
      <c r="E132" s="1" t="s">
        <v>631</v>
      </c>
      <c r="G132" s="1">
        <v>100.0</v>
      </c>
      <c r="H132" s="1">
        <v>100.0</v>
      </c>
      <c r="J132" s="1">
        <v>100.0</v>
      </c>
      <c r="K132" s="1"/>
      <c r="L132" s="1">
        <v>95.0</v>
      </c>
      <c r="M132" s="17" t="s">
        <v>632</v>
      </c>
      <c r="N132">
        <f>IFERROR(__xludf.DUMMYFUNCTION("""COMPUTED_VALUE"""),54.0)</f>
        <v>54</v>
      </c>
      <c r="O132" s="1">
        <v>85.0</v>
      </c>
      <c r="P132" s="1" t="s">
        <v>36</v>
      </c>
      <c r="Q132" s="1" t="s">
        <v>60</v>
      </c>
      <c r="R132" s="1">
        <v>110.0</v>
      </c>
      <c r="S132" s="1" t="s">
        <v>61</v>
      </c>
      <c r="T132" s="1">
        <v>40.0</v>
      </c>
      <c r="U132" s="1" t="s">
        <v>633</v>
      </c>
      <c r="V132" s="1">
        <v>80.0</v>
      </c>
      <c r="W132" s="1" t="s">
        <v>95</v>
      </c>
      <c r="X132">
        <f>IFERROR(__xludf.DUMMYFUNCTION("""COMPUTED_VALUE"""),70.0)</f>
        <v>70</v>
      </c>
      <c r="Y132" t="str">
        <f>IFERROR(__xludf.DUMMYFUNCTION("""COMPUTED_VALUE"""),"weightedUnion和heightUnion比較?;部分測資答案錯誤;輸出形式不符;")</f>
        <v>weightedUnion和heightUnion比較?;部分測資答案錯誤;輸出形式不符;</v>
      </c>
      <c r="Z132" s="12">
        <v>100.0</v>
      </c>
      <c r="AA132" s="2"/>
      <c r="AB132" s="1">
        <v>100.0</v>
      </c>
      <c r="AD132" s="7" t="s">
        <v>40</v>
      </c>
      <c r="AF132" s="8" t="s">
        <v>40</v>
      </c>
      <c r="AG132" s="2"/>
      <c r="AH132" s="8" t="s">
        <v>40</v>
      </c>
      <c r="AI132" s="2"/>
      <c r="AJ132" s="6">
        <f>IFERROR(__xludf.DUMMYFUNCTION("""COMPUTED_VALUE"""),98.0)</f>
        <v>98</v>
      </c>
      <c r="AK132" s="2" t="str">
        <f>IFERROR(__xludf.DUMMYFUNCTION("""COMPUTED_VALUE"""),"部分測資答案錯誤;")</f>
        <v>部分測資答案錯誤;</v>
      </c>
      <c r="AL132" s="10" t="str">
        <f>IFERROR(__xludf.DUMMYFUNCTION("""COMPUTED_VALUE"""),"缺交")</f>
        <v>缺交</v>
      </c>
      <c r="AM132" s="2" t="str">
        <f>IFERROR(__xludf.DUMMYFUNCTION("""COMPUTED_VALUE"""),"")</f>
        <v/>
      </c>
      <c r="AN132" s="3">
        <v>70.0</v>
      </c>
      <c r="AO132" s="17" t="s">
        <v>62</v>
      </c>
      <c r="AP132" s="3">
        <v>50.0</v>
      </c>
      <c r="AQ132" s="11">
        <f>IFERROR(__xludf.DUMMYFUNCTION("""COMPUTED_VALUE"""),43.0)</f>
        <v>43</v>
      </c>
    </row>
    <row r="133">
      <c r="A133" s="1">
        <v>91.0</v>
      </c>
      <c r="B133" s="1" t="s">
        <v>41</v>
      </c>
      <c r="C133" s="1" t="s">
        <v>32</v>
      </c>
      <c r="D133" s="1" t="s">
        <v>634</v>
      </c>
      <c r="E133" s="1" t="s">
        <v>635</v>
      </c>
      <c r="G133" s="1">
        <v>95.0</v>
      </c>
      <c r="H133" s="1">
        <v>100.0</v>
      </c>
      <c r="J133" s="1">
        <v>95.0</v>
      </c>
      <c r="K133" s="1" t="s">
        <v>292</v>
      </c>
      <c r="L133" s="1">
        <v>90.0</v>
      </c>
      <c r="M133" s="17" t="s">
        <v>636</v>
      </c>
      <c r="N133">
        <f>IFERROR(__xludf.DUMMYFUNCTION("""COMPUTED_VALUE"""),89.0)</f>
        <v>89</v>
      </c>
      <c r="O133" s="1">
        <v>100.0</v>
      </c>
      <c r="Q133" s="1" t="s">
        <v>60</v>
      </c>
      <c r="R133" s="1">
        <v>110.0</v>
      </c>
      <c r="S133" s="1" t="s">
        <v>38</v>
      </c>
      <c r="T133" s="1">
        <v>110.0</v>
      </c>
      <c r="U133" s="1" t="s">
        <v>61</v>
      </c>
      <c r="V133" s="1">
        <v>20.0</v>
      </c>
      <c r="W133" s="1" t="s">
        <v>147</v>
      </c>
      <c r="X133">
        <f>IFERROR(__xludf.DUMMYFUNCTION("""COMPUTED_VALUE"""),95.0)</f>
        <v>95</v>
      </c>
      <c r="Y133" t="str">
        <f>IFERROR(__xludf.DUMMYFUNCTION("""COMPUTED_VALUE"""),"部分測資答案錯誤;")</f>
        <v>部分測資答案錯誤;</v>
      </c>
      <c r="Z133" s="12">
        <v>100.0</v>
      </c>
      <c r="AA133" s="2"/>
      <c r="AB133" s="7" t="s">
        <v>40</v>
      </c>
      <c r="AD133" s="7" t="s">
        <v>40</v>
      </c>
      <c r="AF133" s="12">
        <v>100.0</v>
      </c>
      <c r="AG133" s="2"/>
      <c r="AH133" s="3">
        <v>100.0</v>
      </c>
      <c r="AI133" s="2"/>
      <c r="AJ133" s="6">
        <f>IFERROR(__xludf.DUMMYFUNCTION("""COMPUTED_VALUE"""),100.0)</f>
        <v>100</v>
      </c>
      <c r="AK133" s="2" t="str">
        <f>IFERROR(__xludf.DUMMYFUNCTION("""COMPUTED_VALUE"""),"")</f>
        <v/>
      </c>
      <c r="AL133" s="10" t="str">
        <f>IFERROR(__xludf.DUMMYFUNCTION("""COMPUTED_VALUE"""),"缺交")</f>
        <v>缺交</v>
      </c>
      <c r="AM133" s="2" t="str">
        <f>IFERROR(__xludf.DUMMYFUNCTION("""COMPUTED_VALUE"""),"")</f>
        <v/>
      </c>
      <c r="AN133" s="3">
        <v>100.0</v>
      </c>
      <c r="AO133" s="2"/>
      <c r="AP133" s="3">
        <v>100.0</v>
      </c>
      <c r="AQ133" s="11">
        <f>IFERROR(__xludf.DUMMYFUNCTION("""COMPUTED_VALUE"""),97.0)</f>
        <v>97</v>
      </c>
    </row>
    <row r="134">
      <c r="A134" s="1">
        <v>148.0</v>
      </c>
      <c r="B134" s="1" t="s">
        <v>49</v>
      </c>
      <c r="C134" s="1" t="s">
        <v>32</v>
      </c>
      <c r="D134" s="1" t="s">
        <v>637</v>
      </c>
      <c r="E134" s="1" t="s">
        <v>638</v>
      </c>
      <c r="G134" s="1">
        <v>100.0</v>
      </c>
      <c r="H134" s="1">
        <v>95.0</v>
      </c>
      <c r="I134" s="1" t="s">
        <v>639</v>
      </c>
      <c r="J134" s="1">
        <v>90.0</v>
      </c>
      <c r="K134" s="40" t="s">
        <v>640</v>
      </c>
      <c r="L134" s="1">
        <v>100.0</v>
      </c>
      <c r="N134">
        <f>IFERROR(__xludf.DUMMYFUNCTION("""COMPUTED_VALUE"""),40.0)</f>
        <v>40</v>
      </c>
      <c r="O134" s="1">
        <v>80.0</v>
      </c>
      <c r="P134" s="1" t="s">
        <v>641</v>
      </c>
      <c r="Q134" s="1" t="s">
        <v>60</v>
      </c>
      <c r="R134" s="1">
        <v>95.0</v>
      </c>
      <c r="S134" s="1" t="s">
        <v>642</v>
      </c>
      <c r="T134" s="1">
        <v>60.0</v>
      </c>
      <c r="U134" s="1" t="s">
        <v>643</v>
      </c>
      <c r="V134" s="1">
        <v>100.0</v>
      </c>
      <c r="X134">
        <f>IFERROR(__xludf.DUMMYFUNCTION("""COMPUTED_VALUE"""),65.0)</f>
        <v>65</v>
      </c>
      <c r="Y134" t="str">
        <f>IFERROR(__xludf.DUMMYFUNCTION("""COMPUTED_VALUE"""),"weightedUnion和heightUnion比較?;部分測資答案錯誤;")</f>
        <v>weightedUnion和heightUnion比較?;部分測資答案錯誤;</v>
      </c>
      <c r="Z134" s="12">
        <v>100.0</v>
      </c>
      <c r="AA134" s="2"/>
      <c r="AB134" s="1">
        <v>20.0</v>
      </c>
      <c r="AC134" s="1" t="s">
        <v>644</v>
      </c>
      <c r="AD134" s="7" t="s">
        <v>40</v>
      </c>
      <c r="AF134" s="12">
        <v>45.0</v>
      </c>
      <c r="AG134" s="13" t="s">
        <v>645</v>
      </c>
      <c r="AH134" s="3">
        <v>80.0</v>
      </c>
      <c r="AI134" s="3" t="s">
        <v>95</v>
      </c>
      <c r="AJ134" s="6">
        <f>IFERROR(__xludf.DUMMYFUNCTION("""COMPUTED_VALUE"""),57.0)</f>
        <v>57</v>
      </c>
      <c r="AK134" s="2" t="str">
        <f>IFERROR(__xludf.DUMMYFUNCTION("""COMPUTED_VALUE"""),"部分測資答案錯誤;")</f>
        <v>部分測資答案錯誤;</v>
      </c>
      <c r="AL134" s="10" t="str">
        <f>IFERROR(__xludf.DUMMYFUNCTION("""COMPUTED_VALUE"""),"缺交")</f>
        <v>缺交</v>
      </c>
      <c r="AM134" s="2" t="str">
        <f>IFERROR(__xludf.DUMMYFUNCTION("""COMPUTED_VALUE"""),"")</f>
        <v/>
      </c>
      <c r="AN134" s="10" t="s">
        <v>40</v>
      </c>
      <c r="AO134" s="2"/>
      <c r="AP134" s="3">
        <v>100.0</v>
      </c>
      <c r="AQ134" s="11">
        <f>IFERROR(__xludf.DUMMYFUNCTION("""COMPUTED_VALUE"""),35.0)</f>
        <v>35</v>
      </c>
    </row>
    <row r="135">
      <c r="A135" s="1">
        <v>149.0</v>
      </c>
      <c r="B135" s="1" t="s">
        <v>49</v>
      </c>
      <c r="C135" s="1" t="s">
        <v>32</v>
      </c>
      <c r="D135" s="1" t="s">
        <v>646</v>
      </c>
      <c r="E135" s="1" t="s">
        <v>647</v>
      </c>
      <c r="G135" s="1">
        <v>100.0</v>
      </c>
      <c r="H135" s="1">
        <v>70.0</v>
      </c>
      <c r="I135" s="3" t="s">
        <v>190</v>
      </c>
      <c r="J135" s="3">
        <v>66.5</v>
      </c>
      <c r="K135" s="3" t="s">
        <v>648</v>
      </c>
      <c r="L135" s="1">
        <v>98.0</v>
      </c>
      <c r="M135" s="17" t="s">
        <v>168</v>
      </c>
      <c r="N135">
        <f>IFERROR(__xludf.DUMMYFUNCTION("""COMPUTED_VALUE"""),37.0)</f>
        <v>37</v>
      </c>
      <c r="O135" s="1">
        <v>15.0</v>
      </c>
      <c r="P135" s="1" t="s">
        <v>649</v>
      </c>
      <c r="Q135" s="1" t="s">
        <v>650</v>
      </c>
      <c r="R135" s="1">
        <v>93.0</v>
      </c>
      <c r="S135" s="1" t="s">
        <v>651</v>
      </c>
      <c r="T135" s="1">
        <v>15.0</v>
      </c>
      <c r="U135" s="1" t="s">
        <v>652</v>
      </c>
      <c r="V135" s="1">
        <v>20.0</v>
      </c>
      <c r="W135" s="1" t="s">
        <v>370</v>
      </c>
      <c r="X135">
        <f>IFERROR(__xludf.DUMMYFUNCTION("""COMPUTED_VALUE"""),35.0)</f>
        <v>35</v>
      </c>
      <c r="Y135" t="str">
        <f>IFERROR(__xludf.DUMMYFUNCTION("""COMPUTED_VALUE"""),"runtime error;union比較太簡略")</f>
        <v>runtime error;union比較太簡略</v>
      </c>
      <c r="Z135" s="12">
        <v>80.0</v>
      </c>
      <c r="AA135" s="2" t="s">
        <v>127</v>
      </c>
      <c r="AB135" s="1">
        <v>85.0</v>
      </c>
      <c r="AC135" s="1" t="s">
        <v>653</v>
      </c>
      <c r="AD135" s="7" t="s">
        <v>40</v>
      </c>
      <c r="AF135" s="8" t="s">
        <v>40</v>
      </c>
      <c r="AG135" s="2"/>
      <c r="AH135" s="8" t="s">
        <v>40</v>
      </c>
      <c r="AI135" s="2"/>
      <c r="AJ135" s="6">
        <f>IFERROR(__xludf.DUMMYFUNCTION("""COMPUTED_VALUE"""),95.0)</f>
        <v>95</v>
      </c>
      <c r="AK135" s="2" t="str">
        <f>IFERROR(__xludf.DUMMYFUNCTION("""COMPUTED_VALUE"""),"runtime error;vertex_n未初始化")</f>
        <v>runtime error;vertex_n未初始化</v>
      </c>
      <c r="AL135" s="3">
        <f>IFERROR(__xludf.DUMMYFUNCTION("""COMPUTED_VALUE"""),0.0)</f>
        <v>0</v>
      </c>
      <c r="AM135" s="2" t="str">
        <f>IFERROR(__xludf.DUMMYFUNCTION("""COMPUTED_VALUE"""),"形同未交")</f>
        <v>形同未交</v>
      </c>
      <c r="AN135" s="10" t="s">
        <v>40</v>
      </c>
      <c r="AO135" s="2"/>
      <c r="AP135" s="3">
        <v>100.0</v>
      </c>
      <c r="AQ135" s="11">
        <f>IFERROR(__xludf.DUMMYFUNCTION("""COMPUTED_VALUE"""),33.0)</f>
        <v>33</v>
      </c>
    </row>
    <row r="136">
      <c r="A136" s="1">
        <v>150.0</v>
      </c>
      <c r="B136" s="1" t="s">
        <v>49</v>
      </c>
      <c r="C136" s="1" t="s">
        <v>32</v>
      </c>
      <c r="D136" s="1" t="s">
        <v>654</v>
      </c>
      <c r="E136" s="1" t="s">
        <v>655</v>
      </c>
      <c r="G136" s="1">
        <v>100.0</v>
      </c>
      <c r="H136" s="1">
        <v>100.0</v>
      </c>
      <c r="J136" s="1">
        <v>95.0</v>
      </c>
      <c r="K136" s="1" t="s">
        <v>656</v>
      </c>
      <c r="L136" s="1">
        <v>100.0</v>
      </c>
      <c r="N136">
        <f>IFERROR(__xludf.DUMMYFUNCTION("""COMPUTED_VALUE"""),70.0)</f>
        <v>70</v>
      </c>
      <c r="O136" s="1">
        <v>95.0</v>
      </c>
      <c r="P136" s="1" t="s">
        <v>657</v>
      </c>
      <c r="Q136" s="1" t="s">
        <v>91</v>
      </c>
      <c r="R136" s="1">
        <v>110.0</v>
      </c>
      <c r="S136" s="1" t="s">
        <v>38</v>
      </c>
      <c r="T136" s="1">
        <v>110.0</v>
      </c>
      <c r="U136" s="1" t="s">
        <v>61</v>
      </c>
      <c r="V136" s="1">
        <v>60.0</v>
      </c>
      <c r="W136" s="1" t="s">
        <v>73</v>
      </c>
      <c r="X136">
        <f>IFERROR(__xludf.DUMMYFUNCTION("""COMPUTED_VALUE"""),95.0)</f>
        <v>95</v>
      </c>
      <c r="Y136" t="str">
        <f>IFERROR(__xludf.DUMMYFUNCTION("""COMPUTED_VALUE"""),"部分測資答案錯誤;")</f>
        <v>部分測資答案錯誤;</v>
      </c>
      <c r="Z136" s="12">
        <v>100.0</v>
      </c>
      <c r="AA136" s="2"/>
      <c r="AB136" s="7" t="s">
        <v>40</v>
      </c>
      <c r="AD136" s="7" t="s">
        <v>40</v>
      </c>
      <c r="AF136" s="12">
        <v>80.0</v>
      </c>
      <c r="AG136" s="2" t="s">
        <v>444</v>
      </c>
      <c r="AH136" s="3">
        <v>60.0</v>
      </c>
      <c r="AI136" s="3" t="s">
        <v>253</v>
      </c>
      <c r="AJ136" s="6">
        <f>IFERROR(__xludf.DUMMYFUNCTION("""COMPUTED_VALUE"""),100.0)</f>
        <v>100</v>
      </c>
      <c r="AK136" s="2" t="str">
        <f>IFERROR(__xludf.DUMMYFUNCTION("""COMPUTED_VALUE"""),"")</f>
        <v/>
      </c>
      <c r="AL136" s="3">
        <f>IFERROR(__xludf.DUMMYFUNCTION("""COMPUTED_VALUE"""),20.0)</f>
        <v>20</v>
      </c>
      <c r="AM136" s="3" t="str">
        <f>IFERROR(__xludf.DUMMYFUNCTION("""COMPUTED_VALUE"""),"屍體+20、no readme")</f>
        <v>屍體+20、no readme</v>
      </c>
      <c r="AN136" s="3">
        <v>100.0</v>
      </c>
      <c r="AO136" s="2"/>
      <c r="AP136" s="3">
        <v>100.0</v>
      </c>
      <c r="AQ136" s="11">
        <f>IFERROR(__xludf.DUMMYFUNCTION("""COMPUTED_VALUE"""),59.0)</f>
        <v>59</v>
      </c>
    </row>
    <row r="137">
      <c r="A137" s="1">
        <v>92.0</v>
      </c>
      <c r="B137" s="1" t="s">
        <v>41</v>
      </c>
      <c r="C137" s="1" t="s">
        <v>32</v>
      </c>
      <c r="D137" s="1" t="s">
        <v>658</v>
      </c>
      <c r="E137" s="1" t="s">
        <v>659</v>
      </c>
      <c r="G137" s="1">
        <v>92.0</v>
      </c>
      <c r="H137" s="1">
        <v>100.0</v>
      </c>
      <c r="J137" s="1">
        <v>100.0</v>
      </c>
      <c r="L137" s="1">
        <v>100.0</v>
      </c>
      <c r="N137">
        <f>IFERROR(__xludf.DUMMYFUNCTION("""COMPUTED_VALUE"""),45.0)</f>
        <v>45</v>
      </c>
      <c r="O137" s="1">
        <v>100.0</v>
      </c>
      <c r="Q137" s="1" t="s">
        <v>91</v>
      </c>
      <c r="R137" s="1">
        <v>110.0</v>
      </c>
      <c r="S137" s="1" t="s">
        <v>38</v>
      </c>
      <c r="T137" s="1">
        <v>110.0</v>
      </c>
      <c r="U137" s="1" t="s">
        <v>61</v>
      </c>
      <c r="V137" s="1">
        <v>100.0</v>
      </c>
      <c r="X137">
        <f>IFERROR(__xludf.DUMMYFUNCTION("""COMPUTED_VALUE"""),90.0)</f>
        <v>90</v>
      </c>
      <c r="Y137" t="str">
        <f>IFERROR(__xludf.DUMMYFUNCTION("""COMPUTED_VALUE"""),"部分測資答案錯誤;輸出形式不符;")</f>
        <v>部分測資答案錯誤;輸出形式不符;</v>
      </c>
      <c r="Z137" s="12">
        <v>70.0</v>
      </c>
      <c r="AA137" s="2" t="s">
        <v>234</v>
      </c>
      <c r="AB137" s="1">
        <v>100.0</v>
      </c>
      <c r="AD137" s="14">
        <v>100.0</v>
      </c>
      <c r="AE137" s="1" t="s">
        <v>54</v>
      </c>
      <c r="AF137" s="19">
        <v>70.0</v>
      </c>
      <c r="AG137" s="4" t="s">
        <v>244</v>
      </c>
      <c r="AH137" s="3">
        <v>80.0</v>
      </c>
      <c r="AI137" s="3" t="s">
        <v>95</v>
      </c>
      <c r="AJ137" s="6">
        <f>IFERROR(__xludf.DUMMYFUNCTION("""COMPUTED_VALUE"""),98.0)</f>
        <v>98</v>
      </c>
      <c r="AK137" s="4" t="str">
        <f>IFERROR(__xludf.DUMMYFUNCTION("""COMPUTED_VALUE"""),"部分測資答案錯誤;")</f>
        <v>部分測資答案錯誤;</v>
      </c>
      <c r="AL137" s="10" t="str">
        <f>IFERROR(__xludf.DUMMYFUNCTION("""COMPUTED_VALUE"""),"缺交")</f>
        <v>缺交</v>
      </c>
      <c r="AM137" s="4" t="str">
        <f>IFERROR(__xludf.DUMMYFUNCTION("""COMPUTED_VALUE"""),"")</f>
        <v/>
      </c>
      <c r="AN137" s="3">
        <v>100.0</v>
      </c>
      <c r="AO137" s="4"/>
      <c r="AP137" s="3">
        <v>100.0</v>
      </c>
      <c r="AQ137" s="11">
        <f>IFERROR(__xludf.DUMMYFUNCTION("""COMPUTED_VALUE"""),58.0)</f>
        <v>58</v>
      </c>
    </row>
    <row r="138">
      <c r="A138" s="1">
        <v>93.0</v>
      </c>
      <c r="B138" s="1" t="s">
        <v>41</v>
      </c>
      <c r="C138" s="1" t="s">
        <v>32</v>
      </c>
      <c r="D138" s="1" t="s">
        <v>660</v>
      </c>
      <c r="E138" s="1" t="s">
        <v>661</v>
      </c>
      <c r="G138" s="1">
        <v>100.0</v>
      </c>
      <c r="H138" s="1">
        <v>100.0</v>
      </c>
      <c r="J138" s="1">
        <v>100.0</v>
      </c>
      <c r="L138" s="1">
        <v>100.0</v>
      </c>
      <c r="N138">
        <f>IFERROR(__xludf.DUMMYFUNCTION("""COMPUTED_VALUE"""),33.0)</f>
        <v>33</v>
      </c>
      <c r="O138" s="1">
        <v>100.0</v>
      </c>
      <c r="Q138" s="1" t="s">
        <v>60</v>
      </c>
      <c r="R138" s="1">
        <v>100.0</v>
      </c>
      <c r="T138" s="30">
        <v>100.0</v>
      </c>
      <c r="U138" s="30"/>
      <c r="V138" s="7" t="s">
        <v>40</v>
      </c>
      <c r="X138" t="str">
        <f>IFERROR(__xludf.DUMMYFUNCTION("""COMPUTED_VALUE"""),"缺交")</f>
        <v>缺交</v>
      </c>
      <c r="Y138" t="str">
        <f>IFERROR(__xludf.DUMMYFUNCTION("""COMPUTED_VALUE"""),"")</f>
        <v/>
      </c>
      <c r="Z138" s="12">
        <v>80.0</v>
      </c>
      <c r="AA138" s="2" t="s">
        <v>127</v>
      </c>
      <c r="AB138" s="7" t="s">
        <v>40</v>
      </c>
      <c r="AD138" s="7" t="s">
        <v>40</v>
      </c>
      <c r="AF138" s="8" t="s">
        <v>40</v>
      </c>
      <c r="AG138" s="2"/>
      <c r="AH138" s="8" t="s">
        <v>40</v>
      </c>
      <c r="AI138" s="2"/>
      <c r="AJ138" s="9" t="str">
        <f>IFERROR(__xludf.DUMMYFUNCTION("""COMPUTED_VALUE"""),"缺交")</f>
        <v>缺交</v>
      </c>
      <c r="AK138" s="2" t="str">
        <f>IFERROR(__xludf.DUMMYFUNCTION("""COMPUTED_VALUE"""),"")</f>
        <v/>
      </c>
      <c r="AL138" s="10" t="str">
        <f>IFERROR(__xludf.DUMMYFUNCTION("""COMPUTED_VALUE"""),"缺交")</f>
        <v>缺交</v>
      </c>
      <c r="AM138" s="2" t="str">
        <f>IFERROR(__xludf.DUMMYFUNCTION("""COMPUTED_VALUE"""),"")</f>
        <v/>
      </c>
      <c r="AN138" s="10" t="s">
        <v>40</v>
      </c>
      <c r="AO138" s="2"/>
      <c r="AP138" s="10" t="s">
        <v>40</v>
      </c>
      <c r="AQ138" s="11">
        <f>IFERROR(__xludf.DUMMYFUNCTION("""COMPUTED_VALUE"""),46.0)</f>
        <v>46</v>
      </c>
    </row>
    <row r="139">
      <c r="A139" s="1">
        <v>151.0</v>
      </c>
      <c r="B139" s="1" t="s">
        <v>49</v>
      </c>
      <c r="C139" s="1" t="s">
        <v>32</v>
      </c>
      <c r="D139" s="1" t="s">
        <v>662</v>
      </c>
      <c r="E139" s="1" t="s">
        <v>663</v>
      </c>
      <c r="G139" s="7" t="s">
        <v>40</v>
      </c>
      <c r="H139" s="1">
        <v>20.0</v>
      </c>
      <c r="I139" s="1" t="s">
        <v>228</v>
      </c>
      <c r="J139" s="1">
        <v>20.0</v>
      </c>
      <c r="K139" s="1" t="s">
        <v>228</v>
      </c>
      <c r="L139" s="1">
        <v>100.0</v>
      </c>
      <c r="N139" t="str">
        <f>IFERROR(__xludf.DUMMYFUNCTION("""COMPUTED_VALUE"""),"缺考")</f>
        <v>缺考</v>
      </c>
      <c r="O139" s="1">
        <v>65.0</v>
      </c>
      <c r="P139" s="1" t="s">
        <v>664</v>
      </c>
      <c r="Q139" s="1" t="s">
        <v>37</v>
      </c>
      <c r="T139" s="7" t="s">
        <v>40</v>
      </c>
      <c r="V139" s="7" t="s">
        <v>40</v>
      </c>
      <c r="X139" t="str">
        <f>IFERROR(__xludf.DUMMYFUNCTION("""COMPUTED_VALUE"""),"缺交")</f>
        <v>缺交</v>
      </c>
      <c r="Y139" t="str">
        <f>IFERROR(__xludf.DUMMYFUNCTION("""COMPUTED_VALUE"""),"")</f>
        <v/>
      </c>
      <c r="Z139" s="8" t="s">
        <v>40</v>
      </c>
      <c r="AA139" s="2"/>
      <c r="AB139" s="7" t="s">
        <v>40</v>
      </c>
      <c r="AD139" s="7" t="s">
        <v>40</v>
      </c>
      <c r="AF139" s="8" t="s">
        <v>40</v>
      </c>
      <c r="AG139" s="2"/>
      <c r="AH139" s="8" t="s">
        <v>40</v>
      </c>
      <c r="AI139" s="2"/>
      <c r="AJ139" s="9" t="str">
        <f>IFERROR(__xludf.DUMMYFUNCTION("""COMPUTED_VALUE"""),"缺交")</f>
        <v>缺交</v>
      </c>
      <c r="AK139" s="2" t="str">
        <f>IFERROR(__xludf.DUMMYFUNCTION("""COMPUTED_VALUE"""),"")</f>
        <v/>
      </c>
      <c r="AL139" s="10" t="str">
        <f>IFERROR(__xludf.DUMMYFUNCTION("""COMPUTED_VALUE"""),"缺交")</f>
        <v>缺交</v>
      </c>
      <c r="AM139" s="2" t="str">
        <f>IFERROR(__xludf.DUMMYFUNCTION("""COMPUTED_VALUE"""),"")</f>
        <v/>
      </c>
      <c r="AN139" s="10" t="s">
        <v>40</v>
      </c>
      <c r="AO139" s="2"/>
      <c r="AP139" s="10" t="s">
        <v>40</v>
      </c>
      <c r="AQ139" s="11" t="str">
        <f>IFERROR(__xludf.DUMMYFUNCTION("""COMPUTED_VALUE"""),"缺考")</f>
        <v>缺考</v>
      </c>
    </row>
    <row r="140">
      <c r="A140" s="1">
        <v>152.0</v>
      </c>
      <c r="B140" s="1" t="s">
        <v>49</v>
      </c>
      <c r="C140" s="1" t="s">
        <v>32</v>
      </c>
      <c r="D140" s="1" t="s">
        <v>665</v>
      </c>
      <c r="E140" s="1" t="s">
        <v>666</v>
      </c>
      <c r="G140" s="1">
        <v>90.0</v>
      </c>
      <c r="H140" s="1">
        <v>95.0</v>
      </c>
      <c r="I140" s="1" t="s">
        <v>125</v>
      </c>
      <c r="J140" s="1">
        <v>100.0</v>
      </c>
      <c r="L140" s="1">
        <v>99.0</v>
      </c>
      <c r="M140" s="1" t="s">
        <v>270</v>
      </c>
      <c r="N140">
        <f>IFERROR(__xludf.DUMMYFUNCTION("""COMPUTED_VALUE"""),48.0)</f>
        <v>48</v>
      </c>
      <c r="O140" s="1">
        <v>79.0</v>
      </c>
      <c r="P140" s="1" t="s">
        <v>667</v>
      </c>
      <c r="Q140" s="1" t="s">
        <v>60</v>
      </c>
      <c r="R140" s="1">
        <v>105.0</v>
      </c>
      <c r="S140" s="1" t="s">
        <v>437</v>
      </c>
      <c r="T140" s="1">
        <v>45.0</v>
      </c>
      <c r="U140" s="1" t="s">
        <v>668</v>
      </c>
      <c r="V140" s="1">
        <v>100.0</v>
      </c>
      <c r="X140">
        <f>IFERROR(__xludf.DUMMYFUNCTION("""COMPUTED_VALUE"""),80.0)</f>
        <v>80</v>
      </c>
      <c r="Y140" t="str">
        <f>IFERROR(__xludf.DUMMYFUNCTION("""COMPUTED_VALUE"""),"部分測資答案錯誤;runtime error;輸出形式不符;")</f>
        <v>部分測資答案錯誤;runtime error;輸出形式不符;</v>
      </c>
      <c r="Z140" s="12">
        <v>80.0</v>
      </c>
      <c r="AA140" s="2" t="s">
        <v>127</v>
      </c>
      <c r="AB140" s="7" t="s">
        <v>40</v>
      </c>
      <c r="AD140" s="7" t="s">
        <v>40</v>
      </c>
      <c r="AF140" s="8" t="s">
        <v>40</v>
      </c>
      <c r="AG140" s="2"/>
      <c r="AH140" s="8" t="s">
        <v>40</v>
      </c>
      <c r="AI140" s="2"/>
      <c r="AJ140" s="6">
        <f>IFERROR(__xludf.DUMMYFUNCTION("""COMPUTED_VALUE"""),100.0)</f>
        <v>100</v>
      </c>
      <c r="AK140" s="2" t="str">
        <f>IFERROR(__xludf.DUMMYFUNCTION("""COMPUTED_VALUE"""),"")</f>
        <v/>
      </c>
      <c r="AL140" s="10" t="str">
        <f>IFERROR(__xludf.DUMMYFUNCTION("""COMPUTED_VALUE"""),"缺交")</f>
        <v>缺交</v>
      </c>
      <c r="AM140" s="2" t="str">
        <f>IFERROR(__xludf.DUMMYFUNCTION("""COMPUTED_VALUE"""),"")</f>
        <v/>
      </c>
      <c r="AN140" s="3">
        <v>40.0</v>
      </c>
      <c r="AO140" s="17" t="s">
        <v>469</v>
      </c>
      <c r="AP140" s="10" t="s">
        <v>40</v>
      </c>
      <c r="AQ140" s="11">
        <f>IFERROR(__xludf.DUMMYFUNCTION("""COMPUTED_VALUE"""),47.0)</f>
        <v>47</v>
      </c>
    </row>
    <row r="141">
      <c r="A141" s="1">
        <v>94.0</v>
      </c>
      <c r="B141" s="1" t="s">
        <v>41</v>
      </c>
      <c r="C141" s="1" t="s">
        <v>32</v>
      </c>
      <c r="D141" s="1" t="s">
        <v>669</v>
      </c>
      <c r="E141" s="1" t="s">
        <v>670</v>
      </c>
      <c r="G141" s="1">
        <v>88.0</v>
      </c>
      <c r="H141" s="1">
        <v>95.0</v>
      </c>
      <c r="I141" s="1" t="s">
        <v>125</v>
      </c>
      <c r="J141" s="1">
        <v>20.0</v>
      </c>
      <c r="K141" s="1" t="s">
        <v>126</v>
      </c>
      <c r="L141" s="1">
        <v>70.0</v>
      </c>
      <c r="M141" s="1" t="s">
        <v>671</v>
      </c>
      <c r="N141">
        <f>IFERROR(__xludf.DUMMYFUNCTION("""COMPUTED_VALUE"""),48.0)</f>
        <v>48</v>
      </c>
      <c r="O141" s="1">
        <v>95.0</v>
      </c>
      <c r="P141" s="1" t="s">
        <v>672</v>
      </c>
      <c r="Q141" s="1" t="s">
        <v>60</v>
      </c>
      <c r="R141" s="1">
        <v>85.0</v>
      </c>
      <c r="S141" s="1" t="s">
        <v>673</v>
      </c>
      <c r="T141" s="1">
        <v>95.0</v>
      </c>
      <c r="U141" s="1" t="s">
        <v>674</v>
      </c>
      <c r="V141" s="1">
        <v>100.0</v>
      </c>
      <c r="X141">
        <f>IFERROR(__xludf.DUMMYFUNCTION("""COMPUTED_VALUE"""),90.0)</f>
        <v>90</v>
      </c>
      <c r="Y141" t="str">
        <f>IFERROR(__xludf.DUMMYFUNCTION("""COMPUTED_VALUE"""),"部分測資答案錯誤;")</f>
        <v>部分測資答案錯誤;</v>
      </c>
      <c r="Z141" s="12">
        <v>80.0</v>
      </c>
      <c r="AA141" s="2" t="s">
        <v>115</v>
      </c>
      <c r="AB141" s="7" t="s">
        <v>40</v>
      </c>
      <c r="AD141" s="7" t="s">
        <v>40</v>
      </c>
      <c r="AF141" s="8" t="s">
        <v>40</v>
      </c>
      <c r="AG141" s="2"/>
      <c r="AH141" s="8" t="s">
        <v>40</v>
      </c>
      <c r="AI141" s="2"/>
      <c r="AJ141" s="6">
        <f>IFERROR(__xludf.DUMMYFUNCTION("""COMPUTED_VALUE"""),100.0)</f>
        <v>100</v>
      </c>
      <c r="AK141" s="2" t="str">
        <f>IFERROR(__xludf.DUMMYFUNCTION("""COMPUTED_VALUE"""),"")</f>
        <v/>
      </c>
      <c r="AL141" s="10" t="str">
        <f>IFERROR(__xludf.DUMMYFUNCTION("""COMPUTED_VALUE"""),"缺交")</f>
        <v>缺交</v>
      </c>
      <c r="AM141" s="2" t="str">
        <f>IFERROR(__xludf.DUMMYFUNCTION("""COMPUTED_VALUE"""),"")</f>
        <v/>
      </c>
      <c r="AN141" s="3">
        <v>70.0</v>
      </c>
      <c r="AO141" s="3" t="s">
        <v>675</v>
      </c>
      <c r="AP141" s="3">
        <v>50.0</v>
      </c>
      <c r="AQ141" s="11">
        <f>IFERROR(__xludf.DUMMYFUNCTION("""COMPUTED_VALUE"""),52.0)</f>
        <v>52</v>
      </c>
    </row>
    <row r="142">
      <c r="A142" s="1">
        <v>95.0</v>
      </c>
      <c r="B142" s="1" t="s">
        <v>41</v>
      </c>
      <c r="C142" s="1" t="s">
        <v>32</v>
      </c>
      <c r="D142" s="1" t="s">
        <v>676</v>
      </c>
      <c r="E142" s="1" t="s">
        <v>677</v>
      </c>
      <c r="G142" s="1">
        <v>100.0</v>
      </c>
      <c r="H142" s="1">
        <v>100.0</v>
      </c>
      <c r="J142" s="1">
        <v>20.0</v>
      </c>
      <c r="K142" s="1" t="s">
        <v>228</v>
      </c>
      <c r="L142" s="1">
        <v>100.0</v>
      </c>
      <c r="N142">
        <f>IFERROR(__xludf.DUMMYFUNCTION("""COMPUTED_VALUE"""),61.0)</f>
        <v>61</v>
      </c>
      <c r="O142" s="1">
        <v>55.0</v>
      </c>
      <c r="P142" s="1" t="s">
        <v>678</v>
      </c>
      <c r="Q142" s="1" t="s">
        <v>37</v>
      </c>
      <c r="R142" s="1">
        <v>100.0</v>
      </c>
      <c r="T142" s="1">
        <v>100.0</v>
      </c>
      <c r="U142" s="1" t="s">
        <v>544</v>
      </c>
      <c r="V142" s="1">
        <v>100.0</v>
      </c>
      <c r="X142">
        <f>IFERROR(__xludf.DUMMYFUNCTION("""COMPUTED_VALUE"""),70.0)</f>
        <v>70</v>
      </c>
      <c r="Y142" t="str">
        <f>IFERROR(__xludf.DUMMYFUNCTION("""COMPUTED_VALUE"""),"compare weightedUnion &amp; heightUnion?; output format does not meet specification; WA for some test cases")</f>
        <v>compare weightedUnion &amp; heightUnion?; output format does not meet specification; WA for some test cases</v>
      </c>
      <c r="Z142" s="12">
        <v>100.0</v>
      </c>
      <c r="AA142" s="2"/>
      <c r="AB142" s="1">
        <v>10.0</v>
      </c>
      <c r="AC142" s="1" t="s">
        <v>228</v>
      </c>
      <c r="AD142" s="7" t="s">
        <v>40</v>
      </c>
      <c r="AF142" s="12">
        <v>95.0</v>
      </c>
      <c r="AG142" s="3" t="s">
        <v>679</v>
      </c>
      <c r="AH142" s="3" t="s">
        <v>40</v>
      </c>
      <c r="AI142" s="2"/>
      <c r="AJ142" s="6">
        <f>IFERROR(__xludf.DUMMYFUNCTION("""COMPUTED_VALUE"""),100.0)</f>
        <v>100</v>
      </c>
      <c r="AK142" s="2" t="str">
        <f>IFERROR(__xludf.DUMMYFUNCTION("""COMPUTED_VALUE"""),"")</f>
        <v/>
      </c>
      <c r="AL142" s="10" t="str">
        <f>IFERROR(__xludf.DUMMYFUNCTION("""COMPUTED_VALUE"""),"缺交")</f>
        <v>缺交</v>
      </c>
      <c r="AM142" s="2" t="str">
        <f>IFERROR(__xludf.DUMMYFUNCTION("""COMPUTED_VALUE"""),"")</f>
        <v/>
      </c>
      <c r="AN142" s="3">
        <v>100.0</v>
      </c>
      <c r="AO142" s="2"/>
      <c r="AP142" s="3">
        <v>100.0</v>
      </c>
      <c r="AQ142" s="11">
        <f>IFERROR(__xludf.DUMMYFUNCTION("""COMPUTED_VALUE"""),20.0)</f>
        <v>20</v>
      </c>
    </row>
    <row r="143">
      <c r="A143" s="1">
        <v>96.0</v>
      </c>
      <c r="B143" s="1" t="s">
        <v>41</v>
      </c>
      <c r="C143" s="1" t="s">
        <v>32</v>
      </c>
      <c r="D143" s="1" t="s">
        <v>680</v>
      </c>
      <c r="E143" s="1" t="s">
        <v>681</v>
      </c>
      <c r="G143" s="1">
        <v>96.0</v>
      </c>
      <c r="H143" s="1">
        <v>100.0</v>
      </c>
      <c r="J143" s="1">
        <v>100.0</v>
      </c>
      <c r="L143" s="1">
        <v>100.0</v>
      </c>
      <c r="N143">
        <f>IFERROR(__xludf.DUMMYFUNCTION("""COMPUTED_VALUE"""),50.0)</f>
        <v>50</v>
      </c>
      <c r="O143" s="1">
        <v>100.0</v>
      </c>
      <c r="Q143" s="1" t="s">
        <v>60</v>
      </c>
      <c r="R143" s="1">
        <v>110.0</v>
      </c>
      <c r="S143" s="1" t="s">
        <v>38</v>
      </c>
      <c r="T143" s="1">
        <v>70.0</v>
      </c>
      <c r="U143" s="1" t="s">
        <v>82</v>
      </c>
      <c r="V143" s="1">
        <v>100.0</v>
      </c>
      <c r="X143">
        <f>IFERROR(__xludf.DUMMYFUNCTION("""COMPUTED_VALUE"""),85.0)</f>
        <v>85</v>
      </c>
      <c r="Y143" t="str">
        <f>IFERROR(__xludf.DUMMYFUNCTION("""COMPUTED_VALUE"""),"output does not meet specification;")</f>
        <v>output does not meet specification;</v>
      </c>
      <c r="Z143" s="12">
        <v>100.0</v>
      </c>
      <c r="AA143" s="2"/>
      <c r="AB143" s="7" t="s">
        <v>40</v>
      </c>
      <c r="AD143" s="7" t="s">
        <v>40</v>
      </c>
      <c r="AF143" s="8" t="s">
        <v>40</v>
      </c>
      <c r="AG143" s="2"/>
      <c r="AH143" s="8" t="s">
        <v>40</v>
      </c>
      <c r="AI143" s="2"/>
      <c r="AJ143" s="6">
        <f>IFERROR(__xludf.DUMMYFUNCTION("""COMPUTED_VALUE"""),100.0)</f>
        <v>100</v>
      </c>
      <c r="AK143" s="2" t="str">
        <f>IFERROR(__xludf.DUMMYFUNCTION("""COMPUTED_VALUE"""),"")</f>
        <v/>
      </c>
      <c r="AL143" s="10" t="str">
        <f>IFERROR(__xludf.DUMMYFUNCTION("""COMPUTED_VALUE"""),"缺交")</f>
        <v>缺交</v>
      </c>
      <c r="AM143" s="2" t="str">
        <f>IFERROR(__xludf.DUMMYFUNCTION("""COMPUTED_VALUE"""),"")</f>
        <v/>
      </c>
      <c r="AN143" s="16">
        <v>100.0</v>
      </c>
      <c r="AO143" s="2"/>
      <c r="AP143" s="3">
        <v>100.0</v>
      </c>
      <c r="AQ143" s="11">
        <f>IFERROR(__xludf.DUMMYFUNCTION("""COMPUTED_VALUE"""),95.0)</f>
        <v>95</v>
      </c>
    </row>
    <row r="144">
      <c r="A144" s="1">
        <v>153.0</v>
      </c>
      <c r="B144" s="1" t="s">
        <v>49</v>
      </c>
      <c r="C144" s="1" t="s">
        <v>32</v>
      </c>
      <c r="D144" s="1" t="s">
        <v>682</v>
      </c>
      <c r="E144" s="1" t="s">
        <v>683</v>
      </c>
      <c r="G144" s="1">
        <v>96.0</v>
      </c>
      <c r="H144" s="1">
        <v>100.0</v>
      </c>
      <c r="J144" s="1">
        <v>20.0</v>
      </c>
      <c r="K144" s="1" t="s">
        <v>126</v>
      </c>
      <c r="L144" s="1">
        <v>100.0</v>
      </c>
      <c r="N144">
        <f>IFERROR(__xludf.DUMMYFUNCTION("""COMPUTED_VALUE"""),50.0)</f>
        <v>50</v>
      </c>
      <c r="O144" s="1">
        <v>100.0</v>
      </c>
      <c r="Q144" s="1" t="s">
        <v>91</v>
      </c>
      <c r="R144" s="1">
        <v>110.0</v>
      </c>
      <c r="S144" s="1" t="s">
        <v>38</v>
      </c>
      <c r="T144" s="1">
        <v>110.0</v>
      </c>
      <c r="U144" s="1" t="s">
        <v>61</v>
      </c>
      <c r="V144" s="1">
        <v>100.0</v>
      </c>
      <c r="X144">
        <f>IFERROR(__xludf.DUMMYFUNCTION("""COMPUTED_VALUE"""),80.0)</f>
        <v>80</v>
      </c>
      <c r="Y144" t="str">
        <f>IFERROR(__xludf.DUMMYFUNCTION("""COMPUTED_VALUE"""),"部分測資答案錯誤;")</f>
        <v>部分測資答案錯誤;</v>
      </c>
      <c r="Z144" s="12">
        <v>100.0</v>
      </c>
      <c r="AA144" s="2"/>
      <c r="AB144" s="1">
        <v>100.0</v>
      </c>
      <c r="AD144" s="47">
        <v>100.0</v>
      </c>
      <c r="AE144" s="1" t="s">
        <v>54</v>
      </c>
      <c r="AF144" s="19">
        <v>100.0</v>
      </c>
      <c r="AG144" s="4"/>
      <c r="AH144" s="3">
        <v>80.0</v>
      </c>
      <c r="AI144" s="3" t="s">
        <v>95</v>
      </c>
      <c r="AJ144" s="6">
        <f>IFERROR(__xludf.DUMMYFUNCTION("""COMPUTED_VALUE"""),100.0)</f>
        <v>100</v>
      </c>
      <c r="AK144" s="4" t="str">
        <f>IFERROR(__xludf.DUMMYFUNCTION("""COMPUTED_VALUE"""),"")</f>
        <v/>
      </c>
      <c r="AL144" s="3">
        <f>IFERROR(__xludf.DUMMYFUNCTION("""COMPUTED_VALUE"""),80.0)</f>
        <v>80</v>
      </c>
      <c r="AM144" s="3" t="str">
        <f>IFERROR(__xludf.DUMMYFUNCTION("""COMPUTED_VALUE"""),"最後一筆測資無輸出")</f>
        <v>最後一筆測資無輸出</v>
      </c>
      <c r="AN144" s="3">
        <v>90.0</v>
      </c>
      <c r="AO144" s="17" t="s">
        <v>116</v>
      </c>
      <c r="AP144" s="3">
        <v>100.0</v>
      </c>
      <c r="AQ144" s="11">
        <f>IFERROR(__xludf.DUMMYFUNCTION("""COMPUTED_VALUE"""),52.0)</f>
        <v>52</v>
      </c>
    </row>
    <row r="145">
      <c r="A145" s="1">
        <v>97.0</v>
      </c>
      <c r="B145" s="1" t="s">
        <v>41</v>
      </c>
      <c r="C145" s="1" t="s">
        <v>32</v>
      </c>
      <c r="D145" s="1" t="s">
        <v>684</v>
      </c>
      <c r="E145" s="1" t="s">
        <v>685</v>
      </c>
      <c r="G145" s="1">
        <v>94.0</v>
      </c>
      <c r="H145" s="1">
        <v>100.0</v>
      </c>
      <c r="J145" s="1">
        <v>40.0</v>
      </c>
      <c r="K145" s="1" t="s">
        <v>317</v>
      </c>
      <c r="L145" s="1">
        <v>99.0</v>
      </c>
      <c r="M145" s="1" t="s">
        <v>686</v>
      </c>
      <c r="N145">
        <f>IFERROR(__xludf.DUMMYFUNCTION("""COMPUTED_VALUE"""),51.0)</f>
        <v>51</v>
      </c>
      <c r="O145" s="1">
        <v>100.0</v>
      </c>
      <c r="Q145" s="1" t="s">
        <v>60</v>
      </c>
      <c r="R145" s="7" t="s">
        <v>40</v>
      </c>
      <c r="T145" s="7" t="s">
        <v>40</v>
      </c>
      <c r="V145" s="1">
        <v>100.0</v>
      </c>
      <c r="X145">
        <f>IFERROR(__xludf.DUMMYFUNCTION("""COMPUTED_VALUE"""),95.0)</f>
        <v>95</v>
      </c>
      <c r="Y145" t="str">
        <f>IFERROR(__xludf.DUMMYFUNCTION("""COMPUTED_VALUE"""),"部分測資答案錯誤;")</f>
        <v>部分測資答案錯誤;</v>
      </c>
      <c r="Z145" s="41">
        <v>90.0</v>
      </c>
      <c r="AA145" s="2" t="s">
        <v>71</v>
      </c>
      <c r="AB145" s="7" t="s">
        <v>40</v>
      </c>
      <c r="AD145" s="7" t="s">
        <v>40</v>
      </c>
      <c r="AF145" s="8" t="s">
        <v>40</v>
      </c>
      <c r="AG145" s="2"/>
      <c r="AH145" s="8" t="s">
        <v>40</v>
      </c>
      <c r="AI145" s="2"/>
      <c r="AJ145" s="6">
        <f>IFERROR(__xludf.DUMMYFUNCTION("""COMPUTED_VALUE"""),100.0)</f>
        <v>100</v>
      </c>
      <c r="AK145" s="2" t="str">
        <f>IFERROR(__xludf.DUMMYFUNCTION("""COMPUTED_VALUE"""),"")</f>
        <v/>
      </c>
      <c r="AL145" s="10" t="str">
        <f>IFERROR(__xludf.DUMMYFUNCTION("""COMPUTED_VALUE"""),"缺交")</f>
        <v>缺交</v>
      </c>
      <c r="AM145" s="2" t="str">
        <f>IFERROR(__xludf.DUMMYFUNCTION("""COMPUTED_VALUE"""),"")</f>
        <v/>
      </c>
      <c r="AN145" s="3">
        <v>95.0</v>
      </c>
      <c r="AO145" s="3" t="s">
        <v>687</v>
      </c>
      <c r="AP145" s="3">
        <v>100.0</v>
      </c>
      <c r="AQ145" s="11">
        <f>IFERROR(__xludf.DUMMYFUNCTION("""COMPUTED_VALUE"""),72.0)</f>
        <v>72</v>
      </c>
    </row>
    <row r="146">
      <c r="A146" s="1">
        <v>154.0</v>
      </c>
      <c r="B146" s="1" t="s">
        <v>49</v>
      </c>
      <c r="C146" s="1" t="s">
        <v>32</v>
      </c>
      <c r="D146" s="1" t="s">
        <v>688</v>
      </c>
      <c r="E146" s="1" t="s">
        <v>689</v>
      </c>
      <c r="G146" s="1">
        <v>98.0</v>
      </c>
      <c r="H146" s="1">
        <v>100.0</v>
      </c>
      <c r="J146" s="1">
        <v>100.0</v>
      </c>
      <c r="L146" s="1">
        <v>100.0</v>
      </c>
      <c r="N146">
        <f>IFERROR(__xludf.DUMMYFUNCTION("""COMPUTED_VALUE"""),79.0)</f>
        <v>79</v>
      </c>
      <c r="O146" s="1">
        <v>100.0</v>
      </c>
      <c r="Q146" s="1" t="s">
        <v>60</v>
      </c>
      <c r="R146" s="1">
        <v>80.0</v>
      </c>
      <c r="S146" s="1" t="s">
        <v>257</v>
      </c>
      <c r="T146" s="1">
        <v>100.0</v>
      </c>
      <c r="V146" s="1">
        <v>20.0</v>
      </c>
      <c r="W146" s="1" t="s">
        <v>263</v>
      </c>
      <c r="X146">
        <f>IFERROR(__xludf.DUMMYFUNCTION("""COMPUTED_VALUE"""),90.0)</f>
        <v>90</v>
      </c>
      <c r="Y146" t="str">
        <f>IFERROR(__xludf.DUMMYFUNCTION("""COMPUTED_VALUE"""),"部分測資答案錯誤;用來++的變數要先initialize;")</f>
        <v>部分測資答案錯誤;用來++的變數要先initialize;</v>
      </c>
      <c r="Z146" s="12">
        <v>100.0</v>
      </c>
      <c r="AA146" s="2"/>
      <c r="AB146" s="1">
        <v>100.0</v>
      </c>
      <c r="AD146" s="14">
        <v>100.0</v>
      </c>
      <c r="AE146" s="1" t="s">
        <v>54</v>
      </c>
      <c r="AF146" s="19">
        <v>65.0</v>
      </c>
      <c r="AG146" s="20" t="s">
        <v>547</v>
      </c>
      <c r="AH146" s="3">
        <v>100.0</v>
      </c>
      <c r="AI146" s="4"/>
      <c r="AJ146" s="6">
        <f>IFERROR(__xludf.DUMMYFUNCTION("""COMPUTED_VALUE"""),100.0)</f>
        <v>100</v>
      </c>
      <c r="AK146" s="4" t="str">
        <f>IFERROR(__xludf.DUMMYFUNCTION("""COMPUTED_VALUE"""),"")</f>
        <v/>
      </c>
      <c r="AL146" s="3">
        <f>IFERROR(__xludf.DUMMYFUNCTION("""COMPUTED_VALUE"""),90.0)</f>
        <v>90</v>
      </c>
      <c r="AM146" s="3" t="str">
        <f>IFERROR(__xludf.DUMMYFUNCTION("""COMPUTED_VALUE"""),"第二筆測資錯誤(印出的path不存在於graph上) -20、bonus +10")</f>
        <v>第二筆測資錯誤(印出的path不存在於graph上) -20、bonus +10</v>
      </c>
      <c r="AN146" s="3">
        <v>95.0</v>
      </c>
      <c r="AO146" s="3" t="s">
        <v>687</v>
      </c>
      <c r="AP146" s="3">
        <v>100.0</v>
      </c>
      <c r="AQ146" s="11">
        <f>IFERROR(__xludf.DUMMYFUNCTION("""COMPUTED_VALUE"""),70.0)</f>
        <v>70</v>
      </c>
    </row>
    <row r="147">
      <c r="A147" s="1">
        <v>98.0</v>
      </c>
      <c r="B147" s="1" t="s">
        <v>41</v>
      </c>
      <c r="C147" s="1" t="s">
        <v>32</v>
      </c>
      <c r="D147" s="1" t="s">
        <v>690</v>
      </c>
      <c r="E147" s="1" t="s">
        <v>691</v>
      </c>
      <c r="G147" s="1">
        <v>98.0</v>
      </c>
      <c r="H147" s="1">
        <v>100.0</v>
      </c>
      <c r="J147" s="1">
        <v>40.0</v>
      </c>
      <c r="K147" s="1" t="s">
        <v>434</v>
      </c>
      <c r="L147" s="1">
        <v>100.0</v>
      </c>
      <c r="N147">
        <f>IFERROR(__xludf.DUMMYFUNCTION("""COMPUTED_VALUE"""),42.0)</f>
        <v>42</v>
      </c>
      <c r="O147" s="1">
        <v>100.0</v>
      </c>
      <c r="Q147" s="1" t="s">
        <v>60</v>
      </c>
      <c r="R147" s="1">
        <v>0.0</v>
      </c>
      <c r="T147" s="1">
        <v>0.0</v>
      </c>
      <c r="U147" s="1" t="s">
        <v>692</v>
      </c>
      <c r="V147" s="1">
        <v>100.0</v>
      </c>
      <c r="X147">
        <f>IFERROR(__xludf.DUMMYFUNCTION("""COMPUTED_VALUE"""),70.0)</f>
        <v>70</v>
      </c>
      <c r="Y147" t="str">
        <f>IFERROR(__xludf.DUMMYFUNCTION("""COMPUTED_VALUE"""),"weightedUnion和heightUnion比較?;部分測資答案錯誤;輸出形式不符;")</f>
        <v>weightedUnion和heightUnion比較?;部分測資答案錯誤;輸出形式不符;</v>
      </c>
      <c r="Z147" s="12">
        <v>90.0</v>
      </c>
      <c r="AA147" s="2" t="s">
        <v>71</v>
      </c>
      <c r="AB147" s="7" t="s">
        <v>40</v>
      </c>
      <c r="AD147" s="7" t="s">
        <v>40</v>
      </c>
      <c r="AF147" s="12">
        <v>70.0</v>
      </c>
      <c r="AG147" s="13" t="s">
        <v>408</v>
      </c>
      <c r="AH147" s="3">
        <v>100.0</v>
      </c>
      <c r="AI147" s="2"/>
      <c r="AJ147" s="6">
        <f>IFERROR(__xludf.DUMMYFUNCTION("""COMPUTED_VALUE"""),100.0)</f>
        <v>100</v>
      </c>
      <c r="AK147" s="2" t="str">
        <f>IFERROR(__xludf.DUMMYFUNCTION("""COMPUTED_VALUE"""),"")</f>
        <v/>
      </c>
      <c r="AL147" s="3">
        <f>IFERROR(__xludf.DUMMYFUNCTION("""COMPUTED_VALUE"""),55.0)</f>
        <v>55</v>
      </c>
      <c r="AM147" s="3" t="str">
        <f>IFERROR(__xludf.DUMMYFUNCTION("""COMPUTED_VALUE"""),"第一筆測資: 第二短與第三短順序顛倒(-5)、其他兩筆測資錯誤(-40)")</f>
        <v>第一筆測資: 第二短與第三短順序顛倒(-5)、其他兩筆測資錯誤(-40)</v>
      </c>
      <c r="AN147" s="3">
        <v>95.0</v>
      </c>
      <c r="AO147" s="3" t="s">
        <v>687</v>
      </c>
      <c r="AP147" s="3">
        <v>95.0</v>
      </c>
      <c r="AQ147" s="11">
        <f>IFERROR(__xludf.DUMMYFUNCTION("""COMPUTED_VALUE"""),50.0)</f>
        <v>50</v>
      </c>
    </row>
    <row r="148">
      <c r="A148" s="1">
        <v>155.0</v>
      </c>
      <c r="B148" s="1" t="s">
        <v>49</v>
      </c>
      <c r="C148" s="1" t="s">
        <v>32</v>
      </c>
      <c r="D148" s="1" t="s">
        <v>693</v>
      </c>
      <c r="E148" s="1" t="s">
        <v>694</v>
      </c>
      <c r="G148" s="1">
        <v>98.0</v>
      </c>
      <c r="H148" s="1">
        <v>95.0</v>
      </c>
      <c r="I148" s="1" t="s">
        <v>125</v>
      </c>
      <c r="J148" s="1">
        <v>40.0</v>
      </c>
      <c r="K148" s="1" t="s">
        <v>695</v>
      </c>
      <c r="L148" s="1">
        <v>99.0</v>
      </c>
      <c r="M148" s="1" t="s">
        <v>270</v>
      </c>
      <c r="N148">
        <f>IFERROR(__xludf.DUMMYFUNCTION("""COMPUTED_VALUE"""),54.0)</f>
        <v>54</v>
      </c>
      <c r="O148" s="1">
        <v>70.0</v>
      </c>
      <c r="P148" s="1" t="s">
        <v>696</v>
      </c>
      <c r="Q148" s="1" t="s">
        <v>60</v>
      </c>
      <c r="R148" s="1">
        <v>90.0</v>
      </c>
      <c r="S148" s="1" t="s">
        <v>414</v>
      </c>
      <c r="T148" s="1">
        <v>70.0</v>
      </c>
      <c r="U148" s="1" t="s">
        <v>697</v>
      </c>
      <c r="V148" s="7" t="s">
        <v>40</v>
      </c>
      <c r="X148" t="str">
        <f>IFERROR(__xludf.DUMMYFUNCTION("""COMPUTED_VALUE"""),"缺交")</f>
        <v>缺交</v>
      </c>
      <c r="Y148" t="str">
        <f>IFERROR(__xludf.DUMMYFUNCTION("""COMPUTED_VALUE"""),"")</f>
        <v/>
      </c>
      <c r="Z148" s="12">
        <v>80.0</v>
      </c>
      <c r="AA148" s="2" t="s">
        <v>115</v>
      </c>
      <c r="AB148" s="7" t="s">
        <v>40</v>
      </c>
      <c r="AD148" s="7" t="s">
        <v>40</v>
      </c>
      <c r="AF148" s="12">
        <v>70.0</v>
      </c>
      <c r="AG148" s="13" t="s">
        <v>408</v>
      </c>
      <c r="AH148" s="3">
        <v>60.0</v>
      </c>
      <c r="AI148" s="3" t="s">
        <v>253</v>
      </c>
      <c r="AJ148" s="6">
        <f>IFERROR(__xludf.DUMMYFUNCTION("""COMPUTED_VALUE"""),100.0)</f>
        <v>100</v>
      </c>
      <c r="AK148" s="2" t="str">
        <f>IFERROR(__xludf.DUMMYFUNCTION("""COMPUTED_VALUE"""),"")</f>
        <v/>
      </c>
      <c r="AL148" s="10" t="str">
        <f>IFERROR(__xludf.DUMMYFUNCTION("""COMPUTED_VALUE"""),"缺交")</f>
        <v>缺交</v>
      </c>
      <c r="AM148" s="2" t="str">
        <f>IFERROR(__xludf.DUMMYFUNCTION("""COMPUTED_VALUE"""),"")</f>
        <v/>
      </c>
      <c r="AN148" s="3">
        <v>70.0</v>
      </c>
      <c r="AO148" s="3" t="s">
        <v>62</v>
      </c>
      <c r="AP148" s="3">
        <v>100.0</v>
      </c>
      <c r="AQ148" s="11">
        <f>IFERROR(__xludf.DUMMYFUNCTION("""COMPUTED_VALUE"""),45.0)</f>
        <v>45</v>
      </c>
    </row>
    <row r="149">
      <c r="A149" s="1">
        <v>99.0</v>
      </c>
      <c r="B149" s="1" t="s">
        <v>41</v>
      </c>
      <c r="C149" s="1" t="s">
        <v>32</v>
      </c>
      <c r="D149" s="1" t="s">
        <v>698</v>
      </c>
      <c r="E149" s="1" t="s">
        <v>699</v>
      </c>
      <c r="G149" s="1">
        <v>94.0</v>
      </c>
      <c r="H149" s="1">
        <v>100.0</v>
      </c>
      <c r="J149" s="1">
        <v>90.0</v>
      </c>
      <c r="K149" s="1" t="s">
        <v>700</v>
      </c>
      <c r="L149" s="1">
        <v>100.0</v>
      </c>
      <c r="N149">
        <f>IFERROR(__xludf.DUMMYFUNCTION("""COMPUTED_VALUE"""),55.0)</f>
        <v>55</v>
      </c>
      <c r="O149" s="1">
        <v>100.0</v>
      </c>
      <c r="Q149" s="1" t="s">
        <v>37</v>
      </c>
      <c r="R149" s="1">
        <v>110.0</v>
      </c>
      <c r="S149" s="1" t="s">
        <v>38</v>
      </c>
      <c r="T149" s="1">
        <v>110.0</v>
      </c>
      <c r="U149" s="1" t="s">
        <v>61</v>
      </c>
      <c r="V149" s="7" t="s">
        <v>40</v>
      </c>
      <c r="X149" t="str">
        <f>IFERROR(__xludf.DUMMYFUNCTION("""COMPUTED_VALUE"""),"缺交")</f>
        <v>缺交</v>
      </c>
      <c r="Y149" t="str">
        <f>IFERROR(__xludf.DUMMYFUNCTION("""COMPUTED_VALUE"""),"")</f>
        <v/>
      </c>
      <c r="Z149" s="12">
        <v>100.0</v>
      </c>
      <c r="AA149" s="2"/>
      <c r="AB149" s="7" t="s">
        <v>40</v>
      </c>
      <c r="AD149" s="7" t="s">
        <v>40</v>
      </c>
      <c r="AF149" s="12">
        <v>100.0</v>
      </c>
      <c r="AG149" s="2"/>
      <c r="AH149" s="3">
        <v>100.0</v>
      </c>
      <c r="AI149" s="2"/>
      <c r="AJ149" s="6">
        <f>IFERROR(__xludf.DUMMYFUNCTION("""COMPUTED_VALUE"""),96.0)</f>
        <v>96</v>
      </c>
      <c r="AK149" s="2" t="str">
        <f>IFERROR(__xludf.DUMMYFUNCTION("""COMPUTED_VALUE"""),"部分測資答案錯誤;")</f>
        <v>部分測資答案錯誤;</v>
      </c>
      <c r="AL149" s="10" t="str">
        <f>IFERROR(__xludf.DUMMYFUNCTION("""COMPUTED_VALUE"""),"缺交")</f>
        <v>缺交</v>
      </c>
      <c r="AM149" s="2" t="str">
        <f>IFERROR(__xludf.DUMMYFUNCTION("""COMPUTED_VALUE"""),"")</f>
        <v/>
      </c>
      <c r="AN149" s="3">
        <v>95.0</v>
      </c>
      <c r="AO149" s="3" t="s">
        <v>687</v>
      </c>
      <c r="AP149" s="3">
        <v>100.0</v>
      </c>
      <c r="AQ149" s="11">
        <f>IFERROR(__xludf.DUMMYFUNCTION("""COMPUTED_VALUE"""),55.0)</f>
        <v>55</v>
      </c>
    </row>
    <row r="150">
      <c r="A150" s="1">
        <v>156.0</v>
      </c>
      <c r="B150" s="1" t="s">
        <v>49</v>
      </c>
      <c r="C150" s="1" t="s">
        <v>32</v>
      </c>
      <c r="D150" s="1" t="s">
        <v>701</v>
      </c>
      <c r="E150" s="1" t="s">
        <v>702</v>
      </c>
      <c r="G150" s="1">
        <v>90.0</v>
      </c>
      <c r="H150" s="1">
        <v>100.0</v>
      </c>
      <c r="J150" s="1">
        <v>100.0</v>
      </c>
      <c r="L150" s="1">
        <v>100.0</v>
      </c>
      <c r="N150">
        <f>IFERROR(__xludf.DUMMYFUNCTION("""COMPUTED_VALUE"""),33.0)</f>
        <v>33</v>
      </c>
      <c r="O150" s="1">
        <v>65.0</v>
      </c>
      <c r="P150" s="1" t="s">
        <v>703</v>
      </c>
      <c r="Q150" s="1" t="s">
        <v>60</v>
      </c>
      <c r="R150" s="1">
        <v>100.0</v>
      </c>
      <c r="S150" s="1" t="s">
        <v>704</v>
      </c>
      <c r="T150" s="7" t="s">
        <v>40</v>
      </c>
      <c r="V150" s="7" t="s">
        <v>40</v>
      </c>
      <c r="X150" t="str">
        <f>IFERROR(__xludf.DUMMYFUNCTION("""COMPUTED_VALUE"""),"缺交")</f>
        <v>缺交</v>
      </c>
      <c r="Y150" t="str">
        <f>IFERROR(__xludf.DUMMYFUNCTION("""COMPUTED_VALUE"""),"")</f>
        <v/>
      </c>
      <c r="Z150" s="12">
        <v>80.0</v>
      </c>
      <c r="AA150" s="2" t="s">
        <v>127</v>
      </c>
      <c r="AB150" s="7" t="s">
        <v>40</v>
      </c>
      <c r="AD150" s="7" t="s">
        <v>40</v>
      </c>
      <c r="AF150" s="8" t="s">
        <v>40</v>
      </c>
      <c r="AG150" s="2"/>
      <c r="AH150" s="8" t="s">
        <v>40</v>
      </c>
      <c r="AI150" s="2"/>
      <c r="AJ150" s="9" t="str">
        <f>IFERROR(__xludf.DUMMYFUNCTION("""COMPUTED_VALUE"""),"缺交")</f>
        <v>缺交</v>
      </c>
      <c r="AK150" s="2" t="str">
        <f>IFERROR(__xludf.DUMMYFUNCTION("""COMPUTED_VALUE"""),"")</f>
        <v/>
      </c>
      <c r="AL150" s="10" t="str">
        <f>IFERROR(__xludf.DUMMYFUNCTION("""COMPUTED_VALUE"""),"缺交")</f>
        <v>缺交</v>
      </c>
      <c r="AM150" s="2" t="str">
        <f>IFERROR(__xludf.DUMMYFUNCTION("""COMPUTED_VALUE"""),"")</f>
        <v/>
      </c>
      <c r="AN150" s="10" t="s">
        <v>40</v>
      </c>
      <c r="AO150" s="2"/>
      <c r="AP150" s="10" t="s">
        <v>40</v>
      </c>
      <c r="AQ150" s="11">
        <f>IFERROR(__xludf.DUMMYFUNCTION("""COMPUTED_VALUE"""),6.0)</f>
        <v>6</v>
      </c>
    </row>
    <row r="151">
      <c r="A151" s="1">
        <v>100.0</v>
      </c>
      <c r="B151" s="1" t="s">
        <v>41</v>
      </c>
      <c r="C151" s="1" t="s">
        <v>32</v>
      </c>
      <c r="D151" s="1" t="s">
        <v>705</v>
      </c>
      <c r="E151" s="1" t="s">
        <v>706</v>
      </c>
      <c r="G151" s="1">
        <v>96.0</v>
      </c>
      <c r="H151" s="1">
        <v>100.0</v>
      </c>
      <c r="J151" s="1">
        <v>100.0</v>
      </c>
      <c r="L151" s="1">
        <v>100.0</v>
      </c>
      <c r="N151">
        <f>IFERROR(__xludf.DUMMYFUNCTION("""COMPUTED_VALUE"""),67.0)</f>
        <v>67</v>
      </c>
      <c r="O151" s="1">
        <v>85.0</v>
      </c>
      <c r="P151" s="1" t="s">
        <v>36</v>
      </c>
      <c r="Q151" s="1" t="s">
        <v>60</v>
      </c>
      <c r="R151" s="1">
        <v>105.0</v>
      </c>
      <c r="S151" s="1" t="s">
        <v>437</v>
      </c>
      <c r="T151" s="1">
        <v>110.0</v>
      </c>
      <c r="U151" s="1" t="s">
        <v>61</v>
      </c>
      <c r="V151" s="1">
        <v>20.0</v>
      </c>
      <c r="W151" s="1" t="s">
        <v>263</v>
      </c>
      <c r="X151">
        <f>IFERROR(__xludf.DUMMYFUNCTION("""COMPUTED_VALUE"""),90.0)</f>
        <v>90</v>
      </c>
      <c r="Y151" t="str">
        <f>IFERROR(__xludf.DUMMYFUNCTION("""COMPUTED_VALUE"""),"部分測資答案錯誤;用來++的變數要先initialize;")</f>
        <v>部分測資答案錯誤;用來++的變數要先initialize;</v>
      </c>
      <c r="Z151" s="12">
        <v>100.0</v>
      </c>
      <c r="AA151" s="2"/>
      <c r="AB151" s="1">
        <v>100.0</v>
      </c>
      <c r="AD151" s="14">
        <v>100.0</v>
      </c>
      <c r="AE151" s="1" t="s">
        <v>54</v>
      </c>
      <c r="AF151" s="19">
        <v>80.0</v>
      </c>
      <c r="AG151" s="4" t="s">
        <v>444</v>
      </c>
      <c r="AH151" s="3">
        <v>60.0</v>
      </c>
      <c r="AI151" s="3" t="s">
        <v>253</v>
      </c>
      <c r="AJ151" s="6">
        <f>IFERROR(__xludf.DUMMYFUNCTION("""COMPUTED_VALUE"""),95.0)</f>
        <v>95</v>
      </c>
      <c r="AK151" s="4" t="str">
        <f>IFERROR(__xludf.DUMMYFUNCTION("""COMPUTED_VALUE"""),"numV未初始化")</f>
        <v>numV未初始化</v>
      </c>
      <c r="AL151" s="3">
        <f>IFERROR(__xludf.DUMMYFUNCTION("""COMPUTED_VALUE"""),80.0)</f>
        <v>80</v>
      </c>
      <c r="AM151" s="3" t="str">
        <f>IFERROR(__xludf.DUMMYFUNCTION("""COMPUTED_VALUE"""),"最後一筆測資錯誤")</f>
        <v>最後一筆測資錯誤</v>
      </c>
      <c r="AN151" s="3">
        <v>100.0</v>
      </c>
      <c r="AO151" s="4"/>
      <c r="AP151" s="3">
        <v>100.0</v>
      </c>
      <c r="AQ151" s="11">
        <f>IFERROR(__xludf.DUMMYFUNCTION("""COMPUTED_VALUE"""),78.0)</f>
        <v>78</v>
      </c>
    </row>
    <row r="152">
      <c r="A152" s="1">
        <v>157.0</v>
      </c>
      <c r="B152" s="1" t="s">
        <v>49</v>
      </c>
      <c r="C152" s="1" t="s">
        <v>32</v>
      </c>
      <c r="D152" s="1" t="s">
        <v>707</v>
      </c>
      <c r="E152" s="1" t="s">
        <v>708</v>
      </c>
      <c r="G152" s="1">
        <v>94.0</v>
      </c>
      <c r="H152" s="1">
        <v>100.0</v>
      </c>
      <c r="J152" s="1">
        <v>90.0</v>
      </c>
      <c r="K152" s="1" t="s">
        <v>709</v>
      </c>
      <c r="L152" s="1">
        <v>100.0</v>
      </c>
      <c r="N152">
        <f>IFERROR(__xludf.DUMMYFUNCTION("""COMPUTED_VALUE"""),74.0)</f>
        <v>74</v>
      </c>
      <c r="O152" s="1">
        <v>100.0</v>
      </c>
      <c r="Q152" s="1" t="s">
        <v>37</v>
      </c>
      <c r="R152" s="1">
        <v>100.0</v>
      </c>
      <c r="T152" s="1">
        <v>70.0</v>
      </c>
      <c r="U152" s="1" t="s">
        <v>99</v>
      </c>
      <c r="V152" s="1">
        <v>100.0</v>
      </c>
      <c r="X152">
        <f>IFERROR(__xludf.DUMMYFUNCTION("""COMPUTED_VALUE"""),70.0)</f>
        <v>70</v>
      </c>
      <c r="Y152" t="str">
        <f>IFERROR(__xludf.DUMMYFUNCTION("""COMPUTED_VALUE"""),"部分測資答案錯誤;輸出形式不符;readme應詳述程式邏輯;")</f>
        <v>部分測資答案錯誤;輸出形式不符;readme應詳述程式邏輯;</v>
      </c>
      <c r="Z152" s="12">
        <v>80.0</v>
      </c>
      <c r="AA152" s="2" t="s">
        <v>127</v>
      </c>
      <c r="AB152" s="7" t="s">
        <v>40</v>
      </c>
      <c r="AD152" s="7" t="s">
        <v>40</v>
      </c>
      <c r="AF152" s="12">
        <v>85.0</v>
      </c>
      <c r="AG152" s="2" t="s">
        <v>313</v>
      </c>
      <c r="AH152" s="3">
        <v>80.0</v>
      </c>
      <c r="AI152" s="3" t="s">
        <v>95</v>
      </c>
      <c r="AJ152" s="6">
        <f>IFERROR(__xludf.DUMMYFUNCTION("""COMPUTED_VALUE"""),60.0)</f>
        <v>60</v>
      </c>
      <c r="AK152" s="2" t="str">
        <f>IFERROR(__xludf.DUMMYFUNCTION("""COMPUTED_VALUE"""),"runtime error;")</f>
        <v>runtime error;</v>
      </c>
      <c r="AL152" s="10" t="str">
        <f>IFERROR(__xludf.DUMMYFUNCTION("""COMPUTED_VALUE"""),"缺交")</f>
        <v>缺交</v>
      </c>
      <c r="AM152" s="2" t="str">
        <f>IFERROR(__xludf.DUMMYFUNCTION("""COMPUTED_VALUE"""),"")</f>
        <v/>
      </c>
      <c r="AN152" s="3">
        <v>95.0</v>
      </c>
      <c r="AO152" s="3" t="s">
        <v>687</v>
      </c>
      <c r="AP152" s="3">
        <v>100.0</v>
      </c>
      <c r="AQ152" s="11">
        <f>IFERROR(__xludf.DUMMYFUNCTION("""COMPUTED_VALUE"""),69.0)</f>
        <v>69</v>
      </c>
    </row>
    <row r="153">
      <c r="A153" s="1">
        <v>101.0</v>
      </c>
      <c r="B153" s="1" t="s">
        <v>41</v>
      </c>
      <c r="C153" s="1" t="s">
        <v>32</v>
      </c>
      <c r="D153" s="1" t="s">
        <v>710</v>
      </c>
      <c r="E153" s="1" t="s">
        <v>711</v>
      </c>
      <c r="G153" s="1">
        <v>100.0</v>
      </c>
      <c r="H153" s="1">
        <v>100.0</v>
      </c>
      <c r="J153" s="1">
        <v>90.0</v>
      </c>
      <c r="K153" s="1" t="s">
        <v>656</v>
      </c>
      <c r="L153" s="1">
        <v>100.0</v>
      </c>
      <c r="N153">
        <f>IFERROR(__xludf.DUMMYFUNCTION("""COMPUTED_VALUE"""),72.0)</f>
        <v>72</v>
      </c>
      <c r="O153" s="1">
        <v>70.0</v>
      </c>
      <c r="P153" s="1" t="s">
        <v>36</v>
      </c>
      <c r="Q153" s="1" t="s">
        <v>37</v>
      </c>
      <c r="R153" s="1">
        <v>110.0</v>
      </c>
      <c r="S153" s="1" t="s">
        <v>38</v>
      </c>
      <c r="T153" s="1">
        <v>70.0</v>
      </c>
      <c r="U153" s="1" t="s">
        <v>712</v>
      </c>
      <c r="V153" s="1">
        <v>20.0</v>
      </c>
      <c r="W153" s="1" t="s">
        <v>147</v>
      </c>
      <c r="X153">
        <f>IFERROR(__xludf.DUMMYFUNCTION("""COMPUTED_VALUE"""),100.0)</f>
        <v>100</v>
      </c>
      <c r="Y153" t="str">
        <f>IFERROR(__xludf.DUMMYFUNCTION("""COMPUTED_VALUE"""),"")</f>
        <v/>
      </c>
      <c r="Z153" s="12">
        <v>100.0</v>
      </c>
      <c r="AA153" s="2"/>
      <c r="AB153" s="7" t="s">
        <v>40</v>
      </c>
      <c r="AD153" s="7" t="s">
        <v>40</v>
      </c>
      <c r="AF153" s="8" t="s">
        <v>40</v>
      </c>
      <c r="AG153" s="2"/>
      <c r="AH153" s="8" t="s">
        <v>40</v>
      </c>
      <c r="AI153" s="2"/>
      <c r="AJ153" s="6">
        <f>IFERROR(__xludf.DUMMYFUNCTION("""COMPUTED_VALUE"""),90.0)</f>
        <v>90</v>
      </c>
      <c r="AK153" s="2" t="str">
        <f>IFERROR(__xludf.DUMMYFUNCTION("""COMPUTED_VALUE"""),"答案錯誤;A[][]未初始化")</f>
        <v>答案錯誤;A[][]未初始化</v>
      </c>
      <c r="AL153" s="10" t="str">
        <f>IFERROR(__xludf.DUMMYFUNCTION("""COMPUTED_VALUE"""),"缺交")</f>
        <v>缺交</v>
      </c>
      <c r="AM153" s="2" t="str">
        <f>IFERROR(__xludf.DUMMYFUNCTION("""COMPUTED_VALUE"""),"")</f>
        <v/>
      </c>
      <c r="AN153" s="10" t="s">
        <v>40</v>
      </c>
      <c r="AO153" s="2"/>
      <c r="AP153" s="3">
        <v>100.0</v>
      </c>
      <c r="AQ153" s="11">
        <f>IFERROR(__xludf.DUMMYFUNCTION("""COMPUTED_VALUE"""),65.0)</f>
        <v>65</v>
      </c>
    </row>
    <row r="154">
      <c r="A154" s="1">
        <v>158.0</v>
      </c>
      <c r="B154" s="1" t="s">
        <v>49</v>
      </c>
      <c r="C154" s="1" t="s">
        <v>32</v>
      </c>
      <c r="D154" s="1" t="s">
        <v>713</v>
      </c>
      <c r="E154" s="1" t="s">
        <v>714</v>
      </c>
      <c r="G154" s="1">
        <v>98.0</v>
      </c>
      <c r="H154" s="1">
        <v>100.0</v>
      </c>
      <c r="J154" s="1">
        <v>100.0</v>
      </c>
      <c r="L154" s="1">
        <v>100.0</v>
      </c>
      <c r="N154">
        <f>IFERROR(__xludf.DUMMYFUNCTION("""COMPUTED_VALUE"""),51.0)</f>
        <v>51</v>
      </c>
      <c r="O154" s="1">
        <v>100.0</v>
      </c>
      <c r="P154" s="1" t="s">
        <v>715</v>
      </c>
      <c r="Q154" s="1" t="s">
        <v>37</v>
      </c>
      <c r="R154" s="1">
        <v>110.0</v>
      </c>
      <c r="S154" s="1" t="s">
        <v>38</v>
      </c>
      <c r="T154" s="1">
        <v>100.0</v>
      </c>
      <c r="V154" s="1">
        <v>100.0</v>
      </c>
      <c r="X154">
        <f>IFERROR(__xludf.DUMMYFUNCTION("""COMPUTED_VALUE"""),75.0)</f>
        <v>75</v>
      </c>
      <c r="Y154" t="str">
        <f>IFERROR(__xludf.DUMMYFUNCTION("""COMPUTED_VALUE"""),"部分測資答案錯誤;runtime error;")</f>
        <v>部分測資答案錯誤;runtime error;</v>
      </c>
      <c r="Z154" s="12">
        <v>100.0</v>
      </c>
      <c r="AA154" s="2"/>
      <c r="AB154" s="7" t="s">
        <v>40</v>
      </c>
      <c r="AD154" s="7" t="s">
        <v>40</v>
      </c>
      <c r="AF154" s="8" t="s">
        <v>40</v>
      </c>
      <c r="AG154" s="2"/>
      <c r="AH154" s="8" t="s">
        <v>40</v>
      </c>
      <c r="AI154" s="2"/>
      <c r="AJ154" s="6">
        <f>IFERROR(__xludf.DUMMYFUNCTION("""COMPUTED_VALUE"""),83.0)</f>
        <v>83</v>
      </c>
      <c r="AK154" s="2" t="str">
        <f>IFERROR(__xludf.DUMMYFUNCTION("""COMPUTED_VALUE"""),"runtime error;")</f>
        <v>runtime error;</v>
      </c>
      <c r="AL154" s="10" t="str">
        <f>IFERROR(__xludf.DUMMYFUNCTION("""COMPUTED_VALUE"""),"缺交")</f>
        <v>缺交</v>
      </c>
      <c r="AM154" s="2" t="str">
        <f>IFERROR(__xludf.DUMMYFUNCTION("""COMPUTED_VALUE"""),"")</f>
        <v/>
      </c>
      <c r="AN154" s="3">
        <v>95.0</v>
      </c>
      <c r="AO154" s="3" t="s">
        <v>687</v>
      </c>
      <c r="AP154" s="3">
        <v>100.0</v>
      </c>
      <c r="AQ154" s="11">
        <f>IFERROR(__xludf.DUMMYFUNCTION("""COMPUTED_VALUE"""),50.0)</f>
        <v>50</v>
      </c>
    </row>
    <row r="155">
      <c r="A155" s="1">
        <v>159.0</v>
      </c>
      <c r="B155" s="1" t="s">
        <v>49</v>
      </c>
      <c r="C155" s="1" t="s">
        <v>32</v>
      </c>
      <c r="D155" s="1" t="s">
        <v>716</v>
      </c>
      <c r="E155" s="1" t="s">
        <v>717</v>
      </c>
      <c r="G155" s="1">
        <v>98.0</v>
      </c>
      <c r="H155" s="1">
        <v>100.0</v>
      </c>
      <c r="J155" s="1">
        <v>80.0</v>
      </c>
      <c r="K155" s="1" t="s">
        <v>95</v>
      </c>
      <c r="L155" s="1">
        <v>100.0</v>
      </c>
      <c r="N155">
        <f>IFERROR(__xludf.DUMMYFUNCTION("""COMPUTED_VALUE"""),58.0)</f>
        <v>58</v>
      </c>
      <c r="O155" s="1">
        <v>100.0</v>
      </c>
      <c r="Q155" s="1" t="s">
        <v>60</v>
      </c>
      <c r="R155" s="1">
        <v>110.0</v>
      </c>
      <c r="S155" s="1" t="s">
        <v>38</v>
      </c>
      <c r="T155" s="1">
        <v>60.0</v>
      </c>
      <c r="U155" s="1" t="s">
        <v>86</v>
      </c>
      <c r="V155" s="1">
        <v>100.0</v>
      </c>
      <c r="X155">
        <f>IFERROR(__xludf.DUMMYFUNCTION("""COMPUTED_VALUE"""),85.0)</f>
        <v>85</v>
      </c>
      <c r="Y155" t="str">
        <f>IFERROR(__xludf.DUMMYFUNCTION("""COMPUTED_VALUE"""),"部分測資答案錯誤;")</f>
        <v>部分測資答案錯誤;</v>
      </c>
      <c r="Z155" s="12">
        <v>100.0</v>
      </c>
      <c r="AA155" s="2"/>
      <c r="AB155" s="7" t="s">
        <v>40</v>
      </c>
      <c r="AD155" s="7" t="s">
        <v>40</v>
      </c>
      <c r="AF155" s="8" t="s">
        <v>40</v>
      </c>
      <c r="AG155" s="2"/>
      <c r="AH155" s="8" t="s">
        <v>40</v>
      </c>
      <c r="AI155" s="2"/>
      <c r="AJ155" s="6">
        <f>IFERROR(__xludf.DUMMYFUNCTION("""COMPUTED_VALUE"""),100.0)</f>
        <v>100</v>
      </c>
      <c r="AK155" s="2" t="str">
        <f>IFERROR(__xludf.DUMMYFUNCTION("""COMPUTED_VALUE"""),"")</f>
        <v/>
      </c>
      <c r="AL155" s="10" t="str">
        <f>IFERROR(__xludf.DUMMYFUNCTION("""COMPUTED_VALUE"""),"缺交")</f>
        <v>缺交</v>
      </c>
      <c r="AM155" s="2" t="str">
        <f>IFERROR(__xludf.DUMMYFUNCTION("""COMPUTED_VALUE"""),"")</f>
        <v/>
      </c>
      <c r="AN155" s="3">
        <v>90.0</v>
      </c>
      <c r="AO155" s="3" t="s">
        <v>718</v>
      </c>
      <c r="AP155" s="3">
        <v>100.0</v>
      </c>
      <c r="AQ155" s="11">
        <f>IFERROR(__xludf.DUMMYFUNCTION("""COMPUTED_VALUE"""),55.0)</f>
        <v>55</v>
      </c>
    </row>
    <row r="156">
      <c r="A156" s="1">
        <v>102.0</v>
      </c>
      <c r="B156" s="1" t="s">
        <v>41</v>
      </c>
      <c r="C156" s="1" t="s">
        <v>32</v>
      </c>
      <c r="D156" s="1" t="s">
        <v>719</v>
      </c>
      <c r="E156" s="1" t="s">
        <v>720</v>
      </c>
      <c r="G156" s="1">
        <v>100.0</v>
      </c>
      <c r="H156" s="1">
        <v>100.0</v>
      </c>
      <c r="J156" s="1">
        <v>100.0</v>
      </c>
      <c r="L156" s="1">
        <v>98.0</v>
      </c>
      <c r="M156" s="17" t="s">
        <v>721</v>
      </c>
      <c r="N156">
        <f>IFERROR(__xludf.DUMMYFUNCTION("""COMPUTED_VALUE"""),42.0)</f>
        <v>42</v>
      </c>
      <c r="O156" s="1">
        <v>85.0</v>
      </c>
      <c r="P156" s="1" t="s">
        <v>722</v>
      </c>
      <c r="Q156" s="1" t="s">
        <v>37</v>
      </c>
      <c r="R156" s="1">
        <v>100.0</v>
      </c>
      <c r="T156" s="1">
        <v>100.0</v>
      </c>
      <c r="V156" s="1">
        <v>95.0</v>
      </c>
      <c r="W156" s="1" t="s">
        <v>618</v>
      </c>
      <c r="X156">
        <f>IFERROR(__xludf.DUMMYFUNCTION("""COMPUTED_VALUE"""),100.0)</f>
        <v>100</v>
      </c>
      <c r="Y156" t="str">
        <f>IFERROR(__xludf.DUMMYFUNCTION("""COMPUTED_VALUE"""),"")</f>
        <v/>
      </c>
      <c r="Z156" s="12">
        <v>100.0</v>
      </c>
      <c r="AA156" s="2"/>
      <c r="AB156" s="7" t="s">
        <v>40</v>
      </c>
      <c r="AD156" s="7" t="s">
        <v>40</v>
      </c>
      <c r="AF156" s="3">
        <v>80.0</v>
      </c>
      <c r="AG156" s="17" t="s">
        <v>723</v>
      </c>
      <c r="AH156" s="2"/>
      <c r="AI156" s="3" t="s">
        <v>724</v>
      </c>
      <c r="AJ156" s="6">
        <f>IFERROR(__xludf.DUMMYFUNCTION("""COMPUTED_VALUE"""),35.0)</f>
        <v>35</v>
      </c>
      <c r="AK156" s="2" t="str">
        <f>IFERROR(__xludf.DUMMYFUNCTION("""COMPUTED_VALUE"""),"runtime error;程式未完成")</f>
        <v>runtime error;程式未完成</v>
      </c>
      <c r="AL156" s="10" t="str">
        <f>IFERROR(__xludf.DUMMYFUNCTION("""COMPUTED_VALUE"""),"缺交")</f>
        <v>缺交</v>
      </c>
      <c r="AM156" s="2" t="str">
        <f>IFERROR(__xludf.DUMMYFUNCTION("""COMPUTED_VALUE"""),"")</f>
        <v/>
      </c>
      <c r="AN156" s="10" t="s">
        <v>40</v>
      </c>
      <c r="AO156" s="2"/>
      <c r="AP156" s="3">
        <v>100.0</v>
      </c>
      <c r="AQ156" s="11">
        <f>IFERROR(__xludf.DUMMYFUNCTION("""COMPUTED_VALUE"""),39.0)</f>
        <v>39</v>
      </c>
    </row>
    <row r="157">
      <c r="A157" s="1">
        <v>60.0</v>
      </c>
      <c r="B157" s="1" t="s">
        <v>725</v>
      </c>
      <c r="C157" s="1" t="s">
        <v>32</v>
      </c>
      <c r="D157" s="1" t="s">
        <v>726</v>
      </c>
      <c r="E157" s="1" t="s">
        <v>727</v>
      </c>
      <c r="G157" s="1">
        <v>74.0</v>
      </c>
      <c r="H157" s="1">
        <v>100.0</v>
      </c>
      <c r="J157" s="1">
        <v>95.0</v>
      </c>
      <c r="K157" s="1" t="s">
        <v>179</v>
      </c>
      <c r="L157" s="1">
        <v>100.0</v>
      </c>
      <c r="N157">
        <f>IFERROR(__xludf.DUMMYFUNCTION("""COMPUTED_VALUE"""),15.0)</f>
        <v>15</v>
      </c>
      <c r="O157" s="1">
        <v>100.0</v>
      </c>
      <c r="Q157" s="1" t="s">
        <v>37</v>
      </c>
      <c r="R157" s="1">
        <v>110.0</v>
      </c>
      <c r="S157" s="1" t="s">
        <v>38</v>
      </c>
      <c r="T157" s="1">
        <v>110.0</v>
      </c>
      <c r="U157" s="1" t="s">
        <v>61</v>
      </c>
      <c r="V157" s="1">
        <v>60.0</v>
      </c>
      <c r="W157" s="1" t="s">
        <v>728</v>
      </c>
      <c r="X157">
        <f>IFERROR(__xludf.DUMMYFUNCTION("""COMPUTED_VALUE"""),65.0)</f>
        <v>65</v>
      </c>
      <c r="Y157" t="str">
        <f>IFERROR(__xludf.DUMMYFUNCTION("""COMPUTED_VALUE"""),"weightedUnion和heightUnion比較?;部分測資答案錯誤;runtime error;")</f>
        <v>weightedUnion和heightUnion比較?;部分測資答案錯誤;runtime error;</v>
      </c>
      <c r="Z157" s="12">
        <v>100.0</v>
      </c>
      <c r="AA157" s="2"/>
      <c r="AB157" s="1">
        <v>100.0</v>
      </c>
      <c r="AD157" s="14">
        <v>100.0</v>
      </c>
      <c r="AE157" s="1" t="s">
        <v>54</v>
      </c>
      <c r="AF157" s="3">
        <v>90.0</v>
      </c>
      <c r="AG157" s="17" t="s">
        <v>94</v>
      </c>
      <c r="AH157" s="3">
        <v>80.0</v>
      </c>
      <c r="AI157" s="3" t="s">
        <v>95</v>
      </c>
      <c r="AJ157" s="6">
        <f>IFERROR(__xludf.DUMMYFUNCTION("""COMPUTED_VALUE"""),95.0)</f>
        <v>95</v>
      </c>
      <c r="AK157" s="4" t="str">
        <f>IFERROR(__xludf.DUMMYFUNCTION("""COMPUTED_VALUE"""),"eevent未初始化")</f>
        <v>eevent未初始化</v>
      </c>
      <c r="AL157" s="3">
        <f>IFERROR(__xludf.DUMMYFUNCTION("""COMPUTED_VALUE"""),75.0)</f>
        <v>75</v>
      </c>
      <c r="AM157" s="3" t="str">
        <f>IFERROR(__xludf.DUMMYFUNCTION("""COMPUTED_VALUE"""),"error: 'scanf' was not declared in this scope (沒有include ""stdio.h"") (-5)、第二筆測資: 第二短、第三短路徑錯誤(-10)、第三筆測資: 漏找第二短(-10)")</f>
        <v>error: 'scanf' was not declared in this scope (沒有include "stdio.h") (-5)、第二筆測資: 第二短、第三短路徑錯誤(-10)、第三筆測資: 漏找第二短(-10)</v>
      </c>
      <c r="AN157" s="3">
        <v>95.0</v>
      </c>
      <c r="AO157" s="3" t="s">
        <v>687</v>
      </c>
      <c r="AP157" s="3">
        <v>100.0</v>
      </c>
      <c r="AQ157" s="11">
        <f>IFERROR(__xludf.DUMMYFUNCTION("""COMPUTED_VALUE"""),37.0)</f>
        <v>37</v>
      </c>
    </row>
    <row r="158">
      <c r="A158" s="1">
        <v>103.0</v>
      </c>
      <c r="B158" s="1" t="s">
        <v>41</v>
      </c>
      <c r="C158" s="1" t="s">
        <v>32</v>
      </c>
      <c r="D158" s="1" t="s">
        <v>729</v>
      </c>
      <c r="E158" s="1" t="s">
        <v>730</v>
      </c>
      <c r="G158" s="1">
        <v>100.0</v>
      </c>
      <c r="H158" s="7" t="s">
        <v>40</v>
      </c>
      <c r="J158" s="7" t="s">
        <v>40</v>
      </c>
      <c r="L158" s="1">
        <v>100.0</v>
      </c>
      <c r="N158">
        <f>IFERROR(__xludf.DUMMYFUNCTION("""COMPUTED_VALUE"""),48.0)</f>
        <v>48</v>
      </c>
      <c r="O158" s="1">
        <v>100.0</v>
      </c>
      <c r="Q158" s="1" t="s">
        <v>60</v>
      </c>
      <c r="R158" s="1">
        <v>100.0</v>
      </c>
      <c r="T158" s="1">
        <v>80.0</v>
      </c>
      <c r="U158" s="1" t="s">
        <v>69</v>
      </c>
      <c r="V158" s="1">
        <v>60.0</v>
      </c>
      <c r="W158" s="1" t="s">
        <v>73</v>
      </c>
      <c r="X158">
        <f>IFERROR(__xludf.DUMMYFUNCTION("""COMPUTED_VALUE"""),0.0)</f>
        <v>0</v>
      </c>
      <c r="Y158" t="str">
        <f>IFERROR(__xludf.DUMMYFUNCTION("""COMPUTED_VALUE"""),"readme是costco,程式是solitaire")</f>
        <v>readme是costco,程式是solitaire</v>
      </c>
      <c r="Z158" s="12">
        <v>100.0</v>
      </c>
      <c r="AA158" s="2"/>
      <c r="AB158" s="7" t="s">
        <v>40</v>
      </c>
      <c r="AD158" s="7" t="s">
        <v>40</v>
      </c>
      <c r="AF158" s="8" t="s">
        <v>40</v>
      </c>
      <c r="AG158" s="2"/>
      <c r="AH158" s="8" t="s">
        <v>40</v>
      </c>
      <c r="AI158" s="2"/>
      <c r="AJ158" s="6">
        <f>IFERROR(__xludf.DUMMYFUNCTION("""COMPUTED_VALUE"""),92.0)</f>
        <v>92</v>
      </c>
      <c r="AK158" s="2" t="str">
        <f>IFERROR(__xludf.DUMMYFUNCTION("""COMPUTED_VALUE"""),"部分測資答案錯誤;")</f>
        <v>部分測資答案錯誤;</v>
      </c>
      <c r="AL158" s="10" t="str">
        <f>IFERROR(__xludf.DUMMYFUNCTION("""COMPUTED_VALUE"""),"缺交")</f>
        <v>缺交</v>
      </c>
      <c r="AM158" s="2" t="str">
        <f>IFERROR(__xludf.DUMMYFUNCTION("""COMPUTED_VALUE"""),"")</f>
        <v/>
      </c>
      <c r="AN158" s="3">
        <v>95.0</v>
      </c>
      <c r="AO158" s="3" t="s">
        <v>687</v>
      </c>
      <c r="AP158" s="3">
        <v>100.0</v>
      </c>
      <c r="AQ158" s="11">
        <f>IFERROR(__xludf.DUMMYFUNCTION("""COMPUTED_VALUE"""),34.0)</f>
        <v>34</v>
      </c>
    </row>
    <row r="159">
      <c r="A159" s="1">
        <v>160.0</v>
      </c>
      <c r="B159" s="1" t="s">
        <v>49</v>
      </c>
      <c r="C159" s="1" t="s">
        <v>32</v>
      </c>
      <c r="D159" s="1" t="s">
        <v>731</v>
      </c>
      <c r="E159" s="1" t="s">
        <v>732</v>
      </c>
      <c r="G159" s="1">
        <v>100.0</v>
      </c>
      <c r="H159" s="1">
        <v>100.0</v>
      </c>
      <c r="J159" s="1">
        <v>100.0</v>
      </c>
      <c r="K159" s="1"/>
      <c r="L159" s="1">
        <v>100.0</v>
      </c>
      <c r="N159">
        <f>IFERROR(__xludf.DUMMYFUNCTION("""COMPUTED_VALUE"""),88.0)</f>
        <v>88</v>
      </c>
      <c r="O159" s="1">
        <v>100.0</v>
      </c>
      <c r="Q159" s="1" t="s">
        <v>60</v>
      </c>
      <c r="R159" s="1">
        <v>110.0</v>
      </c>
      <c r="S159" s="1" t="s">
        <v>38</v>
      </c>
      <c r="T159" s="1">
        <v>110.0</v>
      </c>
      <c r="U159" s="1" t="s">
        <v>61</v>
      </c>
      <c r="V159" s="1">
        <v>60.0</v>
      </c>
      <c r="W159" s="1" t="s">
        <v>73</v>
      </c>
      <c r="X159">
        <f>IFERROR(__xludf.DUMMYFUNCTION("""COMPUTED_VALUE"""),100.0)</f>
        <v>100</v>
      </c>
      <c r="Y159" t="str">
        <f>IFERROR(__xludf.DUMMYFUNCTION("""COMPUTED_VALUE"""),"")</f>
        <v/>
      </c>
      <c r="Z159" s="12">
        <v>100.0</v>
      </c>
      <c r="AA159" s="2"/>
      <c r="AB159" s="7" t="s">
        <v>40</v>
      </c>
      <c r="AD159" s="7" t="s">
        <v>40</v>
      </c>
      <c r="AF159" s="3">
        <v>65.0</v>
      </c>
      <c r="AG159" s="20" t="s">
        <v>547</v>
      </c>
      <c r="AH159" s="3" t="s">
        <v>40</v>
      </c>
      <c r="AI159" s="2"/>
      <c r="AJ159" s="6">
        <f>IFERROR(__xludf.DUMMYFUNCTION("""COMPUTED_VALUE"""),85.0)</f>
        <v>85</v>
      </c>
      <c r="AK159" s="2" t="str">
        <f>IFERROR(__xludf.DUMMYFUNCTION("""COMPUTED_VALUE"""),"部分測資答案錯誤;")</f>
        <v>部分測資答案錯誤;</v>
      </c>
      <c r="AL159" s="10" t="str">
        <f>IFERROR(__xludf.DUMMYFUNCTION("""COMPUTED_VALUE"""),"缺交")</f>
        <v>缺交</v>
      </c>
      <c r="AM159" s="2" t="str">
        <f>IFERROR(__xludf.DUMMYFUNCTION("""COMPUTED_VALUE"""),"")</f>
        <v/>
      </c>
      <c r="AN159" s="3">
        <v>95.0</v>
      </c>
      <c r="AO159" s="3" t="s">
        <v>687</v>
      </c>
      <c r="AP159" s="3">
        <v>100.0</v>
      </c>
      <c r="AQ159" s="11">
        <f>IFERROR(__xludf.DUMMYFUNCTION("""COMPUTED_VALUE"""),64.0)</f>
        <v>64</v>
      </c>
    </row>
    <row r="160">
      <c r="A160" s="1">
        <v>104.0</v>
      </c>
      <c r="B160" s="1" t="s">
        <v>41</v>
      </c>
      <c r="C160" s="1" t="s">
        <v>32</v>
      </c>
      <c r="D160" s="1" t="s">
        <v>733</v>
      </c>
      <c r="E160" s="1" t="s">
        <v>734</v>
      </c>
      <c r="G160" s="1">
        <v>100.0</v>
      </c>
      <c r="H160" s="1">
        <v>100.0</v>
      </c>
      <c r="J160" s="1">
        <v>100.0</v>
      </c>
      <c r="K160" s="1"/>
      <c r="L160" s="1">
        <v>99.0</v>
      </c>
      <c r="M160" s="1" t="s">
        <v>735</v>
      </c>
      <c r="N160">
        <f>IFERROR(__xludf.DUMMYFUNCTION("""COMPUTED_VALUE"""),74.0)</f>
        <v>74</v>
      </c>
      <c r="O160" s="1">
        <v>70.0</v>
      </c>
      <c r="P160" s="1" t="s">
        <v>36</v>
      </c>
      <c r="Q160" s="1" t="s">
        <v>37</v>
      </c>
      <c r="R160" s="1">
        <v>110.0</v>
      </c>
      <c r="S160" s="1" t="s">
        <v>38</v>
      </c>
      <c r="T160" s="1">
        <v>110.0</v>
      </c>
      <c r="U160" s="1" t="s">
        <v>61</v>
      </c>
      <c r="V160" s="1">
        <v>100.0</v>
      </c>
      <c r="X160">
        <f>IFERROR(__xludf.DUMMYFUNCTION("""COMPUTED_VALUE"""),80.0)</f>
        <v>80</v>
      </c>
      <c r="Y160" t="str">
        <f>IFERROR(__xludf.DUMMYFUNCTION("""COMPUTED_VALUE"""),"部分測資答案錯誤;輸出形式不符;")</f>
        <v>部分測資答案錯誤;輸出形式不符;</v>
      </c>
      <c r="Z160" s="12">
        <v>90.0</v>
      </c>
      <c r="AA160" s="2" t="s">
        <v>127</v>
      </c>
      <c r="AB160" s="7" t="s">
        <v>40</v>
      </c>
      <c r="AD160" s="7" t="s">
        <v>40</v>
      </c>
      <c r="AF160" s="3">
        <v>90.0</v>
      </c>
      <c r="AG160" s="17" t="s">
        <v>736</v>
      </c>
      <c r="AH160" s="3">
        <v>80.0</v>
      </c>
      <c r="AI160" s="3" t="s">
        <v>95</v>
      </c>
      <c r="AJ160" s="6">
        <f>IFERROR(__xludf.DUMMYFUNCTION("""COMPUTED_VALUE"""),25.0)</f>
        <v>25</v>
      </c>
      <c r="AK160" s="2" t="str">
        <f>IFERROR(__xludf.DUMMYFUNCTION("""COMPUTED_VALUE"""),"編譯錯誤;runtime error;")</f>
        <v>編譯錯誤;runtime error;</v>
      </c>
      <c r="AL160" s="10" t="str">
        <f>IFERROR(__xludf.DUMMYFUNCTION("""COMPUTED_VALUE"""),"缺交")</f>
        <v>缺交</v>
      </c>
      <c r="AM160" s="2" t="str">
        <f>IFERROR(__xludf.DUMMYFUNCTION("""COMPUTED_VALUE"""),"")</f>
        <v/>
      </c>
      <c r="AN160" s="10" t="s">
        <v>40</v>
      </c>
      <c r="AO160" s="3"/>
      <c r="AP160" s="3">
        <v>100.0</v>
      </c>
      <c r="AQ160" s="11">
        <f>IFERROR(__xludf.DUMMYFUNCTION("""COMPUTED_VALUE"""),65.0)</f>
        <v>65</v>
      </c>
    </row>
    <row r="161">
      <c r="A161" s="1">
        <v>161.0</v>
      </c>
      <c r="B161" s="1" t="s">
        <v>49</v>
      </c>
      <c r="C161" s="1" t="s">
        <v>32</v>
      </c>
      <c r="D161" s="1" t="s">
        <v>737</v>
      </c>
      <c r="E161" s="1" t="s">
        <v>738</v>
      </c>
      <c r="G161" s="7" t="s">
        <v>40</v>
      </c>
      <c r="H161" s="1">
        <v>100.0</v>
      </c>
      <c r="J161" s="1">
        <v>95.0</v>
      </c>
      <c r="K161" s="1" t="s">
        <v>135</v>
      </c>
      <c r="L161" s="1">
        <v>100.0</v>
      </c>
      <c r="N161">
        <f>IFERROR(__xludf.DUMMYFUNCTION("""COMPUTED_VALUE"""),50.0)</f>
        <v>50</v>
      </c>
      <c r="O161" s="1">
        <v>100.0</v>
      </c>
      <c r="Q161" s="1" t="s">
        <v>37</v>
      </c>
      <c r="R161" s="1">
        <v>100.0</v>
      </c>
      <c r="T161" s="1">
        <v>100.0</v>
      </c>
      <c r="V161" s="1">
        <v>20.0</v>
      </c>
      <c r="W161" s="1" t="s">
        <v>343</v>
      </c>
      <c r="X161">
        <f>IFERROR(__xludf.DUMMYFUNCTION("""COMPUTED_VALUE"""),65.0)</f>
        <v>65</v>
      </c>
      <c r="Y161" t="str">
        <f>IFERROR(__xludf.DUMMYFUNCTION("""COMPUTED_VALUE"""),"部分測資答案錯誤;runtime error;readme應詳述程式邏輯;")</f>
        <v>部分測資答案錯誤;runtime error;readme應詳述程式邏輯;</v>
      </c>
      <c r="Z161" s="12">
        <v>100.0</v>
      </c>
      <c r="AA161" s="2"/>
      <c r="AB161" s="7" t="s">
        <v>40</v>
      </c>
      <c r="AD161" s="7" t="s">
        <v>40</v>
      </c>
      <c r="AF161" s="8" t="s">
        <v>40</v>
      </c>
      <c r="AG161" s="2"/>
      <c r="AH161" s="8" t="s">
        <v>40</v>
      </c>
      <c r="AI161" s="2"/>
      <c r="AJ161" s="6">
        <f>IFERROR(__xludf.DUMMYFUNCTION("""COMPUTED_VALUE"""),100.0)</f>
        <v>100</v>
      </c>
      <c r="AK161" s="2" t="str">
        <f>IFERROR(__xludf.DUMMYFUNCTION("""COMPUTED_VALUE"""),"")</f>
        <v/>
      </c>
      <c r="AL161" s="10" t="str">
        <f>IFERROR(__xludf.DUMMYFUNCTION("""COMPUTED_VALUE"""),"缺交")</f>
        <v>缺交</v>
      </c>
      <c r="AM161" s="2" t="str">
        <f>IFERROR(__xludf.DUMMYFUNCTION("""COMPUTED_VALUE"""),"")</f>
        <v/>
      </c>
      <c r="AN161" s="3">
        <v>100.0</v>
      </c>
      <c r="AO161" s="2"/>
      <c r="AP161" s="3">
        <v>100.0</v>
      </c>
      <c r="AQ161" s="11">
        <f>IFERROR(__xludf.DUMMYFUNCTION("""COMPUTED_VALUE"""),81.0)</f>
        <v>81</v>
      </c>
    </row>
    <row r="162">
      <c r="A162" s="1">
        <v>105.0</v>
      </c>
      <c r="B162" s="1" t="s">
        <v>41</v>
      </c>
      <c r="C162" s="1" t="s">
        <v>32</v>
      </c>
      <c r="D162" s="1" t="s">
        <v>739</v>
      </c>
      <c r="E162" s="1" t="s">
        <v>740</v>
      </c>
      <c r="G162" s="1">
        <v>98.0</v>
      </c>
      <c r="H162" s="1">
        <v>100.0</v>
      </c>
      <c r="J162" s="1">
        <v>90.0</v>
      </c>
      <c r="K162" s="1" t="s">
        <v>741</v>
      </c>
      <c r="L162" s="1">
        <v>100.0</v>
      </c>
      <c r="N162">
        <f>IFERROR(__xludf.DUMMYFUNCTION("""COMPUTED_VALUE"""),32.0)</f>
        <v>32</v>
      </c>
      <c r="O162" s="1">
        <v>100.0</v>
      </c>
      <c r="Q162" s="1" t="s">
        <v>60</v>
      </c>
      <c r="R162" s="1">
        <v>100.0</v>
      </c>
      <c r="T162" s="1">
        <v>60.0</v>
      </c>
      <c r="U162" s="1" t="s">
        <v>45</v>
      </c>
      <c r="V162" s="1">
        <v>100.0</v>
      </c>
      <c r="X162">
        <f>IFERROR(__xludf.DUMMYFUNCTION("""COMPUTED_VALUE"""),80.0)</f>
        <v>80</v>
      </c>
      <c r="Y162" t="str">
        <f>IFERROR(__xludf.DUMMYFUNCTION("""COMPUTED_VALUE"""),"readme應詳述程式邏輯;")</f>
        <v>readme應詳述程式邏輯;</v>
      </c>
      <c r="Z162" s="12">
        <v>100.0</v>
      </c>
      <c r="AA162" s="2"/>
      <c r="AB162" s="7" t="s">
        <v>40</v>
      </c>
      <c r="AD162" s="7" t="s">
        <v>40</v>
      </c>
      <c r="AF162" s="8" t="s">
        <v>40</v>
      </c>
      <c r="AG162" s="2"/>
      <c r="AH162" s="8" t="s">
        <v>40</v>
      </c>
      <c r="AI162" s="2"/>
      <c r="AJ162" s="6">
        <f>IFERROR(__xludf.DUMMYFUNCTION("""COMPUTED_VALUE"""),76.0)</f>
        <v>76</v>
      </c>
      <c r="AK162" s="2" t="str">
        <f>IFERROR(__xludf.DUMMYFUNCTION("""COMPUTED_VALUE"""),"event表&amp;crit. act.?")</f>
        <v>event表&amp;crit. act.?</v>
      </c>
      <c r="AL162" s="10" t="str">
        <f>IFERROR(__xludf.DUMMYFUNCTION("""COMPUTED_VALUE"""),"缺交")</f>
        <v>缺交</v>
      </c>
      <c r="AM162" s="2" t="str">
        <f>IFERROR(__xludf.DUMMYFUNCTION("""COMPUTED_VALUE"""),"")</f>
        <v/>
      </c>
      <c r="AN162" s="48" t="s">
        <v>40</v>
      </c>
      <c r="AO162" s="2"/>
      <c r="AP162" s="3">
        <v>100.0</v>
      </c>
      <c r="AQ162" s="11">
        <f>IFERROR(__xludf.DUMMYFUNCTION("""COMPUTED_VALUE"""),33.0)</f>
        <v>33</v>
      </c>
    </row>
    <row r="163">
      <c r="A163" s="1">
        <v>106.0</v>
      </c>
      <c r="B163" s="1" t="s">
        <v>41</v>
      </c>
      <c r="C163" s="1" t="s">
        <v>32</v>
      </c>
      <c r="D163" s="1" t="s">
        <v>742</v>
      </c>
      <c r="E163" s="1" t="s">
        <v>743</v>
      </c>
      <c r="G163" s="1">
        <v>98.0</v>
      </c>
      <c r="H163" s="1">
        <v>100.0</v>
      </c>
      <c r="J163" s="1">
        <v>90.0</v>
      </c>
      <c r="K163" s="1" t="s">
        <v>744</v>
      </c>
      <c r="L163" s="1">
        <v>100.0</v>
      </c>
      <c r="N163">
        <f>IFERROR(__xludf.DUMMYFUNCTION("""COMPUTED_VALUE"""),57.0)</f>
        <v>57</v>
      </c>
      <c r="O163" s="1">
        <v>100.0</v>
      </c>
      <c r="Q163" s="1" t="s">
        <v>60</v>
      </c>
      <c r="R163" s="1">
        <v>100.0</v>
      </c>
      <c r="T163" s="1">
        <v>40.0</v>
      </c>
      <c r="U163" s="1" t="s">
        <v>745</v>
      </c>
      <c r="V163" s="1">
        <v>100.0</v>
      </c>
      <c r="X163">
        <f>IFERROR(__xludf.DUMMYFUNCTION("""COMPUTED_VALUE"""),80.0)</f>
        <v>80</v>
      </c>
      <c r="Y163" t="str">
        <f>IFERROR(__xludf.DUMMYFUNCTION("""COMPUTED_VALUE"""),"部分測資答案錯誤;runtime error;用來++的變數要先初始化;")</f>
        <v>部分測資答案錯誤;runtime error;用來++的變數要先初始化;</v>
      </c>
      <c r="Z163" s="12">
        <v>100.0</v>
      </c>
      <c r="AA163" s="2"/>
      <c r="AB163" s="1">
        <v>60.0</v>
      </c>
      <c r="AC163" s="1" t="s">
        <v>279</v>
      </c>
      <c r="AD163" s="7" t="s">
        <v>40</v>
      </c>
      <c r="AF163" s="3">
        <v>100.0</v>
      </c>
      <c r="AG163" s="2"/>
      <c r="AH163" s="3">
        <v>60.0</v>
      </c>
      <c r="AI163" s="3" t="s">
        <v>253</v>
      </c>
      <c r="AJ163" s="6">
        <f>IFERROR(__xludf.DUMMYFUNCTION("""COMPUTED_VALUE"""),80.0)</f>
        <v>80</v>
      </c>
      <c r="AK163" s="2" t="str">
        <f>IFERROR(__xludf.DUMMYFUNCTION("""COMPUTED_VALUE"""),"編譯錯誤;部分測資答案錯誤;沒include&lt;cstring&gt;不能用strcpy")</f>
        <v>編譯錯誤;部分測資答案錯誤;沒include&lt;cstring&gt;不能用strcpy</v>
      </c>
      <c r="AL163" s="3">
        <f>IFERROR(__xludf.DUMMYFUNCTION("""COMPUTED_VALUE"""),85.0)</f>
        <v>85</v>
      </c>
      <c r="AM163" s="3" t="str">
        <f>IFERROR(__xludf.DUMMYFUNCTION("""COMPUTED_VALUE"""),"最後一筆測資timeout (terminate called after throwing an instance of 'std::bad_alloc'、bonus +5")</f>
        <v>最後一筆測資timeout (terminate called after throwing an instance of 'std::bad_alloc'、bonus +5</v>
      </c>
      <c r="AN163" s="3">
        <v>85.0</v>
      </c>
      <c r="AO163" s="3" t="s">
        <v>746</v>
      </c>
      <c r="AP163" s="3">
        <v>100.0</v>
      </c>
      <c r="AQ163" s="11">
        <f>IFERROR(__xludf.DUMMYFUNCTION("""COMPUTED_VALUE"""),39.0)</f>
        <v>39</v>
      </c>
    </row>
    <row r="164">
      <c r="A164" s="1">
        <v>162.0</v>
      </c>
      <c r="B164" s="1" t="s">
        <v>49</v>
      </c>
      <c r="C164" s="1" t="s">
        <v>32</v>
      </c>
      <c r="D164" s="1" t="s">
        <v>747</v>
      </c>
      <c r="E164" s="1" t="s">
        <v>748</v>
      </c>
      <c r="G164" s="1">
        <v>100.0</v>
      </c>
      <c r="H164" s="1">
        <v>75.0</v>
      </c>
      <c r="I164" s="1" t="s">
        <v>749</v>
      </c>
      <c r="J164" s="7" t="s">
        <v>40</v>
      </c>
      <c r="L164" s="1">
        <v>100.0</v>
      </c>
      <c r="N164">
        <f>IFERROR(__xludf.DUMMYFUNCTION("""COMPUTED_VALUE"""),23.0)</f>
        <v>23</v>
      </c>
      <c r="O164" s="1">
        <v>20.0</v>
      </c>
      <c r="P164" s="1" t="s">
        <v>242</v>
      </c>
      <c r="Q164" s="1" t="s">
        <v>37</v>
      </c>
      <c r="R164" s="1">
        <v>100.0</v>
      </c>
      <c r="T164" s="7" t="s">
        <v>40</v>
      </c>
      <c r="V164" s="1">
        <v>20.0</v>
      </c>
      <c r="W164" s="1" t="s">
        <v>370</v>
      </c>
      <c r="X164">
        <f>IFERROR(__xludf.DUMMYFUNCTION("""COMPUTED_VALUE"""),0.0)</f>
        <v>0</v>
      </c>
      <c r="Y164" t="str">
        <f>IFERROR(__xludf.DUMMYFUNCTION("""COMPUTED_VALUE"""),"無檔案")</f>
        <v>無檔案</v>
      </c>
      <c r="Z164" s="12">
        <v>100.0</v>
      </c>
      <c r="AA164" s="2"/>
      <c r="AB164" s="7" t="s">
        <v>40</v>
      </c>
      <c r="AD164" s="7" t="s">
        <v>40</v>
      </c>
      <c r="AF164" s="8" t="s">
        <v>40</v>
      </c>
      <c r="AG164" s="2"/>
      <c r="AH164" s="8" t="s">
        <v>40</v>
      </c>
      <c r="AI164" s="2"/>
      <c r="AJ164" s="6">
        <f>IFERROR(__xludf.DUMMYFUNCTION("""COMPUTED_VALUE"""),20.0)</f>
        <v>20</v>
      </c>
      <c r="AK164" s="2" t="str">
        <f>IFERROR(__xludf.DUMMYFUNCTION("""COMPUTED_VALUE"""),"readme應描述程式做法; 程式未完成")</f>
        <v>readme應描述程式做法; 程式未完成</v>
      </c>
      <c r="AL164" s="10" t="str">
        <f>IFERROR(__xludf.DUMMYFUNCTION("""COMPUTED_VALUE"""),"缺交")</f>
        <v>缺交</v>
      </c>
      <c r="AM164" s="2" t="str">
        <f>IFERROR(__xludf.DUMMYFUNCTION("""COMPUTED_VALUE"""),"")</f>
        <v/>
      </c>
      <c r="AN164" s="3">
        <v>65.0</v>
      </c>
      <c r="AO164" s="3" t="s">
        <v>750</v>
      </c>
      <c r="AP164" s="3">
        <v>100.0</v>
      </c>
      <c r="AQ164" s="11">
        <f>IFERROR(__xludf.DUMMYFUNCTION("""COMPUTED_VALUE"""),15.0)</f>
        <v>15</v>
      </c>
    </row>
    <row r="165">
      <c r="A165" s="1">
        <v>107.0</v>
      </c>
      <c r="B165" s="1" t="s">
        <v>41</v>
      </c>
      <c r="C165" s="1" t="s">
        <v>32</v>
      </c>
      <c r="D165" s="1" t="s">
        <v>751</v>
      </c>
      <c r="E165" s="1" t="s">
        <v>752</v>
      </c>
      <c r="G165" s="1">
        <v>100.0</v>
      </c>
      <c r="H165" s="1">
        <v>100.0</v>
      </c>
      <c r="J165" s="1">
        <v>100.0</v>
      </c>
      <c r="L165" s="1">
        <v>100.0</v>
      </c>
      <c r="N165">
        <f>IFERROR(__xludf.DUMMYFUNCTION("""COMPUTED_VALUE"""),31.0)</f>
        <v>31</v>
      </c>
      <c r="O165" s="1">
        <v>55.0</v>
      </c>
      <c r="P165" s="1" t="s">
        <v>753</v>
      </c>
      <c r="Q165" s="1" t="s">
        <v>37</v>
      </c>
      <c r="R165" s="1">
        <v>100.0</v>
      </c>
      <c r="T165" s="1">
        <v>100.0</v>
      </c>
      <c r="V165" s="1">
        <v>95.0</v>
      </c>
      <c r="W165" s="1" t="s">
        <v>618</v>
      </c>
      <c r="X165">
        <f>IFERROR(__xludf.DUMMYFUNCTION("""COMPUTED_VALUE"""),80.0)</f>
        <v>80</v>
      </c>
      <c r="Y165" t="str">
        <f>IFERROR(__xludf.DUMMYFUNCTION("""COMPUTED_VALUE"""),"部分測資答案錯誤;")</f>
        <v>部分測資答案錯誤;</v>
      </c>
      <c r="Z165" s="12">
        <v>100.0</v>
      </c>
      <c r="AA165" s="2"/>
      <c r="AB165" s="7" t="s">
        <v>40</v>
      </c>
      <c r="AD165" s="7" t="s">
        <v>40</v>
      </c>
      <c r="AF165" s="3">
        <v>95.0</v>
      </c>
      <c r="AG165" s="17" t="s">
        <v>48</v>
      </c>
      <c r="AH165" s="3">
        <v>80.0</v>
      </c>
      <c r="AI165" s="3" t="s">
        <v>95</v>
      </c>
      <c r="AJ165" s="6">
        <f>IFERROR(__xludf.DUMMYFUNCTION("""COMPUTED_VALUE"""),97.0)</f>
        <v>97</v>
      </c>
      <c r="AK165" s="2" t="str">
        <f>IFERROR(__xludf.DUMMYFUNCTION("""COMPUTED_VALUE"""),"crit. act.的輸出後面有多餘輸出")</f>
        <v>crit. act.的輸出後面有多餘輸出</v>
      </c>
      <c r="AL165" s="10" t="str">
        <f>IFERROR(__xludf.DUMMYFUNCTION("""COMPUTED_VALUE"""),"缺交")</f>
        <v>缺交</v>
      </c>
      <c r="AM165" s="2" t="str">
        <f>IFERROR(__xludf.DUMMYFUNCTION("""COMPUTED_VALUE"""),"")</f>
        <v/>
      </c>
      <c r="AN165" s="3">
        <v>90.0</v>
      </c>
      <c r="AO165" s="3" t="s">
        <v>718</v>
      </c>
      <c r="AP165" s="3">
        <v>100.0</v>
      </c>
      <c r="AQ165" s="11">
        <f>IFERROR(__xludf.DUMMYFUNCTION("""COMPUTED_VALUE"""),22.0)</f>
        <v>22</v>
      </c>
    </row>
    <row r="166">
      <c r="A166" s="1">
        <v>163.0</v>
      </c>
      <c r="B166" s="1" t="s">
        <v>49</v>
      </c>
      <c r="C166" s="1" t="s">
        <v>32</v>
      </c>
      <c r="D166" s="1" t="s">
        <v>754</v>
      </c>
      <c r="E166" s="1" t="s">
        <v>755</v>
      </c>
      <c r="G166" s="1">
        <v>100.0</v>
      </c>
      <c r="H166" s="1">
        <v>100.0</v>
      </c>
      <c r="J166" s="7" t="s">
        <v>40</v>
      </c>
      <c r="L166" s="1">
        <v>100.0</v>
      </c>
      <c r="N166">
        <f>IFERROR(__xludf.DUMMYFUNCTION("""COMPUTED_VALUE"""),61.0)</f>
        <v>61</v>
      </c>
      <c r="O166" s="1">
        <v>39.0</v>
      </c>
      <c r="P166" s="1" t="s">
        <v>756</v>
      </c>
      <c r="Q166" s="1" t="s">
        <v>757</v>
      </c>
      <c r="R166" s="1">
        <v>110.0</v>
      </c>
      <c r="T166" s="1">
        <v>110.0</v>
      </c>
      <c r="U166" s="1" t="s">
        <v>61</v>
      </c>
      <c r="V166" s="1">
        <v>100.0</v>
      </c>
      <c r="X166">
        <f>IFERROR(__xludf.DUMMYFUNCTION("""COMPUTED_VALUE"""),85.0)</f>
        <v>85</v>
      </c>
      <c r="Y166" t="str">
        <f>IFERROR(__xludf.DUMMYFUNCTION("""COMPUTED_VALUE"""),"weightedUnion和heightUnion比較?;輸出形式不符;")</f>
        <v>weightedUnion和heightUnion比較?;輸出形式不符;</v>
      </c>
      <c r="Z166" s="12">
        <v>90.0</v>
      </c>
      <c r="AA166" s="2" t="s">
        <v>71</v>
      </c>
      <c r="AB166" s="1">
        <v>100.0</v>
      </c>
      <c r="AD166" s="14">
        <v>0.0</v>
      </c>
      <c r="AE166" s="1" t="s">
        <v>758</v>
      </c>
      <c r="AF166" s="3">
        <v>100.0</v>
      </c>
      <c r="AG166" s="4"/>
      <c r="AH166" s="3">
        <v>100.0</v>
      </c>
      <c r="AI166" s="4"/>
      <c r="AJ166" s="6">
        <f>IFERROR(__xludf.DUMMYFUNCTION("""COMPUTED_VALUE"""),100.0)</f>
        <v>100</v>
      </c>
      <c r="AK166" s="4" t="str">
        <f>IFERROR(__xludf.DUMMYFUNCTION("""COMPUTED_VALUE"""),"")</f>
        <v/>
      </c>
      <c r="AL166" s="3">
        <f>IFERROR(__xludf.DUMMYFUNCTION("""COMPUTED_VALUE"""),80.0)</f>
        <v>80</v>
      </c>
      <c r="AM166" s="3" t="str">
        <f>IFERROR(__xludf.DUMMYFUNCTION("""COMPUTED_VALUE"""),"最後一筆測資無輸出")</f>
        <v>最後一筆測資無輸出</v>
      </c>
      <c r="AN166" s="3">
        <v>95.0</v>
      </c>
      <c r="AO166" s="3" t="s">
        <v>687</v>
      </c>
      <c r="AP166" s="3">
        <v>100.0</v>
      </c>
      <c r="AQ166" s="11">
        <f>IFERROR(__xludf.DUMMYFUNCTION("""COMPUTED_VALUE"""),61.0)</f>
        <v>61</v>
      </c>
    </row>
    <row r="167">
      <c r="A167" s="1">
        <v>108.0</v>
      </c>
      <c r="B167" s="1" t="s">
        <v>41</v>
      </c>
      <c r="C167" s="1" t="s">
        <v>32</v>
      </c>
      <c r="D167" s="1" t="s">
        <v>759</v>
      </c>
      <c r="E167" s="1" t="s">
        <v>760</v>
      </c>
      <c r="G167" s="1">
        <v>98.0</v>
      </c>
      <c r="H167" s="1">
        <v>100.0</v>
      </c>
      <c r="J167" s="1">
        <v>100.0</v>
      </c>
      <c r="L167" s="1">
        <v>100.0</v>
      </c>
      <c r="N167">
        <f>IFERROR(__xludf.DUMMYFUNCTION("""COMPUTED_VALUE"""),53.0)</f>
        <v>53</v>
      </c>
      <c r="O167" s="1">
        <v>100.0</v>
      </c>
      <c r="Q167" s="1" t="s">
        <v>37</v>
      </c>
      <c r="R167" s="1">
        <v>110.0</v>
      </c>
      <c r="S167" s="1" t="s">
        <v>38</v>
      </c>
      <c r="T167" s="1">
        <v>110.0</v>
      </c>
      <c r="U167" s="1" t="s">
        <v>61</v>
      </c>
      <c r="V167" s="1">
        <v>100.0</v>
      </c>
      <c r="X167">
        <f>IFERROR(__xludf.DUMMYFUNCTION("""COMPUTED_VALUE"""),90.0)</f>
        <v>90</v>
      </c>
      <c r="Y167" t="str">
        <f>IFERROR(__xludf.DUMMYFUNCTION("""COMPUTED_VALUE"""),"部分測資答案錯誤;STOP時程式未停止;輸出形式不符;")</f>
        <v>部分測資答案錯誤;STOP時程式未停止;輸出形式不符;</v>
      </c>
      <c r="Z167" s="12">
        <v>80.0</v>
      </c>
      <c r="AA167" s="13" t="s">
        <v>127</v>
      </c>
      <c r="AB167" s="7" t="s">
        <v>40</v>
      </c>
      <c r="AD167" s="7" t="s">
        <v>40</v>
      </c>
      <c r="AF167" s="3">
        <v>70.0</v>
      </c>
      <c r="AG167" s="4" t="s">
        <v>244</v>
      </c>
      <c r="AH167" s="3">
        <v>75.0</v>
      </c>
      <c r="AI167" s="3" t="s">
        <v>389</v>
      </c>
      <c r="AJ167" s="6">
        <f>IFERROR(__xludf.DUMMYFUNCTION("""COMPUTED_VALUE"""),92.0)</f>
        <v>92</v>
      </c>
      <c r="AK167" s="2" t="str">
        <f>IFERROR(__xludf.DUMMYFUNCTION("""COMPUTED_VALUE"""),"部分測資答案錯誤;輸出critical activities?")</f>
        <v>部分測資答案錯誤;輸出critical activities?</v>
      </c>
      <c r="AL167" s="10" t="str">
        <f>IFERROR(__xludf.DUMMYFUNCTION("""COMPUTED_VALUE"""),"缺交")</f>
        <v>缺交</v>
      </c>
      <c r="AM167" s="2" t="str">
        <f>IFERROR(__xludf.DUMMYFUNCTION("""COMPUTED_VALUE"""),"")</f>
        <v/>
      </c>
      <c r="AN167" s="3">
        <v>100.0</v>
      </c>
      <c r="AO167" s="2"/>
      <c r="AP167" s="3">
        <v>100.0</v>
      </c>
      <c r="AQ167" s="11">
        <f>IFERROR(__xludf.DUMMYFUNCTION("""COMPUTED_VALUE"""),39.0)</f>
        <v>39</v>
      </c>
    </row>
    <row r="168">
      <c r="A168" s="1">
        <v>164.0</v>
      </c>
      <c r="B168" s="1" t="s">
        <v>49</v>
      </c>
      <c r="C168" s="1" t="s">
        <v>32</v>
      </c>
      <c r="D168" s="1" t="s">
        <v>761</v>
      </c>
      <c r="E168" s="1" t="s">
        <v>762</v>
      </c>
      <c r="G168" s="1">
        <v>98.0</v>
      </c>
      <c r="H168" s="1">
        <v>100.0</v>
      </c>
      <c r="J168" s="1">
        <v>100.0</v>
      </c>
      <c r="L168" s="1">
        <v>100.0</v>
      </c>
      <c r="N168">
        <f>IFERROR(__xludf.DUMMYFUNCTION("""COMPUTED_VALUE"""),34.0)</f>
        <v>34</v>
      </c>
      <c r="O168" s="1">
        <v>80.0</v>
      </c>
      <c r="P168" s="1" t="s">
        <v>763</v>
      </c>
      <c r="Q168" s="1" t="s">
        <v>37</v>
      </c>
      <c r="R168" s="1">
        <v>100.0</v>
      </c>
      <c r="T168" s="1">
        <v>100.0</v>
      </c>
      <c r="V168" s="1">
        <v>20.0</v>
      </c>
      <c r="W168" s="1" t="s">
        <v>764</v>
      </c>
      <c r="X168">
        <f>IFERROR(__xludf.DUMMYFUNCTION("""COMPUTED_VALUE"""),45.0)</f>
        <v>45</v>
      </c>
      <c r="Y168" t="str">
        <f>IFERROR(__xludf.DUMMYFUNCTION("""COMPUTED_VALUE"""),"runtime error;")</f>
        <v>runtime error;</v>
      </c>
      <c r="Z168" s="12">
        <v>80.0</v>
      </c>
      <c r="AA168" s="2" t="s">
        <v>127</v>
      </c>
      <c r="AB168" s="7" t="s">
        <v>40</v>
      </c>
      <c r="AD168" s="7" t="s">
        <v>40</v>
      </c>
      <c r="AF168" s="8" t="s">
        <v>40</v>
      </c>
      <c r="AG168" s="2"/>
      <c r="AH168" s="8" t="s">
        <v>40</v>
      </c>
      <c r="AI168" s="2"/>
      <c r="AJ168" s="6">
        <f>IFERROR(__xludf.DUMMYFUNCTION("""COMPUTED_VALUE"""),100.0)</f>
        <v>100</v>
      </c>
      <c r="AK168" s="2" t="str">
        <f>IFERROR(__xludf.DUMMYFUNCTION("""COMPUTED_VALUE"""),"")</f>
        <v/>
      </c>
      <c r="AL168" s="10" t="str">
        <f>IFERROR(__xludf.DUMMYFUNCTION("""COMPUTED_VALUE"""),"缺交")</f>
        <v>缺交</v>
      </c>
      <c r="AM168" s="2" t="str">
        <f>IFERROR(__xludf.DUMMYFUNCTION("""COMPUTED_VALUE"""),"")</f>
        <v/>
      </c>
      <c r="AN168" s="3">
        <v>100.0</v>
      </c>
      <c r="AO168" s="2"/>
      <c r="AP168" s="3">
        <v>100.0</v>
      </c>
      <c r="AQ168" s="11">
        <f>IFERROR(__xludf.DUMMYFUNCTION("""COMPUTED_VALUE"""),26.0)</f>
        <v>26</v>
      </c>
    </row>
    <row r="169">
      <c r="A169" s="1">
        <v>109.0</v>
      </c>
      <c r="B169" s="1" t="s">
        <v>41</v>
      </c>
      <c r="C169" s="1" t="s">
        <v>32</v>
      </c>
      <c r="D169" s="1" t="s">
        <v>765</v>
      </c>
      <c r="E169" s="1" t="s">
        <v>766</v>
      </c>
      <c r="G169" s="1">
        <v>89.0</v>
      </c>
      <c r="H169" s="1">
        <v>100.0</v>
      </c>
      <c r="J169" s="1">
        <v>75.0</v>
      </c>
      <c r="K169" s="1" t="s">
        <v>767</v>
      </c>
      <c r="L169" s="1">
        <v>100.0</v>
      </c>
      <c r="N169">
        <f>IFERROR(__xludf.DUMMYFUNCTION("""COMPUTED_VALUE"""),39.0)</f>
        <v>39</v>
      </c>
      <c r="O169" s="1">
        <v>100.0</v>
      </c>
      <c r="P169" s="1" t="s">
        <v>768</v>
      </c>
      <c r="Q169" s="1" t="s">
        <v>60</v>
      </c>
      <c r="R169" s="1">
        <v>100.0</v>
      </c>
      <c r="T169" s="1">
        <v>20.0</v>
      </c>
      <c r="U169" s="1" t="s">
        <v>169</v>
      </c>
      <c r="V169" s="1">
        <v>100.0</v>
      </c>
      <c r="X169">
        <f>IFERROR(__xludf.DUMMYFUNCTION("""COMPUTED_VALUE"""),0.0)</f>
        <v>0</v>
      </c>
      <c r="Y169" t="str">
        <f>IFERROR(__xludf.DUMMYFUNCTION("""COMPUTED_VALUE"""),"無檔案")</f>
        <v>無檔案</v>
      </c>
      <c r="Z169" s="12">
        <v>90.0</v>
      </c>
      <c r="AA169" s="2" t="s">
        <v>71</v>
      </c>
      <c r="AB169" s="1">
        <v>70.0</v>
      </c>
      <c r="AC169" s="1" t="s">
        <v>769</v>
      </c>
      <c r="AD169" s="7" t="s">
        <v>40</v>
      </c>
      <c r="AF169" s="8" t="s">
        <v>40</v>
      </c>
      <c r="AG169" s="2"/>
      <c r="AH169" s="8" t="s">
        <v>40</v>
      </c>
      <c r="AI169" s="2"/>
      <c r="AJ169" s="6">
        <f>IFERROR(__xludf.DUMMYFUNCTION("""COMPUTED_VALUE"""),89.0)</f>
        <v>89</v>
      </c>
      <c r="AK169" s="2" t="str">
        <f>IFERROR(__xludf.DUMMYFUNCTION("""COMPUTED_VALUE"""),"wa for some test case;extra output in event table")</f>
        <v>wa for some test case;extra output in event table</v>
      </c>
      <c r="AL169" s="10" t="str">
        <f>IFERROR(__xludf.DUMMYFUNCTION("""COMPUTED_VALUE"""),"缺交")</f>
        <v>缺交</v>
      </c>
      <c r="AM169" s="2" t="str">
        <f>IFERROR(__xludf.DUMMYFUNCTION("""COMPUTED_VALUE"""),"")</f>
        <v/>
      </c>
      <c r="AN169" s="10" t="s">
        <v>40</v>
      </c>
      <c r="AO169" s="2"/>
      <c r="AP169" s="10" t="s">
        <v>40</v>
      </c>
      <c r="AQ169" s="11">
        <f>IFERROR(__xludf.DUMMYFUNCTION("""COMPUTED_VALUE"""),40.0)</f>
        <v>40</v>
      </c>
    </row>
    <row r="170">
      <c r="A170" s="1">
        <v>165.0</v>
      </c>
      <c r="B170" s="1" t="s">
        <v>49</v>
      </c>
      <c r="C170" s="1" t="s">
        <v>32</v>
      </c>
      <c r="D170" s="1" t="s">
        <v>770</v>
      </c>
      <c r="E170" s="1" t="s">
        <v>771</v>
      </c>
      <c r="G170" s="1">
        <v>98.0</v>
      </c>
      <c r="H170" s="1">
        <v>95.0</v>
      </c>
      <c r="J170" s="1">
        <v>95.0</v>
      </c>
      <c r="K170" s="1" t="s">
        <v>135</v>
      </c>
      <c r="L170" s="1">
        <v>100.0</v>
      </c>
      <c r="N170">
        <f>IFERROR(__xludf.DUMMYFUNCTION("""COMPUTED_VALUE"""),47.0)</f>
        <v>47</v>
      </c>
      <c r="O170" s="1">
        <v>55.0</v>
      </c>
      <c r="P170" s="1" t="s">
        <v>228</v>
      </c>
      <c r="Q170" s="1" t="s">
        <v>37</v>
      </c>
      <c r="R170" s="1">
        <v>110.0</v>
      </c>
      <c r="S170" s="1" t="s">
        <v>38</v>
      </c>
      <c r="T170" s="30">
        <v>110.0</v>
      </c>
      <c r="U170" s="30" t="s">
        <v>61</v>
      </c>
      <c r="V170" s="1">
        <v>100.0</v>
      </c>
      <c r="X170">
        <f>IFERROR(__xludf.DUMMYFUNCTION("""COMPUTED_VALUE"""),95.0)</f>
        <v>95</v>
      </c>
      <c r="Y170" t="str">
        <f>IFERROR(__xludf.DUMMYFUNCTION("""COMPUTED_VALUE"""),"部分測資答案錯誤;runtime error;")</f>
        <v>部分測資答案錯誤;runtime error;</v>
      </c>
      <c r="Z170" s="12">
        <v>100.0</v>
      </c>
      <c r="AA170" s="2"/>
      <c r="AB170" s="7" t="s">
        <v>40</v>
      </c>
      <c r="AD170" s="7" t="s">
        <v>40</v>
      </c>
      <c r="AF170" s="3">
        <v>80.0</v>
      </c>
      <c r="AG170" s="3" t="s">
        <v>772</v>
      </c>
      <c r="AH170" s="3" t="s">
        <v>40</v>
      </c>
      <c r="AI170" s="2"/>
      <c r="AJ170" s="6">
        <f>IFERROR(__xludf.DUMMYFUNCTION("""COMPUTED_VALUE"""),100.0)</f>
        <v>100</v>
      </c>
      <c r="AK170" s="2" t="str">
        <f>IFERROR(__xludf.DUMMYFUNCTION("""COMPUTED_VALUE"""),"")</f>
        <v/>
      </c>
      <c r="AL170" s="10" t="str">
        <f>IFERROR(__xludf.DUMMYFUNCTION("""COMPUTED_VALUE"""),"缺交")</f>
        <v>缺交</v>
      </c>
      <c r="AM170" s="2" t="str">
        <f>IFERROR(__xludf.DUMMYFUNCTION("""COMPUTED_VALUE"""),"")</f>
        <v/>
      </c>
      <c r="AN170" s="3">
        <v>100.0</v>
      </c>
      <c r="AO170" s="2"/>
      <c r="AP170" s="3">
        <v>100.0</v>
      </c>
      <c r="AQ170" s="11">
        <f>IFERROR(__xludf.DUMMYFUNCTION("""COMPUTED_VALUE"""),53.0)</f>
        <v>53</v>
      </c>
    </row>
    <row r="171">
      <c r="A171" s="1">
        <v>110.0</v>
      </c>
      <c r="B171" s="1" t="s">
        <v>41</v>
      </c>
      <c r="C171" s="1" t="s">
        <v>32</v>
      </c>
      <c r="D171" s="1" t="s">
        <v>773</v>
      </c>
      <c r="E171" s="1" t="s">
        <v>774</v>
      </c>
      <c r="G171" s="1">
        <v>88.0</v>
      </c>
      <c r="H171" s="7" t="s">
        <v>40</v>
      </c>
      <c r="J171" s="1">
        <v>10.0</v>
      </c>
      <c r="K171" s="1" t="s">
        <v>126</v>
      </c>
      <c r="L171" s="1">
        <v>98.0</v>
      </c>
      <c r="M171" s="17" t="s">
        <v>168</v>
      </c>
      <c r="N171">
        <f>IFERROR(__xludf.DUMMYFUNCTION("""COMPUTED_VALUE"""),29.0)</f>
        <v>29</v>
      </c>
      <c r="O171" s="1">
        <v>95.0</v>
      </c>
      <c r="P171" s="1" t="s">
        <v>543</v>
      </c>
      <c r="Q171" s="1" t="s">
        <v>37</v>
      </c>
      <c r="R171" s="1">
        <v>98.0</v>
      </c>
      <c r="S171" s="1" t="s">
        <v>775</v>
      </c>
      <c r="T171" s="1">
        <v>60.0</v>
      </c>
      <c r="U171" s="1" t="s">
        <v>45</v>
      </c>
      <c r="V171" s="1">
        <v>95.0</v>
      </c>
      <c r="W171" s="1" t="s">
        <v>618</v>
      </c>
      <c r="X171">
        <f>IFERROR(__xludf.DUMMYFUNCTION("""COMPUTED_VALUE"""),65.0)</f>
        <v>65</v>
      </c>
      <c r="Y171" t="str">
        <f>IFERROR(__xludf.DUMMYFUNCTION("""COMPUTED_VALUE"""),"weightedUnion和heightUnion比較?;部分測資答案錯誤;")</f>
        <v>weightedUnion和heightUnion比較?;部分測資答案錯誤;</v>
      </c>
      <c r="Z171" s="12">
        <v>100.0</v>
      </c>
      <c r="AA171" s="2"/>
      <c r="AB171" s="7" t="s">
        <v>40</v>
      </c>
      <c r="AD171" s="7" t="s">
        <v>40</v>
      </c>
      <c r="AF171" s="8" t="s">
        <v>40</v>
      </c>
      <c r="AG171" s="2"/>
      <c r="AH171" s="8" t="s">
        <v>40</v>
      </c>
      <c r="AI171" s="2"/>
      <c r="AJ171" s="6">
        <f>IFERROR(__xludf.DUMMYFUNCTION("""COMPUTED_VALUE"""),0.0)</f>
        <v>0</v>
      </c>
      <c r="AK171" s="2" t="str">
        <f>IFERROR(__xludf.DUMMYFUNCTION("""COMPUTED_VALUE"""),"只有交一個無關的pdf")</f>
        <v>只有交一個無關的pdf</v>
      </c>
      <c r="AL171" s="10" t="str">
        <f>IFERROR(__xludf.DUMMYFUNCTION("""COMPUTED_VALUE"""),"缺交")</f>
        <v>缺交</v>
      </c>
      <c r="AM171" s="2" t="str">
        <f>IFERROR(__xludf.DUMMYFUNCTION("""COMPUTED_VALUE"""),"")</f>
        <v/>
      </c>
      <c r="AN171" s="3">
        <v>70.0</v>
      </c>
      <c r="AO171" s="3" t="s">
        <v>62</v>
      </c>
      <c r="AP171" s="3">
        <v>100.0</v>
      </c>
      <c r="AQ171" s="11">
        <f>IFERROR(__xludf.DUMMYFUNCTION("""COMPUTED_VALUE"""),42.0)</f>
        <v>42</v>
      </c>
    </row>
    <row r="172">
      <c r="A172" s="1">
        <v>166.0</v>
      </c>
      <c r="B172" s="1" t="s">
        <v>49</v>
      </c>
      <c r="C172" s="1" t="s">
        <v>32</v>
      </c>
      <c r="D172" s="1" t="s">
        <v>776</v>
      </c>
      <c r="E172" s="1" t="s">
        <v>777</v>
      </c>
      <c r="G172" s="1">
        <v>100.0</v>
      </c>
      <c r="H172" s="1">
        <v>100.0</v>
      </c>
      <c r="J172" s="1">
        <v>100.0</v>
      </c>
      <c r="L172" s="1">
        <v>100.0</v>
      </c>
      <c r="N172">
        <f>IFERROR(__xludf.DUMMYFUNCTION("""COMPUTED_VALUE"""),56.0)</f>
        <v>56</v>
      </c>
      <c r="O172" s="1">
        <v>100.0</v>
      </c>
      <c r="Q172" s="1" t="s">
        <v>60</v>
      </c>
      <c r="R172" s="1">
        <v>100.0</v>
      </c>
      <c r="T172" s="1">
        <v>60.0</v>
      </c>
      <c r="U172" s="1" t="s">
        <v>45</v>
      </c>
      <c r="V172" s="1">
        <v>95.0</v>
      </c>
      <c r="W172" s="1" t="s">
        <v>618</v>
      </c>
      <c r="X172">
        <f>IFERROR(__xludf.DUMMYFUNCTION("""COMPUTED_VALUE"""),65.0)</f>
        <v>65</v>
      </c>
      <c r="Y172" t="str">
        <f>IFERROR(__xludf.DUMMYFUNCTION("""COMPUTED_VALUE"""),"weightedUnion和heightUnion比較?;部分測資答案錯誤;")</f>
        <v>weightedUnion和heightUnion比較?;部分測資答案錯誤;</v>
      </c>
      <c r="Z172" s="8" t="s">
        <v>40</v>
      </c>
      <c r="AA172" s="2"/>
      <c r="AB172" s="7" t="s">
        <v>40</v>
      </c>
      <c r="AD172" s="7" t="s">
        <v>40</v>
      </c>
      <c r="AF172" s="8" t="s">
        <v>40</v>
      </c>
      <c r="AG172" s="2"/>
      <c r="AH172" s="8" t="s">
        <v>40</v>
      </c>
      <c r="AI172" s="2"/>
      <c r="AJ172" s="9" t="str">
        <f>IFERROR(__xludf.DUMMYFUNCTION("""COMPUTED_VALUE"""),"缺交")</f>
        <v>缺交</v>
      </c>
      <c r="AK172" s="2" t="str">
        <f>IFERROR(__xludf.DUMMYFUNCTION("""COMPUTED_VALUE"""),"")</f>
        <v/>
      </c>
      <c r="AL172" s="10" t="str">
        <f>IFERROR(__xludf.DUMMYFUNCTION("""COMPUTED_VALUE"""),"缺交")</f>
        <v>缺交</v>
      </c>
      <c r="AM172" s="2" t="str">
        <f>IFERROR(__xludf.DUMMYFUNCTION("""COMPUTED_VALUE"""),"")</f>
        <v/>
      </c>
      <c r="AN172" s="10" t="s">
        <v>40</v>
      </c>
      <c r="AO172" s="2"/>
      <c r="AP172" s="3">
        <v>100.0</v>
      </c>
      <c r="AQ172" s="11">
        <f>IFERROR(__xludf.DUMMYFUNCTION("""COMPUTED_VALUE"""),55.0)</f>
        <v>55</v>
      </c>
    </row>
    <row r="173">
      <c r="A173" s="1">
        <v>111.0</v>
      </c>
      <c r="B173" s="1" t="s">
        <v>41</v>
      </c>
      <c r="C173" s="1" t="s">
        <v>32</v>
      </c>
      <c r="D173" s="1" t="s">
        <v>778</v>
      </c>
      <c r="E173" s="1" t="s">
        <v>779</v>
      </c>
      <c r="G173" s="1">
        <v>100.0</v>
      </c>
      <c r="H173" s="1">
        <v>100.0</v>
      </c>
      <c r="J173" s="1">
        <v>95.0</v>
      </c>
      <c r="K173" s="1" t="s">
        <v>179</v>
      </c>
      <c r="L173" s="1">
        <v>100.0</v>
      </c>
      <c r="N173">
        <f>IFERROR(__xludf.DUMMYFUNCTION("""COMPUTED_VALUE"""),76.0)</f>
        <v>76</v>
      </c>
      <c r="O173" s="1">
        <v>100.0</v>
      </c>
      <c r="Q173" s="1" t="s">
        <v>37</v>
      </c>
      <c r="R173" s="1">
        <v>110.0</v>
      </c>
      <c r="S173" s="1" t="s">
        <v>38</v>
      </c>
      <c r="T173" s="1">
        <v>110.0</v>
      </c>
      <c r="U173" s="1" t="s">
        <v>61</v>
      </c>
      <c r="V173" s="1">
        <v>60.0</v>
      </c>
      <c r="W173" s="1" t="s">
        <v>73</v>
      </c>
      <c r="X173">
        <f>IFERROR(__xludf.DUMMYFUNCTION("""COMPUTED_VALUE"""),95.0)</f>
        <v>95</v>
      </c>
      <c r="Y173" t="str">
        <f>IFERROR(__xludf.DUMMYFUNCTION("""COMPUTED_VALUE"""),"")</f>
        <v/>
      </c>
      <c r="Z173" s="12">
        <v>100.0</v>
      </c>
      <c r="AA173" s="2"/>
      <c r="AB173" s="1">
        <v>100.0</v>
      </c>
      <c r="AD173" s="1">
        <v>100.0</v>
      </c>
      <c r="AE173" s="1" t="s">
        <v>54</v>
      </c>
      <c r="AF173" s="3">
        <v>80.0</v>
      </c>
      <c r="AG173" s="17" t="s">
        <v>780</v>
      </c>
      <c r="AH173" s="3">
        <v>60.0</v>
      </c>
      <c r="AI173" s="3" t="s">
        <v>253</v>
      </c>
      <c r="AJ173" s="6">
        <f>IFERROR(__xludf.DUMMYFUNCTION("""COMPUTED_VALUE"""),100.0)</f>
        <v>100</v>
      </c>
      <c r="AK173" s="4" t="str">
        <f>IFERROR(__xludf.DUMMYFUNCTION("""COMPUTED_VALUE"""),"")</f>
        <v/>
      </c>
      <c r="AL173" s="3">
        <f>IFERROR(__xludf.DUMMYFUNCTION("""COMPUTED_VALUE"""),60.0)</f>
        <v>60</v>
      </c>
      <c r="AM173" s="3" t="str">
        <f>IFERROR(__xludf.DUMMYFUNCTION("""COMPUTED_VALUE"""),"兩筆測資無輸出，錯誤訊息 - terminate called after throwing an instance of 'std::out_of_range'")</f>
        <v>兩筆測資無輸出，錯誤訊息 - terminate called after throwing an instance of 'std::out_of_range'</v>
      </c>
      <c r="AN173" s="3">
        <v>95.0</v>
      </c>
      <c r="AO173" s="3" t="s">
        <v>687</v>
      </c>
      <c r="AP173" s="3">
        <v>100.0</v>
      </c>
      <c r="AQ173" s="11">
        <f>IFERROR(__xludf.DUMMYFUNCTION("""COMPUTED_VALUE"""),70.0)</f>
        <v>70</v>
      </c>
    </row>
    <row r="174">
      <c r="A174" s="1">
        <v>112.0</v>
      </c>
      <c r="B174" s="1" t="s">
        <v>41</v>
      </c>
      <c r="C174" s="1" t="s">
        <v>32</v>
      </c>
      <c r="D174" s="1" t="s">
        <v>781</v>
      </c>
      <c r="E174" s="1" t="s">
        <v>782</v>
      </c>
      <c r="G174" s="1">
        <v>100.0</v>
      </c>
      <c r="H174" s="1">
        <v>100.0</v>
      </c>
      <c r="J174" s="1">
        <v>90.0</v>
      </c>
      <c r="K174" s="1" t="s">
        <v>783</v>
      </c>
      <c r="L174" s="1">
        <v>90.0</v>
      </c>
      <c r="M174" s="1" t="s">
        <v>784</v>
      </c>
      <c r="N174">
        <f>IFERROR(__xludf.DUMMYFUNCTION("""COMPUTED_VALUE"""),59.0)</f>
        <v>59</v>
      </c>
      <c r="O174" s="1">
        <v>100.0</v>
      </c>
      <c r="Q174" s="1" t="s">
        <v>60</v>
      </c>
      <c r="R174" s="1">
        <v>100.0</v>
      </c>
      <c r="S174" s="1" t="s">
        <v>785</v>
      </c>
      <c r="T174" s="1">
        <v>40.0</v>
      </c>
      <c r="U174" s="1" t="s">
        <v>633</v>
      </c>
      <c r="V174" s="1">
        <v>20.0</v>
      </c>
      <c r="W174" s="1" t="s">
        <v>786</v>
      </c>
      <c r="X174">
        <f>IFERROR(__xludf.DUMMYFUNCTION("""COMPUTED_VALUE"""),40.0)</f>
        <v>40</v>
      </c>
      <c r="Y174" t="str">
        <f>IFERROR(__xludf.DUMMYFUNCTION("""COMPUTED_VALUE"""),"輸出亂碼")</f>
        <v>輸出亂碼</v>
      </c>
      <c r="Z174" s="12">
        <v>45.0</v>
      </c>
      <c r="AA174" s="2" t="s">
        <v>787</v>
      </c>
      <c r="AB174" s="1">
        <v>80.0</v>
      </c>
      <c r="AC174" s="1" t="s">
        <v>53</v>
      </c>
      <c r="AD174" s="14">
        <v>100.0</v>
      </c>
      <c r="AE174" s="1" t="s">
        <v>54</v>
      </c>
      <c r="AF174" s="3">
        <v>95.0</v>
      </c>
      <c r="AG174" s="3" t="s">
        <v>788</v>
      </c>
      <c r="AH174" s="3">
        <v>0.0</v>
      </c>
      <c r="AI174" s="3" t="s">
        <v>789</v>
      </c>
      <c r="AJ174" s="6">
        <f>IFERROR(__xludf.DUMMYFUNCTION("""COMPUTED_VALUE"""),100.0)</f>
        <v>100</v>
      </c>
      <c r="AK174" s="4" t="str">
        <f>IFERROR(__xludf.DUMMYFUNCTION("""COMPUTED_VALUE"""),"")</f>
        <v/>
      </c>
      <c r="AL174" s="10" t="str">
        <f>IFERROR(__xludf.DUMMYFUNCTION("""COMPUTED_VALUE"""),"缺交")</f>
        <v>缺交</v>
      </c>
      <c r="AM174" s="4" t="str">
        <f>IFERROR(__xludf.DUMMYFUNCTION("""COMPUTED_VALUE"""),"")</f>
        <v/>
      </c>
      <c r="AN174" s="3">
        <v>100.0</v>
      </c>
      <c r="AO174" s="4"/>
      <c r="AP174" s="3">
        <v>100.0</v>
      </c>
      <c r="AQ174" s="11">
        <f>IFERROR(__xludf.DUMMYFUNCTION("""COMPUTED_VALUE"""),78.0)</f>
        <v>78</v>
      </c>
    </row>
    <row r="175">
      <c r="A175" s="1">
        <v>167.0</v>
      </c>
      <c r="B175" s="1" t="s">
        <v>49</v>
      </c>
      <c r="C175" s="1" t="s">
        <v>32</v>
      </c>
      <c r="D175" s="1" t="s">
        <v>790</v>
      </c>
      <c r="E175" s="1" t="s">
        <v>791</v>
      </c>
      <c r="G175" s="7" t="s">
        <v>40</v>
      </c>
      <c r="H175" s="7" t="s">
        <v>40</v>
      </c>
      <c r="J175" s="7" t="s">
        <v>40</v>
      </c>
      <c r="L175" s="7" t="s">
        <v>40</v>
      </c>
      <c r="N175" t="str">
        <f>IFERROR(__xludf.DUMMYFUNCTION("""COMPUTED_VALUE"""),"缺考")</f>
        <v>缺考</v>
      </c>
      <c r="O175" s="1" t="s">
        <v>40</v>
      </c>
      <c r="R175" s="7" t="s">
        <v>40</v>
      </c>
      <c r="T175" s="7" t="s">
        <v>40</v>
      </c>
      <c r="V175" s="7" t="s">
        <v>40</v>
      </c>
      <c r="X175" t="str">
        <f>IFERROR(__xludf.DUMMYFUNCTION("""COMPUTED_VALUE"""),"缺交")</f>
        <v>缺交</v>
      </c>
      <c r="Y175" t="str">
        <f>IFERROR(__xludf.DUMMYFUNCTION("""COMPUTED_VALUE"""),"")</f>
        <v/>
      </c>
      <c r="Z175" s="8" t="s">
        <v>40</v>
      </c>
      <c r="AA175" s="2"/>
      <c r="AB175" s="7" t="s">
        <v>40</v>
      </c>
      <c r="AD175" s="7" t="s">
        <v>40</v>
      </c>
      <c r="AF175" s="8" t="s">
        <v>40</v>
      </c>
      <c r="AG175" s="2"/>
      <c r="AH175" s="8" t="s">
        <v>40</v>
      </c>
      <c r="AI175" s="2"/>
      <c r="AJ175" s="9" t="str">
        <f>IFERROR(__xludf.DUMMYFUNCTION("""COMPUTED_VALUE"""),"缺交")</f>
        <v>缺交</v>
      </c>
      <c r="AK175" s="2" t="str">
        <f>IFERROR(__xludf.DUMMYFUNCTION("""COMPUTED_VALUE"""),"")</f>
        <v/>
      </c>
      <c r="AL175" s="10" t="str">
        <f>IFERROR(__xludf.DUMMYFUNCTION("""COMPUTED_VALUE"""),"缺交")</f>
        <v>缺交</v>
      </c>
      <c r="AM175" s="2" t="str">
        <f>IFERROR(__xludf.DUMMYFUNCTION("""COMPUTED_VALUE"""),"")</f>
        <v/>
      </c>
      <c r="AN175" s="10" t="s">
        <v>40</v>
      </c>
      <c r="AO175" s="2"/>
      <c r="AP175" s="10" t="s">
        <v>40</v>
      </c>
      <c r="AQ175" s="11" t="str">
        <f>IFERROR(__xludf.DUMMYFUNCTION("""COMPUTED_VALUE"""),"缺考")</f>
        <v>缺考</v>
      </c>
    </row>
    <row r="176">
      <c r="A176" s="1">
        <v>168.0</v>
      </c>
      <c r="B176" s="1" t="s">
        <v>49</v>
      </c>
      <c r="C176" s="1" t="s">
        <v>32</v>
      </c>
      <c r="D176" s="1" t="s">
        <v>792</v>
      </c>
      <c r="E176" s="1" t="s">
        <v>793</v>
      </c>
      <c r="G176" s="1">
        <v>90.0</v>
      </c>
      <c r="H176" s="1">
        <v>95.0</v>
      </c>
      <c r="I176" s="1" t="s">
        <v>459</v>
      </c>
      <c r="J176" s="7" t="s">
        <v>40</v>
      </c>
      <c r="L176" s="7" t="s">
        <v>40</v>
      </c>
      <c r="N176">
        <f>IFERROR(__xludf.DUMMYFUNCTION("""COMPUTED_VALUE"""),57.0)</f>
        <v>57</v>
      </c>
      <c r="O176" s="1" t="s">
        <v>40</v>
      </c>
      <c r="R176" s="1">
        <v>100.0</v>
      </c>
      <c r="T176" s="1">
        <v>40.0</v>
      </c>
      <c r="U176" s="1" t="s">
        <v>229</v>
      </c>
      <c r="V176" s="1">
        <v>80.0</v>
      </c>
      <c r="W176" s="1" t="s">
        <v>469</v>
      </c>
      <c r="X176">
        <f>IFERROR(__xludf.DUMMYFUNCTION("""COMPUTED_VALUE"""),60.0)</f>
        <v>60</v>
      </c>
      <c r="Y176" t="str">
        <f>IFERROR(__xludf.DUMMYFUNCTION("""COMPUTED_VALUE"""),"沒readme;runtime error;")</f>
        <v>沒readme;runtime error;</v>
      </c>
      <c r="Z176" s="8" t="s">
        <v>40</v>
      </c>
      <c r="AA176" s="2"/>
      <c r="AB176" s="7" t="s">
        <v>40</v>
      </c>
      <c r="AD176" s="7" t="s">
        <v>40</v>
      </c>
      <c r="AF176" s="3">
        <v>85.0</v>
      </c>
      <c r="AG176" s="3" t="s">
        <v>794</v>
      </c>
      <c r="AH176" s="3">
        <v>95.0</v>
      </c>
      <c r="AI176" s="3" t="s">
        <v>265</v>
      </c>
      <c r="AJ176" s="6">
        <f>IFERROR(__xludf.DUMMYFUNCTION("""COMPUTED_VALUE"""),88.0)</f>
        <v>88</v>
      </c>
      <c r="AK176" s="2" t="str">
        <f>IFERROR(__xludf.DUMMYFUNCTION("""COMPUTED_VALUE"""),"wrong answer for some test cases")</f>
        <v>wrong answer for some test cases</v>
      </c>
      <c r="AL176" s="3">
        <f>IFERROR(__xludf.DUMMYFUNCTION("""COMPUTED_VALUE"""),100.0)</f>
        <v>100</v>
      </c>
      <c r="AM176" s="3" t="str">
        <f>IFERROR(__xludf.DUMMYFUNCTION("""COMPUTED_VALUE"""),"")</f>
        <v/>
      </c>
      <c r="AN176" s="3">
        <v>95.0</v>
      </c>
      <c r="AO176" s="3" t="s">
        <v>687</v>
      </c>
      <c r="AP176" s="3">
        <v>95.0</v>
      </c>
      <c r="AQ176" s="11">
        <f>IFERROR(__xludf.DUMMYFUNCTION("""COMPUTED_VALUE"""),53.0)</f>
        <v>53</v>
      </c>
    </row>
    <row r="177">
      <c r="A177" s="1">
        <v>169.0</v>
      </c>
      <c r="B177" s="1" t="s">
        <v>49</v>
      </c>
      <c r="C177" s="1" t="s">
        <v>32</v>
      </c>
      <c r="D177" s="1" t="s">
        <v>795</v>
      </c>
      <c r="E177" s="1" t="s">
        <v>796</v>
      </c>
      <c r="G177" s="1">
        <v>100.0</v>
      </c>
      <c r="H177" s="1">
        <v>100.0</v>
      </c>
      <c r="J177" s="1">
        <v>95.0</v>
      </c>
      <c r="K177" s="1" t="s">
        <v>135</v>
      </c>
      <c r="L177" s="1">
        <v>99.0</v>
      </c>
      <c r="M177" s="17" t="s">
        <v>797</v>
      </c>
      <c r="N177">
        <f>IFERROR(__xludf.DUMMYFUNCTION("""COMPUTED_VALUE"""),69.0)</f>
        <v>69</v>
      </c>
      <c r="O177" s="1">
        <v>55.0</v>
      </c>
      <c r="P177" s="1" t="s">
        <v>543</v>
      </c>
      <c r="Q177" s="1" t="s">
        <v>60</v>
      </c>
      <c r="R177" s="7" t="s">
        <v>40</v>
      </c>
      <c r="T177" s="7" t="s">
        <v>40</v>
      </c>
      <c r="V177" s="1">
        <v>20.0</v>
      </c>
      <c r="W177" s="1" t="s">
        <v>786</v>
      </c>
      <c r="X177">
        <f>IFERROR(__xludf.DUMMYFUNCTION("""COMPUTED_VALUE"""),35.0)</f>
        <v>35</v>
      </c>
      <c r="Y177" t="str">
        <f>IFERROR(__xludf.DUMMYFUNCTION("""COMPUTED_VALUE"""),"程式未完成")</f>
        <v>程式未完成</v>
      </c>
      <c r="Z177" s="41">
        <v>80.0</v>
      </c>
      <c r="AA177" s="2" t="s">
        <v>127</v>
      </c>
      <c r="AB177" s="7" t="s">
        <v>40</v>
      </c>
      <c r="AD177" s="7" t="s">
        <v>40</v>
      </c>
      <c r="AF177" s="8" t="s">
        <v>40</v>
      </c>
      <c r="AG177" s="2"/>
      <c r="AH177" s="8" t="s">
        <v>40</v>
      </c>
      <c r="AI177" s="2"/>
      <c r="AJ177" s="6">
        <f>IFERROR(__xludf.DUMMYFUNCTION("""COMPUTED_VALUE"""),96.0)</f>
        <v>96</v>
      </c>
      <c r="AK177" s="2" t="str">
        <f>IFERROR(__xludf.DUMMYFUNCTION("""COMPUTED_VALUE"""),"輸出crit. act.?")</f>
        <v>輸出crit. act.?</v>
      </c>
      <c r="AL177" s="10" t="str">
        <f>IFERROR(__xludf.DUMMYFUNCTION("""COMPUTED_VALUE"""),"缺交")</f>
        <v>缺交</v>
      </c>
      <c r="AM177" s="3" t="str">
        <f>IFERROR(__xludf.DUMMYFUNCTION("""COMPUTED_VALUE"""),"")</f>
        <v/>
      </c>
      <c r="AN177" s="3">
        <v>40.0</v>
      </c>
      <c r="AO177" s="3" t="s">
        <v>798</v>
      </c>
      <c r="AP177" s="3">
        <v>100.0</v>
      </c>
      <c r="AQ177" s="11">
        <f>IFERROR(__xludf.DUMMYFUNCTION("""COMPUTED_VALUE"""),31.0)</f>
        <v>31</v>
      </c>
    </row>
    <row r="178">
      <c r="A178" s="1">
        <v>113.0</v>
      </c>
      <c r="B178" s="1" t="s">
        <v>41</v>
      </c>
      <c r="C178" s="1" t="s">
        <v>32</v>
      </c>
      <c r="D178" s="1" t="s">
        <v>799</v>
      </c>
      <c r="E178" s="1" t="s">
        <v>800</v>
      </c>
      <c r="G178" s="1">
        <v>100.0</v>
      </c>
      <c r="H178" s="1">
        <v>100.0</v>
      </c>
      <c r="J178" s="1">
        <v>100.0</v>
      </c>
      <c r="L178" s="1">
        <v>100.0</v>
      </c>
      <c r="N178">
        <f>IFERROR(__xludf.DUMMYFUNCTION("""COMPUTED_VALUE"""),59.0)</f>
        <v>59</v>
      </c>
      <c r="O178" s="1">
        <v>100.0</v>
      </c>
      <c r="Q178" s="1" t="s">
        <v>60</v>
      </c>
      <c r="R178" s="1">
        <v>100.0</v>
      </c>
      <c r="T178" s="1">
        <v>110.0</v>
      </c>
      <c r="U178" s="1" t="s">
        <v>61</v>
      </c>
      <c r="V178" s="1">
        <v>100.0</v>
      </c>
      <c r="X178">
        <f>IFERROR(__xludf.DUMMYFUNCTION("""COMPUTED_VALUE"""),90.0)</f>
        <v>90</v>
      </c>
      <c r="Y178" t="str">
        <f>IFERROR(__xludf.DUMMYFUNCTION("""COMPUTED_VALUE"""),"部分測資答案錯誤;用來++的變數要先初始化")</f>
        <v>部分測資答案錯誤;用來++的變數要先初始化</v>
      </c>
      <c r="Z178" s="12">
        <v>100.0</v>
      </c>
      <c r="AA178" s="2"/>
      <c r="AB178" s="7" t="s">
        <v>40</v>
      </c>
      <c r="AD178" s="14">
        <v>100.0</v>
      </c>
      <c r="AE178" s="1" t="s">
        <v>54</v>
      </c>
      <c r="AF178" s="3">
        <v>95.0</v>
      </c>
      <c r="AG178" s="3" t="s">
        <v>679</v>
      </c>
      <c r="AH178" s="3" t="s">
        <v>40</v>
      </c>
      <c r="AI178" s="4"/>
      <c r="AJ178" s="6">
        <f>IFERROR(__xludf.DUMMYFUNCTION("""COMPUTED_VALUE"""),100.0)</f>
        <v>100</v>
      </c>
      <c r="AK178" s="4" t="str">
        <f>IFERROR(__xludf.DUMMYFUNCTION("""COMPUTED_VALUE"""),"")</f>
        <v/>
      </c>
      <c r="AL178" s="10" t="str">
        <f>IFERROR(__xludf.DUMMYFUNCTION("""COMPUTED_VALUE"""),"缺交")</f>
        <v>缺交</v>
      </c>
      <c r="AM178" s="4" t="str">
        <f>IFERROR(__xludf.DUMMYFUNCTION("""COMPUTED_VALUE"""),"")</f>
        <v/>
      </c>
      <c r="AN178" s="3">
        <v>90.0</v>
      </c>
      <c r="AO178" s="3" t="s">
        <v>801</v>
      </c>
      <c r="AP178" s="3">
        <v>100.0</v>
      </c>
      <c r="AQ178" s="11">
        <f>IFERROR(__xludf.DUMMYFUNCTION("""COMPUTED_VALUE"""),33.0)</f>
        <v>33</v>
      </c>
    </row>
    <row r="179">
      <c r="A179" s="1">
        <v>170.0</v>
      </c>
      <c r="B179" s="1" t="s">
        <v>49</v>
      </c>
      <c r="C179" s="1" t="s">
        <v>32</v>
      </c>
      <c r="D179" s="1" t="s">
        <v>802</v>
      </c>
      <c r="E179" s="1" t="s">
        <v>803</v>
      </c>
      <c r="G179" s="1">
        <v>100.0</v>
      </c>
      <c r="H179" s="1">
        <v>100.0</v>
      </c>
      <c r="J179" s="1">
        <v>100.0</v>
      </c>
      <c r="L179" s="1">
        <v>100.0</v>
      </c>
      <c r="N179">
        <f>IFERROR(__xludf.DUMMYFUNCTION("""COMPUTED_VALUE"""),70.0)</f>
        <v>70</v>
      </c>
      <c r="O179" s="1">
        <v>100.0</v>
      </c>
      <c r="Q179" s="1" t="s">
        <v>60</v>
      </c>
      <c r="R179" s="1">
        <v>110.0</v>
      </c>
      <c r="S179" s="1" t="s">
        <v>38</v>
      </c>
      <c r="T179" s="1">
        <v>70.0</v>
      </c>
      <c r="U179" s="1" t="s">
        <v>82</v>
      </c>
      <c r="V179" s="1">
        <v>80.0</v>
      </c>
      <c r="W179" s="1" t="s">
        <v>804</v>
      </c>
      <c r="X179">
        <f>IFERROR(__xludf.DUMMYFUNCTION("""COMPUTED_VALUE"""),70.0)</f>
        <v>70</v>
      </c>
      <c r="Y179" t="str">
        <f>IFERROR(__xludf.DUMMYFUNCTION("""COMPUTED_VALUE"""),"comparison between weightUnion &amp; heightUnion?;")</f>
        <v>comparison between weightUnion &amp; heightUnion?;</v>
      </c>
      <c r="Z179" s="12">
        <v>100.0</v>
      </c>
      <c r="AA179" s="2"/>
      <c r="AB179" s="1">
        <v>100.0</v>
      </c>
      <c r="AD179" s="14">
        <v>100.0</v>
      </c>
      <c r="AE179" s="1" t="s">
        <v>54</v>
      </c>
      <c r="AF179" s="3">
        <v>80.0</v>
      </c>
      <c r="AG179" s="3" t="s">
        <v>805</v>
      </c>
      <c r="AH179" s="3">
        <v>100.0</v>
      </c>
      <c r="AI179" s="4"/>
      <c r="AJ179" s="6">
        <f>IFERROR(__xludf.DUMMYFUNCTION("""COMPUTED_VALUE"""),100.0)</f>
        <v>100</v>
      </c>
      <c r="AK179" s="4" t="str">
        <f>IFERROR(__xludf.DUMMYFUNCTION("""COMPUTED_VALUE"""),"")</f>
        <v/>
      </c>
      <c r="AL179" s="3">
        <f>IFERROR(__xludf.DUMMYFUNCTION("""COMPUTED_VALUE"""),90.0)</f>
        <v>90</v>
      </c>
      <c r="AM179" s="3" t="str">
        <f>IFERROR(__xludf.DUMMYFUNCTION("""COMPUTED_VALUE"""),"For test case 2, when k=3, only two SPs are output due to ""bad alloc""")</f>
        <v>For test case 2, when k=3, only two SPs are output due to "bad alloc"</v>
      </c>
      <c r="AN179" s="3">
        <v>70.0</v>
      </c>
      <c r="AO179" s="3" t="s">
        <v>806</v>
      </c>
      <c r="AP179" s="3">
        <v>100.0</v>
      </c>
      <c r="AQ179" s="11">
        <f>IFERROR(__xludf.DUMMYFUNCTION("""COMPUTED_VALUE"""),51.0)</f>
        <v>51</v>
      </c>
    </row>
    <row r="180">
      <c r="A180" s="1">
        <v>184.0</v>
      </c>
      <c r="B180" s="1" t="s">
        <v>79</v>
      </c>
      <c r="C180" s="1" t="s">
        <v>32</v>
      </c>
      <c r="D180" s="1" t="s">
        <v>807</v>
      </c>
      <c r="E180" s="1" t="s">
        <v>808</v>
      </c>
      <c r="G180" s="1">
        <v>98.0</v>
      </c>
      <c r="H180" s="1">
        <v>100.0</v>
      </c>
      <c r="J180" s="1">
        <v>100.0</v>
      </c>
      <c r="L180" s="7" t="s">
        <v>40</v>
      </c>
      <c r="N180">
        <f>IFERROR(__xludf.DUMMYFUNCTION("""COMPUTED_VALUE"""),49.0)</f>
        <v>49</v>
      </c>
      <c r="O180" s="1">
        <v>70.0</v>
      </c>
      <c r="P180" s="1" t="s">
        <v>809</v>
      </c>
      <c r="Q180" s="1" t="s">
        <v>37</v>
      </c>
      <c r="R180" s="7" t="s">
        <v>40</v>
      </c>
      <c r="T180" s="7" t="s">
        <v>40</v>
      </c>
      <c r="V180" s="1">
        <v>100.0</v>
      </c>
      <c r="X180">
        <f>IFERROR(__xludf.DUMMYFUNCTION("""COMPUTED_VALUE"""),80.0)</f>
        <v>80</v>
      </c>
      <c r="Y180" t="str">
        <f>IFERROR(__xludf.DUMMYFUNCTION("""COMPUTED_VALUE"""),"部分測資答案錯誤;STOP時程式未停止;")</f>
        <v>部分測資答案錯誤;STOP時程式未停止;</v>
      </c>
      <c r="Z180" s="41">
        <v>100.0</v>
      </c>
      <c r="AA180" s="2"/>
      <c r="AB180" s="7" t="s">
        <v>40</v>
      </c>
      <c r="AD180" s="7" t="s">
        <v>40</v>
      </c>
      <c r="AF180" s="3">
        <v>100.0</v>
      </c>
      <c r="AG180" s="2"/>
      <c r="AH180" s="3">
        <v>100.0</v>
      </c>
      <c r="AI180" s="2"/>
      <c r="AJ180" s="6">
        <f>IFERROR(__xludf.DUMMYFUNCTION("""COMPUTED_VALUE"""),100.0)</f>
        <v>100</v>
      </c>
      <c r="AK180" s="2" t="str">
        <f>IFERROR(__xludf.DUMMYFUNCTION("""COMPUTED_VALUE"""),"c++可用iomanip做格式化輸出")</f>
        <v>c++可用iomanip做格式化輸出</v>
      </c>
      <c r="AL180" s="10" t="str">
        <f>IFERROR(__xludf.DUMMYFUNCTION("""COMPUTED_VALUE"""),"缺交")</f>
        <v>缺交</v>
      </c>
      <c r="AM180" s="2" t="str">
        <f>IFERROR(__xludf.DUMMYFUNCTION("""COMPUTED_VALUE"""),"")</f>
        <v/>
      </c>
      <c r="AN180" s="3">
        <v>95.0</v>
      </c>
      <c r="AO180" s="3" t="s">
        <v>687</v>
      </c>
      <c r="AP180" s="10" t="s">
        <v>40</v>
      </c>
      <c r="AQ180" s="11">
        <f>IFERROR(__xludf.DUMMYFUNCTION("""COMPUTED_VALUE"""),55.0)</f>
        <v>55</v>
      </c>
    </row>
    <row r="181">
      <c r="A181" s="1">
        <v>114.0</v>
      </c>
      <c r="B181" s="1" t="s">
        <v>41</v>
      </c>
      <c r="C181" s="1" t="s">
        <v>32</v>
      </c>
      <c r="D181" s="1" t="s">
        <v>810</v>
      </c>
      <c r="E181" s="1" t="s">
        <v>811</v>
      </c>
      <c r="G181" s="1">
        <v>100.0</v>
      </c>
      <c r="H181" s="1">
        <v>100.0</v>
      </c>
      <c r="J181" s="1">
        <v>100.0</v>
      </c>
      <c r="L181" s="1">
        <v>100.0</v>
      </c>
      <c r="N181">
        <f>IFERROR(__xludf.DUMMYFUNCTION("""COMPUTED_VALUE"""),52.0)</f>
        <v>52</v>
      </c>
      <c r="O181" s="1">
        <v>20.0</v>
      </c>
      <c r="P181" s="1" t="s">
        <v>812</v>
      </c>
      <c r="Q181" s="1" t="s">
        <v>37</v>
      </c>
      <c r="R181" s="1">
        <v>100.0</v>
      </c>
      <c r="T181" s="1">
        <v>100.0</v>
      </c>
      <c r="V181" s="1">
        <v>100.0</v>
      </c>
      <c r="X181">
        <f>IFERROR(__xludf.DUMMYFUNCTION("""COMPUTED_VALUE"""),95.0)</f>
        <v>95</v>
      </c>
      <c r="Y181" t="str">
        <f>IFERROR(__xludf.DUMMYFUNCTION("""COMPUTED_VALUE"""),"elaborate on the comparison between unions;")</f>
        <v>elaborate on the comparison between unions;</v>
      </c>
      <c r="Z181" s="8" t="s">
        <v>40</v>
      </c>
      <c r="AA181" s="2"/>
      <c r="AB181" s="7" t="s">
        <v>40</v>
      </c>
      <c r="AD181" s="7" t="s">
        <v>40</v>
      </c>
      <c r="AF181" s="8" t="s">
        <v>40</v>
      </c>
      <c r="AG181" s="2"/>
      <c r="AH181" s="8" t="s">
        <v>40</v>
      </c>
      <c r="AI181" s="2"/>
      <c r="AJ181" s="6">
        <f>IFERROR(__xludf.DUMMYFUNCTION("""COMPUTED_VALUE"""),100.0)</f>
        <v>100</v>
      </c>
      <c r="AK181" s="2" t="str">
        <f>IFERROR(__xludf.DUMMYFUNCTION("""COMPUTED_VALUE"""),"")</f>
        <v/>
      </c>
      <c r="AL181" s="10" t="str">
        <f>IFERROR(__xludf.DUMMYFUNCTION("""COMPUTED_VALUE"""),"缺交")</f>
        <v>缺交</v>
      </c>
      <c r="AM181" s="2" t="str">
        <f>IFERROR(__xludf.DUMMYFUNCTION("""COMPUTED_VALUE"""),"")</f>
        <v/>
      </c>
      <c r="AN181" s="3">
        <v>70.0</v>
      </c>
      <c r="AO181" s="3" t="s">
        <v>62</v>
      </c>
      <c r="AP181" s="3">
        <v>100.0</v>
      </c>
      <c r="AQ181" s="11">
        <f>IFERROR(__xludf.DUMMYFUNCTION("""COMPUTED_VALUE"""),58.0)</f>
        <v>58</v>
      </c>
    </row>
    <row r="182">
      <c r="A182" s="1">
        <v>171.0</v>
      </c>
      <c r="B182" s="1" t="s">
        <v>49</v>
      </c>
      <c r="C182" s="1" t="s">
        <v>32</v>
      </c>
      <c r="D182" s="1" t="s">
        <v>813</v>
      </c>
      <c r="E182" s="1" t="s">
        <v>814</v>
      </c>
      <c r="G182" s="1">
        <v>100.0</v>
      </c>
      <c r="H182" s="1">
        <v>100.0</v>
      </c>
      <c r="J182" s="1">
        <v>70.0</v>
      </c>
      <c r="K182" s="1" t="s">
        <v>815</v>
      </c>
      <c r="L182" s="1">
        <v>65.0</v>
      </c>
      <c r="M182" s="17" t="s">
        <v>816</v>
      </c>
      <c r="N182">
        <f>IFERROR(__xludf.DUMMYFUNCTION("""COMPUTED_VALUE"""),50.0)</f>
        <v>50</v>
      </c>
      <c r="O182" s="1">
        <v>100.0</v>
      </c>
      <c r="P182" s="1" t="s">
        <v>817</v>
      </c>
      <c r="Q182" s="1" t="s">
        <v>37</v>
      </c>
      <c r="R182" s="1">
        <v>100.0</v>
      </c>
      <c r="S182" s="1" t="s">
        <v>818</v>
      </c>
      <c r="T182" s="1">
        <v>30.0</v>
      </c>
      <c r="U182" s="1" t="s">
        <v>819</v>
      </c>
      <c r="V182" s="1">
        <v>20.0</v>
      </c>
      <c r="W182" s="1" t="s">
        <v>263</v>
      </c>
      <c r="X182">
        <f>IFERROR(__xludf.DUMMYFUNCTION("""COMPUTED_VALUE"""),100.0)</f>
        <v>100</v>
      </c>
      <c r="Y182" t="str">
        <f>IFERROR(__xludf.DUMMYFUNCTION("""COMPUTED_VALUE"""),"")</f>
        <v/>
      </c>
      <c r="Z182" s="12">
        <v>100.0</v>
      </c>
      <c r="AA182" s="2"/>
      <c r="AB182" s="1">
        <v>15.0</v>
      </c>
      <c r="AC182" s="1" t="s">
        <v>820</v>
      </c>
      <c r="AD182" s="14">
        <v>50.0</v>
      </c>
      <c r="AE182" s="1" t="s">
        <v>821</v>
      </c>
      <c r="AF182" s="3">
        <v>50.0</v>
      </c>
      <c r="AG182" s="1" t="s">
        <v>822</v>
      </c>
      <c r="AH182" s="3">
        <v>0.0</v>
      </c>
      <c r="AI182" s="3" t="s">
        <v>823</v>
      </c>
      <c r="AJ182" s="6">
        <f>IFERROR(__xludf.DUMMYFUNCTION("""COMPUTED_VALUE"""),96.0)</f>
        <v>96</v>
      </c>
      <c r="AK182" s="4" t="str">
        <f>IFERROR(__xludf.DUMMYFUNCTION("""COMPUTED_VALUE"""),"部分測資答案錯誤;")</f>
        <v>部分測資答案錯誤;</v>
      </c>
      <c r="AL182" s="3">
        <f>IFERROR(__xludf.DUMMYFUNCTION("""COMPUTED_VALUE"""),20.0)</f>
        <v>20</v>
      </c>
      <c r="AM182" s="3" t="str">
        <f>IFERROR(__xludf.DUMMYFUNCTION("""COMPUTED_VALUE"""),"readme +20")</f>
        <v>readme +20</v>
      </c>
      <c r="AN182" s="3">
        <v>100.0</v>
      </c>
      <c r="AO182" s="4"/>
      <c r="AP182" s="3">
        <v>100.0</v>
      </c>
      <c r="AQ182" s="11">
        <f>IFERROR(__xludf.DUMMYFUNCTION("""COMPUTED_VALUE"""),46.0)</f>
        <v>46</v>
      </c>
    </row>
    <row r="183">
      <c r="A183" s="1">
        <v>172.0</v>
      </c>
      <c r="B183" s="1" t="s">
        <v>49</v>
      </c>
      <c r="C183" s="1" t="s">
        <v>32</v>
      </c>
      <c r="D183" s="1" t="s">
        <v>824</v>
      </c>
      <c r="E183" s="1" t="s">
        <v>825</v>
      </c>
      <c r="G183" s="1">
        <v>96.0</v>
      </c>
      <c r="H183" s="1">
        <v>100.0</v>
      </c>
      <c r="J183" s="1">
        <v>100.0</v>
      </c>
      <c r="L183" s="1">
        <v>100.0</v>
      </c>
      <c r="N183">
        <f>IFERROR(__xludf.DUMMYFUNCTION("""COMPUTED_VALUE"""),60.0)</f>
        <v>60</v>
      </c>
      <c r="O183" s="1">
        <v>55.0</v>
      </c>
      <c r="P183" s="1" t="s">
        <v>826</v>
      </c>
      <c r="Q183" s="1" t="s">
        <v>60</v>
      </c>
      <c r="R183" s="1">
        <v>110.0</v>
      </c>
      <c r="S183" s="1" t="s">
        <v>38</v>
      </c>
      <c r="T183" s="1">
        <v>30.0</v>
      </c>
      <c r="U183" s="1" t="s">
        <v>180</v>
      </c>
      <c r="V183" s="7" t="s">
        <v>40</v>
      </c>
      <c r="X183">
        <f>IFERROR(__xludf.DUMMYFUNCTION("""COMPUTED_VALUE"""),85.0)</f>
        <v>85</v>
      </c>
      <c r="Y183" t="str">
        <f>IFERROR(__xludf.DUMMYFUNCTION("""COMPUTED_VALUE"""),"runtime error;")</f>
        <v>runtime error;</v>
      </c>
      <c r="Z183" s="8" t="s">
        <v>40</v>
      </c>
      <c r="AA183" s="2"/>
      <c r="AB183" s="7" t="s">
        <v>40</v>
      </c>
      <c r="AD183" s="7" t="s">
        <v>40</v>
      </c>
      <c r="AF183" s="8" t="s">
        <v>40</v>
      </c>
      <c r="AG183" s="2"/>
      <c r="AH183" s="8" t="s">
        <v>40</v>
      </c>
      <c r="AI183" s="2"/>
      <c r="AJ183" s="6">
        <f>IFERROR(__xludf.DUMMYFUNCTION("""COMPUTED_VALUE"""),100.0)</f>
        <v>100</v>
      </c>
      <c r="AK183" s="2" t="str">
        <f>IFERROR(__xludf.DUMMYFUNCTION("""COMPUTED_VALUE"""),"")</f>
        <v/>
      </c>
      <c r="AL183" s="10" t="str">
        <f>IFERROR(__xludf.DUMMYFUNCTION("""COMPUTED_VALUE"""),"缺交")</f>
        <v>缺交</v>
      </c>
      <c r="AM183" s="2" t="str">
        <f>IFERROR(__xludf.DUMMYFUNCTION("""COMPUTED_VALUE"""),"")</f>
        <v/>
      </c>
      <c r="AN183" s="3">
        <v>90.0</v>
      </c>
      <c r="AO183" s="3" t="s">
        <v>801</v>
      </c>
      <c r="AP183" s="10" t="s">
        <v>40</v>
      </c>
      <c r="AQ183" s="11">
        <f>IFERROR(__xludf.DUMMYFUNCTION("""COMPUTED_VALUE"""),39.0)</f>
        <v>39</v>
      </c>
    </row>
    <row r="184">
      <c r="A184" s="1">
        <v>180.0</v>
      </c>
      <c r="B184" s="1" t="s">
        <v>74</v>
      </c>
      <c r="C184" s="1" t="s">
        <v>32</v>
      </c>
      <c r="D184" s="1" t="s">
        <v>827</v>
      </c>
      <c r="E184" s="1" t="s">
        <v>828</v>
      </c>
      <c r="G184" s="1">
        <v>100.0</v>
      </c>
      <c r="H184" s="1">
        <v>100.0</v>
      </c>
      <c r="J184" s="1">
        <v>100.0</v>
      </c>
      <c r="L184" s="1">
        <v>100.0</v>
      </c>
      <c r="N184">
        <f>IFERROR(__xludf.DUMMYFUNCTION("""COMPUTED_VALUE"""),47.0)</f>
        <v>47</v>
      </c>
      <c r="O184" s="1">
        <v>85.0</v>
      </c>
      <c r="P184" s="1" t="s">
        <v>829</v>
      </c>
      <c r="Q184" s="1" t="s">
        <v>91</v>
      </c>
      <c r="R184" s="1">
        <v>100.0</v>
      </c>
      <c r="S184" s="1" t="s">
        <v>830</v>
      </c>
      <c r="T184" s="1">
        <v>110.0</v>
      </c>
      <c r="U184" s="1" t="s">
        <v>61</v>
      </c>
      <c r="V184" s="1">
        <v>40.0</v>
      </c>
      <c r="W184" s="1" t="s">
        <v>95</v>
      </c>
      <c r="X184" t="str">
        <f>IFERROR(__xludf.DUMMYFUNCTION("""COMPUTED_VALUE"""),"缺交")</f>
        <v>缺交</v>
      </c>
      <c r="Y184" t="str">
        <f>IFERROR(__xludf.DUMMYFUNCTION("""COMPUTED_VALUE"""),"")</f>
        <v/>
      </c>
      <c r="Z184" s="12">
        <v>100.0</v>
      </c>
      <c r="AA184" s="2"/>
      <c r="AB184" s="1">
        <v>100.0</v>
      </c>
      <c r="AD184" s="14">
        <v>100.0</v>
      </c>
      <c r="AE184" s="1" t="s">
        <v>54</v>
      </c>
      <c r="AF184" s="3">
        <v>80.0</v>
      </c>
      <c r="AG184" s="17" t="s">
        <v>831</v>
      </c>
      <c r="AH184" s="3">
        <v>60.0</v>
      </c>
      <c r="AI184" s="3" t="s">
        <v>253</v>
      </c>
      <c r="AJ184" s="6">
        <f>IFERROR(__xludf.DUMMYFUNCTION("""COMPUTED_VALUE"""),96.0)</f>
        <v>96</v>
      </c>
      <c r="AK184" s="4" t="str">
        <f>IFERROR(__xludf.DUMMYFUNCTION("""COMPUTED_VALUE"""),"部分測資答案錯誤;")</f>
        <v>部分測資答案錯誤;</v>
      </c>
      <c r="AL184" s="3">
        <f>IFERROR(__xludf.DUMMYFUNCTION("""COMPUTED_VALUE"""),45.0)</f>
        <v>45</v>
      </c>
      <c r="AM184" s="3" t="str">
        <f>IFERROR(__xludf.DUMMYFUNCTION("""COMPUTED_VALUE"""),"Only one shortest path can be found(+25)、readme +20")</f>
        <v>Only one shortest path can be found(+25)、readme +20</v>
      </c>
      <c r="AN184" s="3">
        <v>100.0</v>
      </c>
      <c r="AO184" s="4"/>
      <c r="AP184" s="3">
        <v>100.0</v>
      </c>
      <c r="AQ184" s="11">
        <f>IFERROR(__xludf.DUMMYFUNCTION("""COMPUTED_VALUE"""),83.0)</f>
        <v>83</v>
      </c>
    </row>
    <row r="185">
      <c r="A185" s="1">
        <v>185.0</v>
      </c>
      <c r="B185" s="1" t="s">
        <v>79</v>
      </c>
      <c r="C185" s="1" t="s">
        <v>32</v>
      </c>
      <c r="D185" s="1" t="s">
        <v>832</v>
      </c>
      <c r="E185" s="1" t="s">
        <v>833</v>
      </c>
      <c r="G185" s="1">
        <v>100.0</v>
      </c>
      <c r="H185" s="1">
        <v>100.0</v>
      </c>
      <c r="J185" s="1">
        <v>50.0</v>
      </c>
      <c r="K185" s="1" t="s">
        <v>834</v>
      </c>
      <c r="L185" s="1">
        <v>100.0</v>
      </c>
      <c r="N185">
        <f>IFERROR(__xludf.DUMMYFUNCTION("""COMPUTED_VALUE"""),38.0)</f>
        <v>38</v>
      </c>
      <c r="O185" s="1">
        <v>100.0</v>
      </c>
      <c r="Q185" s="1" t="s">
        <v>37</v>
      </c>
      <c r="R185" s="1">
        <v>83.0</v>
      </c>
      <c r="S185" s="1" t="s">
        <v>835</v>
      </c>
      <c r="T185" s="1">
        <v>40.0</v>
      </c>
      <c r="U185" s="1" t="s">
        <v>633</v>
      </c>
      <c r="V185" s="1">
        <v>75.0</v>
      </c>
      <c r="W185" s="1" t="s">
        <v>836</v>
      </c>
      <c r="X185">
        <f>IFERROR(__xludf.DUMMYFUNCTION("""COMPUTED_VALUE"""),80.0)</f>
        <v>80</v>
      </c>
      <c r="Y185" t="str">
        <f>IFERROR(__xludf.DUMMYFUNCTION("""COMPUTED_VALUE"""),"weightedUnion和heightUnion比較?;部分測資答案錯誤;")</f>
        <v>weightedUnion和heightUnion比較?;部分測資答案錯誤;</v>
      </c>
      <c r="Z185" s="12">
        <v>90.0</v>
      </c>
      <c r="AA185" s="2" t="s">
        <v>71</v>
      </c>
      <c r="AB185" s="7" t="s">
        <v>40</v>
      </c>
      <c r="AD185" s="7" t="s">
        <v>40</v>
      </c>
      <c r="AF185" s="8" t="s">
        <v>40</v>
      </c>
      <c r="AG185" s="2"/>
      <c r="AH185" s="8" t="s">
        <v>40</v>
      </c>
      <c r="AI185" s="2"/>
      <c r="AJ185" s="6">
        <f>IFERROR(__xludf.DUMMYFUNCTION("""COMPUTED_VALUE"""),100.0)</f>
        <v>100</v>
      </c>
      <c r="AK185" s="2" t="str">
        <f>IFERROR(__xludf.DUMMYFUNCTION("""COMPUTED_VALUE"""),"")</f>
        <v/>
      </c>
      <c r="AL185" s="10" t="str">
        <f>IFERROR(__xludf.DUMMYFUNCTION("""COMPUTED_VALUE"""),"缺交")</f>
        <v>缺交</v>
      </c>
      <c r="AM185" s="2" t="str">
        <f>IFERROR(__xludf.DUMMYFUNCTION("""COMPUTED_VALUE"""),"")</f>
        <v/>
      </c>
      <c r="AN185" s="10" t="s">
        <v>40</v>
      </c>
      <c r="AO185" s="2"/>
      <c r="AP185" s="3">
        <v>100.0</v>
      </c>
      <c r="AQ185" s="11">
        <f>IFERROR(__xludf.DUMMYFUNCTION("""COMPUTED_VALUE"""),23.0)</f>
        <v>23</v>
      </c>
    </row>
    <row r="186">
      <c r="A186" s="1">
        <v>194.0</v>
      </c>
      <c r="B186" s="1" t="s">
        <v>837</v>
      </c>
      <c r="C186" s="1" t="s">
        <v>32</v>
      </c>
      <c r="D186" s="1" t="s">
        <v>838</v>
      </c>
      <c r="E186" s="1" t="s">
        <v>839</v>
      </c>
      <c r="G186" s="1">
        <v>96.0</v>
      </c>
      <c r="H186" s="1">
        <v>80.0</v>
      </c>
      <c r="I186" s="1" t="s">
        <v>154</v>
      </c>
      <c r="J186" s="1">
        <v>50.0</v>
      </c>
      <c r="K186" s="1" t="s">
        <v>840</v>
      </c>
      <c r="L186" s="1">
        <v>100.0</v>
      </c>
      <c r="N186">
        <f>IFERROR(__xludf.DUMMYFUNCTION("""COMPUTED_VALUE"""),55.0)</f>
        <v>55</v>
      </c>
      <c r="O186" s="1">
        <v>95.0</v>
      </c>
      <c r="P186" s="1" t="s">
        <v>841</v>
      </c>
      <c r="Q186" s="1" t="s">
        <v>60</v>
      </c>
      <c r="R186" s="1">
        <v>100.0</v>
      </c>
      <c r="T186" s="1">
        <v>100.0</v>
      </c>
      <c r="V186" s="1">
        <v>95.0</v>
      </c>
      <c r="W186" s="1" t="s">
        <v>842</v>
      </c>
      <c r="X186">
        <f>IFERROR(__xludf.DUMMYFUNCTION("""COMPUTED_VALUE"""),30.0)</f>
        <v>30</v>
      </c>
      <c r="Y186" t="str">
        <f>IFERROR(__xludf.DUMMYFUNCTION("""COMPUTED_VALUE"""),"weightedUnion和heightUnion比較?;")</f>
        <v>weightedUnion和heightUnion比較?;</v>
      </c>
      <c r="Z186" s="12">
        <v>80.0</v>
      </c>
      <c r="AA186" s="2" t="s">
        <v>127</v>
      </c>
      <c r="AB186" s="1">
        <v>100.0</v>
      </c>
      <c r="AD186" s="7" t="s">
        <v>40</v>
      </c>
      <c r="AF186" s="8" t="s">
        <v>40</v>
      </c>
      <c r="AG186" s="2"/>
      <c r="AH186" s="8" t="s">
        <v>40</v>
      </c>
      <c r="AI186" s="2"/>
      <c r="AJ186" s="6">
        <f>IFERROR(__xludf.DUMMYFUNCTION("""COMPUTED_VALUE"""),100.0)</f>
        <v>100</v>
      </c>
      <c r="AK186" s="2" t="str">
        <f>IFERROR(__xludf.DUMMYFUNCTION("""COMPUTED_VALUE"""),"")</f>
        <v/>
      </c>
      <c r="AL186" s="10" t="str">
        <f>IFERROR(__xludf.DUMMYFUNCTION("""COMPUTED_VALUE"""),"缺交")</f>
        <v>缺交</v>
      </c>
      <c r="AM186" s="2" t="str">
        <f>IFERROR(__xludf.DUMMYFUNCTION("""COMPUTED_VALUE"""),"")</f>
        <v/>
      </c>
      <c r="AN186" s="3">
        <v>70.0</v>
      </c>
      <c r="AO186" s="3" t="s">
        <v>62</v>
      </c>
      <c r="AP186" s="3">
        <v>90.0</v>
      </c>
      <c r="AQ186" s="11">
        <f>IFERROR(__xludf.DUMMYFUNCTION("""COMPUTED_VALUE"""),24.0)</f>
        <v>24</v>
      </c>
    </row>
    <row r="187">
      <c r="A187" s="1">
        <v>189.0</v>
      </c>
      <c r="B187" s="1" t="s">
        <v>843</v>
      </c>
      <c r="C187" s="1" t="s">
        <v>32</v>
      </c>
      <c r="D187" s="1" t="s">
        <v>844</v>
      </c>
      <c r="E187" s="1" t="s">
        <v>845</v>
      </c>
      <c r="G187" s="1">
        <v>94.0</v>
      </c>
      <c r="H187" s="1">
        <v>20.0</v>
      </c>
      <c r="I187" s="1" t="s">
        <v>307</v>
      </c>
      <c r="J187" s="7" t="s">
        <v>40</v>
      </c>
      <c r="L187" s="1">
        <v>100.0</v>
      </c>
      <c r="N187">
        <f>IFERROR(__xludf.DUMMYFUNCTION("""COMPUTED_VALUE"""),32.0)</f>
        <v>32</v>
      </c>
      <c r="O187" s="1" t="s">
        <v>40</v>
      </c>
      <c r="R187" s="1">
        <v>110.0</v>
      </c>
      <c r="S187" s="1" t="s">
        <v>38</v>
      </c>
      <c r="T187" s="1">
        <v>110.0</v>
      </c>
      <c r="U187" s="1" t="s">
        <v>61</v>
      </c>
      <c r="V187" s="1">
        <v>60.0</v>
      </c>
      <c r="W187" s="1" t="s">
        <v>73</v>
      </c>
      <c r="X187">
        <f>IFERROR(__xludf.DUMMYFUNCTION("""COMPUTED_VALUE"""),65.0)</f>
        <v>65</v>
      </c>
      <c r="Y187" t="str">
        <f>IFERROR(__xludf.DUMMYFUNCTION("""COMPUTED_VALUE"""),"weightedUnion和heightUnion比較?;部分測資答案錯誤;檔案命名請按照規定; 未將功能寫作""function"";")</f>
        <v>weightedUnion和heightUnion比較?;部分測資答案錯誤;檔案命名請按照規定; 未將功能寫作"function";</v>
      </c>
      <c r="Z187" s="12">
        <v>100.0</v>
      </c>
      <c r="AA187" s="2"/>
      <c r="AB187" s="7" t="s">
        <v>40</v>
      </c>
      <c r="AD187" s="7" t="s">
        <v>40</v>
      </c>
      <c r="AF187" s="8" t="s">
        <v>40</v>
      </c>
      <c r="AG187" s="2"/>
      <c r="AH187" s="8" t="s">
        <v>40</v>
      </c>
      <c r="AI187" s="2"/>
      <c r="AJ187" s="6">
        <f>IFERROR(__xludf.DUMMYFUNCTION("""COMPUTED_VALUE"""),96.0)</f>
        <v>96</v>
      </c>
      <c r="AK187" s="2" t="str">
        <f>IFERROR(__xludf.DUMMYFUNCTION("""COMPUTED_VALUE"""),"部分測資答案錯誤;")</f>
        <v>部分測資答案錯誤;</v>
      </c>
      <c r="AL187" s="3">
        <f>IFERROR(__xludf.DUMMYFUNCTION("""COMPUTED_VALUE"""),80.0)</f>
        <v>80</v>
      </c>
      <c r="AM187" s="3" t="str">
        <f>IFERROR(__xludf.DUMMYFUNCTION("""COMPUTED_VALUE"""),"最後一筆測資錯誤")</f>
        <v>最後一筆測資錯誤</v>
      </c>
      <c r="AN187" s="3">
        <v>0.0</v>
      </c>
      <c r="AO187" s="3" t="s">
        <v>846</v>
      </c>
      <c r="AP187" s="3">
        <v>50.0</v>
      </c>
      <c r="AQ187" s="11">
        <f>IFERROR(__xludf.DUMMYFUNCTION("""COMPUTED_VALUE"""),28.0)</f>
        <v>28</v>
      </c>
    </row>
    <row r="188">
      <c r="A188" s="1">
        <v>190.0</v>
      </c>
      <c r="B188" s="1" t="s">
        <v>843</v>
      </c>
      <c r="C188" s="1" t="s">
        <v>32</v>
      </c>
      <c r="D188" s="1" t="s">
        <v>847</v>
      </c>
      <c r="E188" s="1" t="s">
        <v>848</v>
      </c>
      <c r="G188" s="1">
        <v>100.0</v>
      </c>
      <c r="H188" s="1">
        <v>70.0</v>
      </c>
      <c r="I188" s="1" t="s">
        <v>190</v>
      </c>
      <c r="J188" s="1">
        <v>28.0</v>
      </c>
      <c r="K188" s="1" t="s">
        <v>849</v>
      </c>
      <c r="L188" s="1">
        <v>100.0</v>
      </c>
      <c r="N188">
        <f>IFERROR(__xludf.DUMMYFUNCTION("""COMPUTED_VALUE"""),41.0)</f>
        <v>41</v>
      </c>
      <c r="O188" s="1">
        <v>55.0</v>
      </c>
      <c r="P188" s="1" t="s">
        <v>228</v>
      </c>
      <c r="Q188" s="1" t="s">
        <v>37</v>
      </c>
      <c r="R188" s="1">
        <v>95.0</v>
      </c>
      <c r="S188" s="1" t="s">
        <v>402</v>
      </c>
      <c r="T188" s="1">
        <v>30.0</v>
      </c>
      <c r="U188" s="1" t="s">
        <v>180</v>
      </c>
      <c r="V188" s="1">
        <v>100.0</v>
      </c>
      <c r="X188">
        <f>IFERROR(__xludf.DUMMYFUNCTION("""COMPUTED_VALUE"""),0.0)</f>
        <v>0</v>
      </c>
      <c r="Y188" t="str">
        <f>IFERROR(__xludf.DUMMYFUNCTION("""COMPUTED_VALUE"""),"無檔案")</f>
        <v>無檔案</v>
      </c>
      <c r="Z188" s="12">
        <v>90.0</v>
      </c>
      <c r="AA188" s="2" t="s">
        <v>71</v>
      </c>
      <c r="AB188" s="7" t="s">
        <v>40</v>
      </c>
      <c r="AD188" s="7" t="s">
        <v>40</v>
      </c>
      <c r="AF188" s="8" t="s">
        <v>40</v>
      </c>
      <c r="AG188" s="2"/>
      <c r="AH188" s="8" t="s">
        <v>40</v>
      </c>
      <c r="AI188" s="2"/>
      <c r="AJ188" s="6">
        <f>IFERROR(__xludf.DUMMYFUNCTION("""COMPUTED_VALUE"""),100.0)</f>
        <v>100</v>
      </c>
      <c r="AK188" s="2" t="str">
        <f>IFERROR(__xludf.DUMMYFUNCTION("""COMPUTED_VALUE"""),"")</f>
        <v/>
      </c>
      <c r="AL188" s="10" t="str">
        <f>IFERROR(__xludf.DUMMYFUNCTION("""COMPUTED_VALUE"""),"缺交")</f>
        <v>缺交</v>
      </c>
      <c r="AM188" s="2" t="str">
        <f>IFERROR(__xludf.DUMMYFUNCTION("""COMPUTED_VALUE"""),"")</f>
        <v/>
      </c>
      <c r="AN188" s="3">
        <v>95.0</v>
      </c>
      <c r="AO188" s="3" t="s">
        <v>687</v>
      </c>
      <c r="AP188" s="3">
        <v>100.0</v>
      </c>
      <c r="AQ188" s="11">
        <f>IFERROR(__xludf.DUMMYFUNCTION("""COMPUTED_VALUE"""),48.0)</f>
        <v>48</v>
      </c>
    </row>
    <row r="189">
      <c r="A189" s="1">
        <v>191.0</v>
      </c>
      <c r="B189" s="1" t="s">
        <v>843</v>
      </c>
      <c r="C189" s="1" t="s">
        <v>32</v>
      </c>
      <c r="D189" s="1" t="s">
        <v>850</v>
      </c>
      <c r="E189" s="1" t="s">
        <v>851</v>
      </c>
      <c r="F189" s="1"/>
      <c r="G189" s="1">
        <v>100.0</v>
      </c>
      <c r="H189" s="1">
        <v>95.0</v>
      </c>
      <c r="I189" s="1" t="s">
        <v>125</v>
      </c>
      <c r="J189" s="1">
        <v>95.0</v>
      </c>
      <c r="K189" s="1" t="s">
        <v>125</v>
      </c>
      <c r="L189" s="1">
        <v>100.0</v>
      </c>
      <c r="N189">
        <f>IFERROR(__xludf.DUMMYFUNCTION("""COMPUTED_VALUE"""),67.0)</f>
        <v>67</v>
      </c>
      <c r="O189" s="1">
        <v>90.0</v>
      </c>
      <c r="P189" s="1" t="s">
        <v>852</v>
      </c>
      <c r="Q189" s="1" t="s">
        <v>37</v>
      </c>
      <c r="R189" s="1">
        <v>105.0</v>
      </c>
      <c r="S189" s="1" t="s">
        <v>437</v>
      </c>
      <c r="T189" s="1">
        <v>100.0</v>
      </c>
      <c r="V189" s="1">
        <v>20.0</v>
      </c>
      <c r="W189" s="1" t="s">
        <v>343</v>
      </c>
      <c r="X189">
        <f>IFERROR(__xludf.DUMMYFUNCTION("""COMPUTED_VALUE"""),0.0)</f>
        <v>0</v>
      </c>
      <c r="Y189" t="str">
        <f>IFERROR(__xludf.DUMMYFUNCTION("""COMPUTED_VALUE"""),"無檔案")</f>
        <v>無檔案</v>
      </c>
      <c r="Z189" s="12">
        <v>90.0</v>
      </c>
      <c r="AA189" s="2" t="s">
        <v>71</v>
      </c>
      <c r="AB189" s="7" t="s">
        <v>40</v>
      </c>
      <c r="AD189" s="7" t="s">
        <v>40</v>
      </c>
      <c r="AF189" s="8" t="s">
        <v>40</v>
      </c>
      <c r="AG189" s="2"/>
      <c r="AH189" s="8" t="s">
        <v>40</v>
      </c>
      <c r="AI189" s="2"/>
      <c r="AJ189" s="9" t="str">
        <f>IFERROR(__xludf.DUMMYFUNCTION("""COMPUTED_VALUE"""),"缺交")</f>
        <v>缺交</v>
      </c>
      <c r="AK189" s="2" t="str">
        <f>IFERROR(__xludf.DUMMYFUNCTION("""COMPUTED_VALUE"""),"")</f>
        <v/>
      </c>
      <c r="AL189" s="10" t="str">
        <f>IFERROR(__xludf.DUMMYFUNCTION("""COMPUTED_VALUE"""),"缺交")</f>
        <v>缺交</v>
      </c>
      <c r="AM189" s="2" t="str">
        <f>IFERROR(__xludf.DUMMYFUNCTION("""COMPUTED_VALUE"""),"")</f>
        <v/>
      </c>
      <c r="AN189" s="3">
        <v>70.0</v>
      </c>
      <c r="AO189" s="3" t="s">
        <v>62</v>
      </c>
      <c r="AP189" s="10" t="s">
        <v>40</v>
      </c>
      <c r="AQ189" s="11">
        <f>IFERROR(__xludf.DUMMYFUNCTION("""COMPUTED_VALUE"""),28.0)</f>
        <v>28</v>
      </c>
    </row>
    <row r="190">
      <c r="A190" s="1">
        <v>192.0</v>
      </c>
      <c r="B190" s="1" t="s">
        <v>843</v>
      </c>
      <c r="C190" s="1" t="s">
        <v>32</v>
      </c>
      <c r="D190" s="1" t="s">
        <v>853</v>
      </c>
      <c r="E190" s="1" t="s">
        <v>854</v>
      </c>
      <c r="G190" s="1">
        <v>98.0</v>
      </c>
      <c r="H190" s="1">
        <v>95.0</v>
      </c>
      <c r="I190" s="1" t="s">
        <v>855</v>
      </c>
      <c r="J190" s="1">
        <v>20.0</v>
      </c>
      <c r="K190" s="1" t="s">
        <v>855</v>
      </c>
      <c r="L190" s="1">
        <v>100.0</v>
      </c>
      <c r="N190">
        <f>IFERROR(__xludf.DUMMYFUNCTION("""COMPUTED_VALUE"""),45.0)</f>
        <v>45</v>
      </c>
      <c r="O190" s="1" t="s">
        <v>40</v>
      </c>
      <c r="R190" s="1">
        <v>110.0</v>
      </c>
      <c r="S190" s="1" t="s">
        <v>38</v>
      </c>
      <c r="T190" s="1">
        <v>110.0</v>
      </c>
      <c r="U190" s="1" t="s">
        <v>61</v>
      </c>
      <c r="V190" s="1">
        <v>20.0</v>
      </c>
      <c r="W190" s="1" t="s">
        <v>856</v>
      </c>
      <c r="X190">
        <f>IFERROR(__xludf.DUMMYFUNCTION("""COMPUTED_VALUE"""),55.0)</f>
        <v>55</v>
      </c>
      <c r="Y190" t="str">
        <f>IFERROR(__xludf.DUMMYFUNCTION("""COMPUTED_VALUE"""),"沒readme;部分測資答案錯誤;readme應詳述程式碼邏輯;未將功能寫作""function"";")</f>
        <v>沒readme;部分測資答案錯誤;readme應詳述程式碼邏輯;未將功能寫作"function";</v>
      </c>
      <c r="Z190" s="12">
        <v>100.0</v>
      </c>
      <c r="AA190" s="2"/>
      <c r="AB190" s="7" t="s">
        <v>40</v>
      </c>
      <c r="AD190" s="7" t="s">
        <v>40</v>
      </c>
      <c r="AF190" s="8" t="s">
        <v>40</v>
      </c>
      <c r="AG190" s="2"/>
      <c r="AH190" s="8" t="s">
        <v>40</v>
      </c>
      <c r="AI190" s="2"/>
      <c r="AJ190" s="6">
        <f>IFERROR(__xludf.DUMMYFUNCTION("""COMPUTED_VALUE"""),96.0)</f>
        <v>96</v>
      </c>
      <c r="AK190" s="2" t="str">
        <f>IFERROR(__xludf.DUMMYFUNCTION("""COMPUTED_VALUE"""),"部分測資答案錯誤;")</f>
        <v>部分測資答案錯誤;</v>
      </c>
      <c r="AL190" s="3">
        <f>IFERROR(__xludf.DUMMYFUNCTION("""COMPUTED_VALUE"""),80.0)</f>
        <v>80</v>
      </c>
      <c r="AM190" s="3" t="str">
        <f>IFERROR(__xludf.DUMMYFUNCTION("""COMPUTED_VALUE"""),"最後一筆測資錯誤")</f>
        <v>最後一筆測資錯誤</v>
      </c>
      <c r="AN190" s="3">
        <v>100.0</v>
      </c>
      <c r="AO190" s="17"/>
      <c r="AP190" s="3">
        <v>85.0</v>
      </c>
      <c r="AQ190" s="11">
        <f>IFERROR(__xludf.DUMMYFUNCTION("""COMPUTED_VALUE"""),49.0)</f>
        <v>49</v>
      </c>
    </row>
    <row r="191">
      <c r="A191" s="1">
        <v>193.0</v>
      </c>
      <c r="B191" s="1" t="s">
        <v>843</v>
      </c>
      <c r="C191" s="1" t="s">
        <v>32</v>
      </c>
      <c r="D191" s="1" t="s">
        <v>857</v>
      </c>
      <c r="E191" s="1" t="s">
        <v>858</v>
      </c>
      <c r="G191" s="1">
        <v>100.0</v>
      </c>
      <c r="H191" s="1">
        <v>90.0</v>
      </c>
      <c r="I191" s="1" t="s">
        <v>859</v>
      </c>
      <c r="J191" s="1">
        <v>20.0</v>
      </c>
      <c r="K191" s="1" t="s">
        <v>343</v>
      </c>
      <c r="L191" s="1">
        <v>100.0</v>
      </c>
      <c r="N191">
        <f>IFERROR(__xludf.DUMMYFUNCTION("""COMPUTED_VALUE"""),52.0)</f>
        <v>52</v>
      </c>
      <c r="O191" s="1">
        <v>55.0</v>
      </c>
      <c r="P191" s="1" t="s">
        <v>860</v>
      </c>
      <c r="Q191" s="1" t="s">
        <v>37</v>
      </c>
      <c r="R191" s="1">
        <v>100.0</v>
      </c>
      <c r="T191" s="1">
        <v>20.0</v>
      </c>
      <c r="U191" s="1" t="s">
        <v>242</v>
      </c>
      <c r="V191" s="7" t="s">
        <v>40</v>
      </c>
      <c r="X191" t="str">
        <f>IFERROR(__xludf.DUMMYFUNCTION("""COMPUTED_VALUE"""),"缺交")</f>
        <v>缺交</v>
      </c>
      <c r="Y191" t="str">
        <f>IFERROR(__xludf.DUMMYFUNCTION("""COMPUTED_VALUE"""),"")</f>
        <v/>
      </c>
      <c r="Z191" s="12">
        <v>90.0</v>
      </c>
      <c r="AA191" s="2" t="s">
        <v>71</v>
      </c>
      <c r="AB191" s="7" t="s">
        <v>40</v>
      </c>
      <c r="AD191" s="7" t="s">
        <v>40</v>
      </c>
      <c r="AF191" s="8" t="s">
        <v>40</v>
      </c>
      <c r="AG191" s="2"/>
      <c r="AH191" s="8" t="s">
        <v>40</v>
      </c>
      <c r="AI191" s="2"/>
      <c r="AJ191" s="9" t="str">
        <f>IFERROR(__xludf.DUMMYFUNCTION("""COMPUTED_VALUE"""),"缺交")</f>
        <v>缺交</v>
      </c>
      <c r="AK191" s="2" t="str">
        <f>IFERROR(__xludf.DUMMYFUNCTION("""COMPUTED_VALUE"""),"")</f>
        <v/>
      </c>
      <c r="AL191" s="10" t="str">
        <f>IFERROR(__xludf.DUMMYFUNCTION("""COMPUTED_VALUE"""),"缺交")</f>
        <v>缺交</v>
      </c>
      <c r="AM191" s="2" t="str">
        <f>IFERROR(__xludf.DUMMYFUNCTION("""COMPUTED_VALUE"""),"")</f>
        <v/>
      </c>
      <c r="AN191" s="10" t="s">
        <v>40</v>
      </c>
      <c r="AO191" s="2"/>
      <c r="AP191" s="3">
        <v>100.0</v>
      </c>
      <c r="AQ191" s="11">
        <f>IFERROR(__xludf.DUMMYFUNCTION("""COMPUTED_VALUE"""),36.0)</f>
        <v>36</v>
      </c>
    </row>
    <row r="192">
      <c r="A192" s="1">
        <v>195.0</v>
      </c>
      <c r="B192" s="1" t="s">
        <v>837</v>
      </c>
      <c r="C192" s="1" t="s">
        <v>32</v>
      </c>
      <c r="D192" s="1" t="s">
        <v>861</v>
      </c>
      <c r="E192" s="1" t="s">
        <v>862</v>
      </c>
      <c r="G192" s="1">
        <v>92.0</v>
      </c>
      <c r="H192" s="1">
        <v>100.0</v>
      </c>
      <c r="J192" s="1">
        <v>95.0</v>
      </c>
      <c r="K192" s="1" t="s">
        <v>863</v>
      </c>
      <c r="L192" s="1">
        <v>98.0</v>
      </c>
      <c r="M192" s="17" t="s">
        <v>864</v>
      </c>
      <c r="N192">
        <f>IFERROR(__xludf.DUMMYFUNCTION("""COMPUTED_VALUE"""),70.0)</f>
        <v>70</v>
      </c>
      <c r="O192" s="1">
        <v>100.0</v>
      </c>
      <c r="P192" s="1" t="s">
        <v>865</v>
      </c>
      <c r="Q192" s="1" t="s">
        <v>37</v>
      </c>
      <c r="R192" s="1">
        <v>25.0</v>
      </c>
      <c r="S192" s="1" t="s">
        <v>866</v>
      </c>
      <c r="T192" s="1">
        <v>105.0</v>
      </c>
      <c r="U192" s="1" t="s">
        <v>522</v>
      </c>
      <c r="V192" s="1">
        <v>100.0</v>
      </c>
      <c r="X192">
        <f>IFERROR(__xludf.DUMMYFUNCTION("""COMPUTED_VALUE"""),95.0)</f>
        <v>95</v>
      </c>
      <c r="Y192" t="str">
        <f>IFERROR(__xludf.DUMMYFUNCTION("""COMPUTED_VALUE"""),"部分測資答案錯誤;")</f>
        <v>部分測資答案錯誤;</v>
      </c>
      <c r="Z192" s="12">
        <v>90.0</v>
      </c>
      <c r="AA192" s="2" t="s">
        <v>71</v>
      </c>
      <c r="AB192" s="1">
        <v>60.0</v>
      </c>
      <c r="AC192" s="1" t="s">
        <v>279</v>
      </c>
      <c r="AD192" s="7" t="s">
        <v>40</v>
      </c>
      <c r="AF192" s="3">
        <v>70.0</v>
      </c>
      <c r="AG192" s="17" t="s">
        <v>867</v>
      </c>
      <c r="AH192" s="3">
        <v>60.0</v>
      </c>
      <c r="AI192" s="3" t="s">
        <v>253</v>
      </c>
      <c r="AJ192" s="6">
        <f>IFERROR(__xludf.DUMMYFUNCTION("""COMPUTED_VALUE"""),95.0)</f>
        <v>95</v>
      </c>
      <c r="AK192" s="2" t="str">
        <f>IFERROR(__xludf.DUMMYFUNCTION("""COMPUTED_VALUE"""),"輸出可讀性偏低")</f>
        <v>輸出可讀性偏低</v>
      </c>
      <c r="AL192" s="10" t="str">
        <f>IFERROR(__xludf.DUMMYFUNCTION("""COMPUTED_VALUE"""),"缺交")</f>
        <v>缺交</v>
      </c>
      <c r="AM192" s="2" t="str">
        <f>IFERROR(__xludf.DUMMYFUNCTION("""COMPUTED_VALUE"""),"")</f>
        <v/>
      </c>
      <c r="AN192" s="3">
        <v>100.0</v>
      </c>
      <c r="AO192" s="2"/>
      <c r="AP192" s="3">
        <v>100.0</v>
      </c>
      <c r="AQ192" s="11">
        <f>IFERROR(__xludf.DUMMYFUNCTION("""COMPUTED_VALUE"""),50.0)</f>
        <v>50</v>
      </c>
    </row>
    <row r="193">
      <c r="A193" s="1">
        <v>197.0</v>
      </c>
      <c r="B193" s="1" t="s">
        <v>868</v>
      </c>
      <c r="C193" s="1" t="s">
        <v>32</v>
      </c>
      <c r="D193" s="1" t="s">
        <v>869</v>
      </c>
      <c r="E193" s="1" t="s">
        <v>870</v>
      </c>
      <c r="G193" s="1">
        <v>98.0</v>
      </c>
      <c r="H193" s="7" t="s">
        <v>40</v>
      </c>
      <c r="J193" s="7" t="s">
        <v>40</v>
      </c>
      <c r="L193" s="1">
        <v>40.0</v>
      </c>
      <c r="M193" s="17" t="s">
        <v>871</v>
      </c>
      <c r="N193">
        <f>IFERROR(__xludf.DUMMYFUNCTION("""COMPUTED_VALUE"""),47.0)</f>
        <v>47</v>
      </c>
      <c r="O193" s="1">
        <v>55.0</v>
      </c>
      <c r="P193" s="1" t="s">
        <v>872</v>
      </c>
      <c r="Q193" s="1" t="s">
        <v>37</v>
      </c>
      <c r="R193" s="1">
        <v>25.0</v>
      </c>
      <c r="S193" s="1" t="s">
        <v>873</v>
      </c>
      <c r="T193" s="1">
        <v>110.0</v>
      </c>
      <c r="U193" s="1" t="s">
        <v>61</v>
      </c>
      <c r="V193" s="1">
        <v>95.0</v>
      </c>
      <c r="W193" s="1" t="s">
        <v>842</v>
      </c>
      <c r="X193">
        <f>IFERROR(__xludf.DUMMYFUNCTION("""COMPUTED_VALUE"""),0.0)</f>
        <v>0</v>
      </c>
      <c r="Y193" t="str">
        <f>IFERROR(__xludf.DUMMYFUNCTION("""COMPUTED_VALUE"""),"無檔案")</f>
        <v>無檔案</v>
      </c>
      <c r="Z193" s="12">
        <v>70.0</v>
      </c>
      <c r="AA193" s="2" t="s">
        <v>481</v>
      </c>
      <c r="AB193" s="1">
        <v>85.0</v>
      </c>
      <c r="AC193" s="1" t="s">
        <v>874</v>
      </c>
      <c r="AD193" s="14">
        <v>95.0</v>
      </c>
      <c r="AE193" s="1" t="s">
        <v>875</v>
      </c>
      <c r="AF193" s="15" t="s">
        <v>40</v>
      </c>
      <c r="AG193" s="4"/>
      <c r="AH193" s="15" t="s">
        <v>40</v>
      </c>
      <c r="AI193" s="4"/>
      <c r="AJ193" s="6">
        <f>IFERROR(__xludf.DUMMYFUNCTION("""COMPUTED_VALUE"""),30.0)</f>
        <v>30</v>
      </c>
      <c r="AK193" s="4" t="str">
        <f>IFERROR(__xludf.DUMMYFUNCTION("""COMPUTED_VALUE"""),"部分測資答案錯誤;輸出格式不符規定;")</f>
        <v>部分測資答案錯誤;輸出格式不符規定;</v>
      </c>
      <c r="AL193" s="10" t="str">
        <f>IFERROR(__xludf.DUMMYFUNCTION("""COMPUTED_VALUE"""),"缺交")</f>
        <v>缺交</v>
      </c>
      <c r="AM193" s="4" t="str">
        <f>IFERROR(__xludf.DUMMYFUNCTION("""COMPUTED_VALUE"""),"")</f>
        <v/>
      </c>
      <c r="AN193" s="10" t="s">
        <v>40</v>
      </c>
      <c r="AO193" s="4"/>
      <c r="AP193" s="3">
        <v>100.0</v>
      </c>
      <c r="AQ193" s="11">
        <f>IFERROR(__xludf.DUMMYFUNCTION("""COMPUTED_VALUE"""),33.0)</f>
        <v>33</v>
      </c>
    </row>
    <row r="194">
      <c r="A194" s="1">
        <v>198.0</v>
      </c>
      <c r="B194" s="1" t="s">
        <v>868</v>
      </c>
      <c r="C194" s="1" t="s">
        <v>32</v>
      </c>
      <c r="D194" s="1" t="s">
        <v>876</v>
      </c>
      <c r="E194" s="1" t="s">
        <v>877</v>
      </c>
      <c r="G194" s="1">
        <v>100.0</v>
      </c>
      <c r="H194" s="1">
        <v>100.0</v>
      </c>
      <c r="J194" s="1">
        <v>20.0</v>
      </c>
      <c r="K194" s="1" t="s">
        <v>126</v>
      </c>
      <c r="L194" s="1">
        <v>100.0</v>
      </c>
      <c r="N194">
        <f>IFERROR(__xludf.DUMMYFUNCTION("""COMPUTED_VALUE"""),52.0)</f>
        <v>52</v>
      </c>
      <c r="O194" s="1">
        <v>55.0</v>
      </c>
      <c r="P194" s="1" t="s">
        <v>543</v>
      </c>
      <c r="Q194" s="1" t="s">
        <v>91</v>
      </c>
      <c r="R194" s="1">
        <v>20.0</v>
      </c>
      <c r="S194" s="1" t="s">
        <v>878</v>
      </c>
      <c r="T194" s="1">
        <v>100.0</v>
      </c>
      <c r="V194" s="1">
        <v>40.0</v>
      </c>
      <c r="W194" s="1" t="s">
        <v>879</v>
      </c>
      <c r="X194">
        <f>IFERROR(__xludf.DUMMYFUNCTION("""COMPUTED_VALUE"""),0.0)</f>
        <v>0</v>
      </c>
      <c r="Y194" t="str">
        <f>IFERROR(__xludf.DUMMYFUNCTION("""COMPUTED_VALUE"""),"無檔案")</f>
        <v>無檔案</v>
      </c>
      <c r="Z194" s="8" t="s">
        <v>40</v>
      </c>
      <c r="AA194" s="2"/>
      <c r="AB194" s="7" t="s">
        <v>40</v>
      </c>
      <c r="AD194" s="7" t="s">
        <v>40</v>
      </c>
      <c r="AF194" s="8" t="s">
        <v>40</v>
      </c>
      <c r="AG194" s="2"/>
      <c r="AH194" s="8" t="s">
        <v>40</v>
      </c>
      <c r="AI194" s="2"/>
      <c r="AJ194" s="6">
        <f>IFERROR(__xludf.DUMMYFUNCTION("""COMPUTED_VALUE"""),94.0)</f>
        <v>94</v>
      </c>
      <c r="AK194" s="2" t="str">
        <f>IFERROR(__xludf.DUMMYFUNCTION("""COMPUTED_VALUE"""),"部分測資答案錯誤;")</f>
        <v>部分測資答案錯誤;</v>
      </c>
      <c r="AL194" s="10" t="str">
        <f>IFERROR(__xludf.DUMMYFUNCTION("""COMPUTED_VALUE"""),"缺交")</f>
        <v>缺交</v>
      </c>
      <c r="AM194" s="2" t="str">
        <f>IFERROR(__xludf.DUMMYFUNCTION("""COMPUTED_VALUE"""),"")</f>
        <v/>
      </c>
      <c r="AN194" s="10" t="s">
        <v>40</v>
      </c>
      <c r="AO194" s="2"/>
      <c r="AP194" s="3">
        <v>100.0</v>
      </c>
      <c r="AQ194" s="11">
        <f>IFERROR(__xludf.DUMMYFUNCTION("""COMPUTED_VALUE"""),28.0)</f>
        <v>28</v>
      </c>
    </row>
    <row r="195">
      <c r="A195" s="22">
        <v>199.0</v>
      </c>
      <c r="B195" s="22" t="s">
        <v>868</v>
      </c>
      <c r="C195" s="22" t="s">
        <v>32</v>
      </c>
      <c r="D195" s="22" t="s">
        <v>880</v>
      </c>
      <c r="E195" s="22" t="s">
        <v>881</v>
      </c>
      <c r="F195" s="22" t="s">
        <v>29</v>
      </c>
      <c r="G195" s="23" t="s">
        <v>29</v>
      </c>
      <c r="H195" s="23" t="s">
        <v>29</v>
      </c>
      <c r="I195" s="24"/>
      <c r="J195" s="23" t="s">
        <v>29</v>
      </c>
      <c r="K195" s="24"/>
      <c r="L195" s="23" t="s">
        <v>29</v>
      </c>
      <c r="M195" s="24"/>
      <c r="N195" s="31" t="str">
        <f>IFERROR(__xludf.DUMMYFUNCTION("""COMPUTED_VALUE"""),"退選")</f>
        <v>退選</v>
      </c>
      <c r="O195" s="23" t="s">
        <v>29</v>
      </c>
      <c r="P195" s="24"/>
      <c r="Q195" s="23"/>
      <c r="R195" s="23" t="s">
        <v>29</v>
      </c>
      <c r="S195" s="24"/>
      <c r="T195" s="23" t="s">
        <v>29</v>
      </c>
      <c r="U195" s="24"/>
      <c r="V195" s="24"/>
      <c r="W195" s="24"/>
      <c r="X195" s="24" t="str">
        <f>IFERROR(__xludf.DUMMYFUNCTION("""COMPUTED_VALUE"""),"退選")</f>
        <v>退選</v>
      </c>
      <c r="Y195" s="24" t="str">
        <f>IFERROR(__xludf.DUMMYFUNCTION("""COMPUTED_VALUE"""),"")</f>
        <v/>
      </c>
      <c r="Z195" s="25" t="s">
        <v>29</v>
      </c>
      <c r="AA195" s="26"/>
      <c r="AB195" s="23" t="s">
        <v>29</v>
      </c>
      <c r="AC195" s="24"/>
      <c r="AD195" s="23" t="s">
        <v>29</v>
      </c>
      <c r="AE195" s="24"/>
      <c r="AF195" s="26"/>
      <c r="AG195" s="26"/>
      <c r="AH195" s="26"/>
      <c r="AI195" s="26"/>
      <c r="AJ195" s="27" t="str">
        <f>IFERROR(__xludf.DUMMYFUNCTION("""COMPUTED_VALUE"""),"退選")</f>
        <v>退選</v>
      </c>
      <c r="AK195" s="26" t="str">
        <f>IFERROR(__xludf.DUMMYFUNCTION("""COMPUTED_VALUE"""),"")</f>
        <v/>
      </c>
      <c r="AL195" s="28" t="str">
        <f>IFERROR(__xludf.DUMMYFUNCTION("""COMPUTED_VALUE"""),"退選")</f>
        <v>退選</v>
      </c>
      <c r="AM195" s="26" t="str">
        <f>IFERROR(__xludf.DUMMYFUNCTION("""COMPUTED_VALUE"""),"")</f>
        <v/>
      </c>
      <c r="AN195" s="26"/>
      <c r="AO195" s="26"/>
      <c r="AP195" s="26"/>
      <c r="AQ195" s="29" t="str">
        <f>IFERROR(__xludf.DUMMYFUNCTION("""COMPUTED_VALUE"""),"退選")</f>
        <v>退選</v>
      </c>
    </row>
    <row r="196">
      <c r="A196" s="1">
        <v>196.0</v>
      </c>
      <c r="B196" s="1" t="s">
        <v>882</v>
      </c>
      <c r="C196" s="1" t="s">
        <v>32</v>
      </c>
      <c r="D196" s="1" t="s">
        <v>883</v>
      </c>
      <c r="E196" s="1" t="s">
        <v>884</v>
      </c>
      <c r="G196" s="1">
        <v>100.0</v>
      </c>
      <c r="H196" s="1">
        <v>100.0</v>
      </c>
      <c r="J196" s="1">
        <v>20.0</v>
      </c>
      <c r="K196" s="1" t="s">
        <v>126</v>
      </c>
      <c r="L196" s="1">
        <v>100.0</v>
      </c>
      <c r="N196">
        <f>IFERROR(__xludf.DUMMYFUNCTION("""COMPUTED_VALUE"""),45.0)</f>
        <v>45</v>
      </c>
      <c r="O196" s="1" t="s">
        <v>40</v>
      </c>
      <c r="R196" s="7" t="s">
        <v>40</v>
      </c>
      <c r="T196" s="7" t="s">
        <v>40</v>
      </c>
      <c r="V196" s="7" t="s">
        <v>40</v>
      </c>
      <c r="W196" s="1"/>
      <c r="X196" t="str">
        <f>IFERROR(__xludf.DUMMYFUNCTION("""COMPUTED_VALUE"""),"缺交")</f>
        <v>缺交</v>
      </c>
      <c r="Y196" t="str">
        <f>IFERROR(__xludf.DUMMYFUNCTION("""COMPUTED_VALUE"""),"")</f>
        <v/>
      </c>
      <c r="Z196" s="41">
        <v>100.0</v>
      </c>
      <c r="AA196" s="2"/>
      <c r="AB196" s="7" t="s">
        <v>40</v>
      </c>
      <c r="AD196" s="7" t="s">
        <v>40</v>
      </c>
      <c r="AF196" s="8" t="s">
        <v>40</v>
      </c>
      <c r="AG196" s="2"/>
      <c r="AH196" s="8" t="s">
        <v>40</v>
      </c>
      <c r="AI196" s="2"/>
      <c r="AJ196" s="9" t="str">
        <f>IFERROR(__xludf.DUMMYFUNCTION("""COMPUTED_VALUE"""),"缺交")</f>
        <v>缺交</v>
      </c>
      <c r="AK196" s="2" t="str">
        <f>IFERROR(__xludf.DUMMYFUNCTION("""COMPUTED_VALUE"""),"")</f>
        <v/>
      </c>
      <c r="AL196" s="10" t="str">
        <f>IFERROR(__xludf.DUMMYFUNCTION("""COMPUTED_VALUE"""),"缺交")</f>
        <v>缺交</v>
      </c>
      <c r="AM196" s="2" t="str">
        <f>IFERROR(__xludf.DUMMYFUNCTION("""COMPUTED_VALUE"""),"")</f>
        <v/>
      </c>
      <c r="AN196" s="10" t="s">
        <v>40</v>
      </c>
      <c r="AO196" s="2"/>
      <c r="AP196" s="10" t="s">
        <v>40</v>
      </c>
      <c r="AQ196" s="11">
        <f>IFERROR(__xludf.DUMMYFUNCTION("""COMPUTED_VALUE"""),18.0)</f>
        <v>18</v>
      </c>
    </row>
    <row r="197">
      <c r="A197" s="1">
        <v>173.0</v>
      </c>
      <c r="B197" s="1" t="s">
        <v>49</v>
      </c>
      <c r="C197" s="1" t="s">
        <v>32</v>
      </c>
      <c r="D197" s="1" t="s">
        <v>885</v>
      </c>
      <c r="E197" s="1" t="s">
        <v>886</v>
      </c>
      <c r="G197" s="1">
        <v>100.0</v>
      </c>
      <c r="H197" s="1">
        <v>95.0</v>
      </c>
      <c r="I197" s="1" t="s">
        <v>125</v>
      </c>
      <c r="J197" s="1">
        <v>95.0</v>
      </c>
      <c r="K197" s="1" t="s">
        <v>135</v>
      </c>
      <c r="L197" s="1">
        <v>100.0</v>
      </c>
      <c r="N197">
        <f>IFERROR(__xludf.DUMMYFUNCTION("""COMPUTED_VALUE"""),81.0)</f>
        <v>81</v>
      </c>
      <c r="O197" s="1">
        <v>100.0</v>
      </c>
      <c r="Q197" s="1" t="s">
        <v>60</v>
      </c>
      <c r="R197" s="1">
        <v>110.0</v>
      </c>
      <c r="S197" s="1" t="s">
        <v>38</v>
      </c>
      <c r="T197" s="1">
        <v>110.0</v>
      </c>
      <c r="U197" s="1" t="s">
        <v>61</v>
      </c>
      <c r="V197" s="1">
        <v>75.0</v>
      </c>
      <c r="W197" s="1" t="s">
        <v>887</v>
      </c>
      <c r="X197">
        <f>IFERROR(__xludf.DUMMYFUNCTION("""COMPUTED_VALUE"""),70.0)</f>
        <v>70</v>
      </c>
      <c r="Y197" t="str">
        <f>IFERROR(__xludf.DUMMYFUNCTION("""COMPUTED_VALUE"""),"沒readme;")</f>
        <v>沒readme;</v>
      </c>
      <c r="Z197" s="12">
        <v>90.0</v>
      </c>
      <c r="AA197" s="2" t="s">
        <v>127</v>
      </c>
      <c r="AB197" s="1">
        <v>95.0</v>
      </c>
      <c r="AC197" s="1" t="s">
        <v>888</v>
      </c>
      <c r="AD197" s="14">
        <v>100.0</v>
      </c>
      <c r="AE197" s="1" t="s">
        <v>54</v>
      </c>
      <c r="AF197" s="16">
        <v>100.0</v>
      </c>
      <c r="AG197" s="4"/>
      <c r="AH197" s="3">
        <v>80.0</v>
      </c>
      <c r="AI197" s="3" t="s">
        <v>95</v>
      </c>
      <c r="AJ197" s="6">
        <f>IFERROR(__xludf.DUMMYFUNCTION("""COMPUTED_VALUE"""),100.0)</f>
        <v>100</v>
      </c>
      <c r="AK197" s="4" t="str">
        <f>IFERROR(__xludf.DUMMYFUNCTION("""COMPUTED_VALUE"""),"")</f>
        <v/>
      </c>
      <c r="AL197" s="10" t="str">
        <f>IFERROR(__xludf.DUMMYFUNCTION("""COMPUTED_VALUE"""),"缺交")</f>
        <v>缺交</v>
      </c>
      <c r="AM197" s="4" t="str">
        <f>IFERROR(__xludf.DUMMYFUNCTION("""COMPUTED_VALUE"""),"")</f>
        <v/>
      </c>
      <c r="AN197" s="10" t="s">
        <v>40</v>
      </c>
      <c r="AO197" s="4"/>
      <c r="AP197" s="3">
        <v>100.0</v>
      </c>
      <c r="AQ197" s="11">
        <f>IFERROR(__xludf.DUMMYFUNCTION("""COMPUTED_VALUE"""),60.0)</f>
        <v>60</v>
      </c>
    </row>
    <row r="198">
      <c r="A198" s="1">
        <v>35.0</v>
      </c>
      <c r="B198" s="1" t="s">
        <v>889</v>
      </c>
      <c r="C198" s="1" t="s">
        <v>32</v>
      </c>
      <c r="D198" s="1" t="s">
        <v>890</v>
      </c>
      <c r="E198" s="1" t="s">
        <v>891</v>
      </c>
      <c r="G198" s="1">
        <v>98.0</v>
      </c>
      <c r="H198" s="1">
        <v>100.0</v>
      </c>
      <c r="J198" s="1">
        <v>95.0</v>
      </c>
      <c r="K198" s="1" t="s">
        <v>135</v>
      </c>
      <c r="L198" s="1">
        <v>100.0</v>
      </c>
      <c r="N198">
        <f>IFERROR(__xludf.DUMMYFUNCTION("""COMPUTED_VALUE"""),70.0)</f>
        <v>70</v>
      </c>
      <c r="O198" s="1">
        <v>100.0</v>
      </c>
      <c r="Q198" s="1" t="s">
        <v>91</v>
      </c>
      <c r="R198" s="1">
        <v>110.0</v>
      </c>
      <c r="S198" s="1" t="s">
        <v>38</v>
      </c>
      <c r="T198" s="1">
        <v>100.0</v>
      </c>
      <c r="V198" s="1">
        <v>40.0</v>
      </c>
      <c r="W198" s="1" t="s">
        <v>879</v>
      </c>
      <c r="X198">
        <f>IFERROR(__xludf.DUMMYFUNCTION("""COMPUTED_VALUE"""),55.0)</f>
        <v>55</v>
      </c>
      <c r="Y198" t="str">
        <f>IFERROR(__xludf.DUMMYFUNCTION("""COMPUTED_VALUE"""),"runtime error;")</f>
        <v>runtime error;</v>
      </c>
      <c r="Z198" s="12">
        <v>80.0</v>
      </c>
      <c r="AA198" s="2" t="s">
        <v>115</v>
      </c>
      <c r="AB198" s="7" t="s">
        <v>40</v>
      </c>
      <c r="AD198" s="7" t="s">
        <v>40</v>
      </c>
      <c r="AF198" s="3">
        <v>90.0</v>
      </c>
      <c r="AG198" s="13" t="s">
        <v>217</v>
      </c>
      <c r="AH198" s="3">
        <v>35.0</v>
      </c>
      <c r="AI198" s="3" t="s">
        <v>892</v>
      </c>
      <c r="AJ198" s="6">
        <f>IFERROR(__xludf.DUMMYFUNCTION("""COMPUTED_VALUE"""),96.0)</f>
        <v>96</v>
      </c>
      <c r="AK198" s="2" t="str">
        <f>IFERROR(__xludf.DUMMYFUNCTION("""COMPUTED_VALUE"""),"部分測資答案錯誤;")</f>
        <v>部分測資答案錯誤;</v>
      </c>
      <c r="AL198" s="10" t="str">
        <f>IFERROR(__xludf.DUMMYFUNCTION("""COMPUTED_VALUE"""),"缺交")</f>
        <v>缺交</v>
      </c>
      <c r="AM198" s="2" t="str">
        <f>IFERROR(__xludf.DUMMYFUNCTION("""COMPUTED_VALUE"""),"")</f>
        <v/>
      </c>
      <c r="AN198" s="3">
        <v>95.0</v>
      </c>
      <c r="AO198" s="3" t="s">
        <v>687</v>
      </c>
      <c r="AP198" s="3">
        <v>100.0</v>
      </c>
      <c r="AQ198" s="11">
        <f>IFERROR(__xludf.DUMMYFUNCTION("""COMPUTED_VALUE"""),80.0)</f>
        <v>80</v>
      </c>
    </row>
    <row r="199">
      <c r="A199" s="1">
        <v>115.0</v>
      </c>
      <c r="B199" s="1" t="s">
        <v>41</v>
      </c>
      <c r="C199" s="1" t="s">
        <v>32</v>
      </c>
      <c r="D199" s="1" t="s">
        <v>893</v>
      </c>
      <c r="E199" s="1" t="s">
        <v>894</v>
      </c>
      <c r="G199" s="1">
        <v>100.0</v>
      </c>
      <c r="H199" s="1">
        <v>100.0</v>
      </c>
      <c r="J199" s="1">
        <v>95.0</v>
      </c>
      <c r="K199" s="1" t="s">
        <v>292</v>
      </c>
      <c r="L199" s="1">
        <v>100.0</v>
      </c>
      <c r="N199">
        <f>IFERROR(__xludf.DUMMYFUNCTION("""COMPUTED_VALUE"""),74.0)</f>
        <v>74</v>
      </c>
      <c r="O199" s="1">
        <v>100.0</v>
      </c>
      <c r="Q199" s="1" t="s">
        <v>37</v>
      </c>
      <c r="R199" s="1">
        <v>105.0</v>
      </c>
      <c r="S199" s="1" t="s">
        <v>895</v>
      </c>
      <c r="T199" s="1">
        <v>110.0</v>
      </c>
      <c r="U199" s="1" t="s">
        <v>61</v>
      </c>
      <c r="V199" s="1">
        <v>100.0</v>
      </c>
      <c r="X199">
        <f>IFERROR(__xludf.DUMMYFUNCTION("""COMPUTED_VALUE"""),100.0)</f>
        <v>100</v>
      </c>
      <c r="Y199" t="str">
        <f>IFERROR(__xludf.DUMMYFUNCTION("""COMPUTED_VALUE"""),"")</f>
        <v/>
      </c>
      <c r="Z199" s="12">
        <v>100.0</v>
      </c>
      <c r="AA199" s="2"/>
      <c r="AB199" s="1">
        <v>100.0</v>
      </c>
      <c r="AD199" s="7" t="s">
        <v>40</v>
      </c>
      <c r="AF199" s="3">
        <v>100.0</v>
      </c>
      <c r="AG199" s="2"/>
      <c r="AH199" s="3">
        <v>80.0</v>
      </c>
      <c r="AI199" s="3" t="s">
        <v>95</v>
      </c>
      <c r="AJ199" s="6">
        <f>IFERROR(__xludf.DUMMYFUNCTION("""COMPUTED_VALUE"""),98.0)</f>
        <v>98</v>
      </c>
      <c r="AK199" s="2" t="str">
        <f>IFERROR(__xludf.DUMMYFUNCTION("""COMPUTED_VALUE"""),"部分測資答案錯誤;")</f>
        <v>部分測資答案錯誤;</v>
      </c>
      <c r="AL199" s="10" t="str">
        <f>IFERROR(__xludf.DUMMYFUNCTION("""COMPUTED_VALUE"""),"缺交")</f>
        <v>缺交</v>
      </c>
      <c r="AM199" s="2" t="str">
        <f>IFERROR(__xludf.DUMMYFUNCTION("""COMPUTED_VALUE"""),"")</f>
        <v/>
      </c>
      <c r="AN199" s="3">
        <v>95.0</v>
      </c>
      <c r="AO199" s="3" t="s">
        <v>687</v>
      </c>
      <c r="AP199" s="3">
        <v>100.0</v>
      </c>
      <c r="AQ199" s="11">
        <f>IFERROR(__xludf.DUMMYFUNCTION("""COMPUTED_VALUE"""),52.0)</f>
        <v>52</v>
      </c>
    </row>
    <row r="200">
      <c r="A200" s="1">
        <v>174.0</v>
      </c>
      <c r="B200" s="1" t="s">
        <v>49</v>
      </c>
      <c r="C200" s="1" t="s">
        <v>32</v>
      </c>
      <c r="D200" s="1" t="s">
        <v>896</v>
      </c>
      <c r="E200" s="1" t="s">
        <v>897</v>
      </c>
      <c r="G200" s="1">
        <v>100.0</v>
      </c>
      <c r="H200" s="1">
        <v>100.0</v>
      </c>
      <c r="J200" s="1">
        <v>100.0</v>
      </c>
      <c r="L200" s="1">
        <v>98.0</v>
      </c>
      <c r="M200" s="1" t="s">
        <v>898</v>
      </c>
      <c r="N200">
        <f>IFERROR(__xludf.DUMMYFUNCTION("""COMPUTED_VALUE"""),81.0)</f>
        <v>81</v>
      </c>
      <c r="O200" s="1">
        <v>85.0</v>
      </c>
      <c r="P200" s="1" t="s">
        <v>36</v>
      </c>
      <c r="Q200" s="1" t="s">
        <v>60</v>
      </c>
      <c r="R200" s="1">
        <v>110.0</v>
      </c>
      <c r="S200" s="1" t="s">
        <v>38</v>
      </c>
      <c r="T200" s="1">
        <v>110.0</v>
      </c>
      <c r="U200" s="1" t="s">
        <v>61</v>
      </c>
      <c r="V200" s="1">
        <v>100.0</v>
      </c>
      <c r="X200">
        <f>IFERROR(__xludf.DUMMYFUNCTION("""COMPUTED_VALUE"""),90.0)</f>
        <v>90</v>
      </c>
      <c r="Y200" t="str">
        <f>IFERROR(__xludf.DUMMYFUNCTION("""COMPUTED_VALUE"""),"weightedUnion和heightUnion比較?;")</f>
        <v>weightedUnion和heightUnion比較?;</v>
      </c>
      <c r="Z200" s="12">
        <v>100.0</v>
      </c>
      <c r="AA200" s="2"/>
      <c r="AB200" s="1">
        <v>100.0</v>
      </c>
      <c r="AD200" s="14">
        <v>100.0</v>
      </c>
      <c r="AE200" s="1" t="s">
        <v>54</v>
      </c>
      <c r="AF200" s="3">
        <v>95.0</v>
      </c>
      <c r="AG200" s="2" t="s">
        <v>48</v>
      </c>
      <c r="AH200" s="3">
        <v>60.0</v>
      </c>
      <c r="AI200" s="3" t="s">
        <v>253</v>
      </c>
      <c r="AJ200" s="6">
        <f>IFERROR(__xludf.DUMMYFUNCTION("""COMPUTED_VALUE"""),100.0)</f>
        <v>100</v>
      </c>
      <c r="AK200" s="4" t="str">
        <f>IFERROR(__xludf.DUMMYFUNCTION("""COMPUTED_VALUE"""),"")</f>
        <v/>
      </c>
      <c r="AL200" s="10" t="str">
        <f>IFERROR(__xludf.DUMMYFUNCTION("""COMPUTED_VALUE"""),"缺交")</f>
        <v>缺交</v>
      </c>
      <c r="AM200" s="4" t="str">
        <f>IFERROR(__xludf.DUMMYFUNCTION("""COMPUTED_VALUE"""),"")</f>
        <v/>
      </c>
      <c r="AN200" s="3">
        <v>90.0</v>
      </c>
      <c r="AO200" s="3" t="s">
        <v>718</v>
      </c>
      <c r="AP200" s="3">
        <v>100.0</v>
      </c>
      <c r="AQ200" s="11">
        <f>IFERROR(__xludf.DUMMYFUNCTION("""COMPUTED_VALUE"""),37.0)</f>
        <v>37</v>
      </c>
    </row>
    <row r="201">
      <c r="A201" s="1">
        <v>116.0</v>
      </c>
      <c r="B201" s="1" t="s">
        <v>41</v>
      </c>
      <c r="C201" s="1" t="s">
        <v>32</v>
      </c>
      <c r="D201" s="1" t="s">
        <v>899</v>
      </c>
      <c r="E201" s="1" t="s">
        <v>900</v>
      </c>
      <c r="G201" s="1">
        <v>100.0</v>
      </c>
      <c r="H201" s="1">
        <v>100.0</v>
      </c>
      <c r="J201" s="1">
        <v>95.0</v>
      </c>
      <c r="K201" s="1" t="s">
        <v>292</v>
      </c>
      <c r="L201" s="1">
        <v>99.0</v>
      </c>
      <c r="M201" s="1" t="s">
        <v>270</v>
      </c>
      <c r="N201">
        <f>IFERROR(__xludf.DUMMYFUNCTION("""COMPUTED_VALUE"""),39.0)</f>
        <v>39</v>
      </c>
      <c r="O201" s="1">
        <v>100.0</v>
      </c>
      <c r="Q201" s="1" t="s">
        <v>60</v>
      </c>
      <c r="R201" s="1">
        <v>105.0</v>
      </c>
      <c r="S201" s="1" t="s">
        <v>437</v>
      </c>
      <c r="T201" s="1">
        <v>60.0</v>
      </c>
      <c r="U201" s="1" t="s">
        <v>45</v>
      </c>
      <c r="V201" s="1">
        <v>100.0</v>
      </c>
      <c r="X201">
        <f>IFERROR(__xludf.DUMMYFUNCTION("""COMPUTED_VALUE"""),80.0)</f>
        <v>80</v>
      </c>
      <c r="Y201" t="str">
        <f>IFERROR(__xludf.DUMMYFUNCTION("""COMPUTED_VALUE"""),"部分測資答案錯誤;runtime error;輸出形式不符;")</f>
        <v>部分測資答案錯誤;runtime error;輸出形式不符;</v>
      </c>
      <c r="Z201" s="12">
        <v>100.0</v>
      </c>
      <c r="AA201" s="2"/>
      <c r="AB201" s="7" t="s">
        <v>40</v>
      </c>
      <c r="AD201" s="14">
        <v>100.0</v>
      </c>
      <c r="AE201" s="1" t="s">
        <v>54</v>
      </c>
      <c r="AF201" s="3">
        <v>75.0</v>
      </c>
      <c r="AG201" s="1" t="s">
        <v>901</v>
      </c>
      <c r="AH201" s="3">
        <v>20.0</v>
      </c>
      <c r="AI201" s="3" t="s">
        <v>902</v>
      </c>
      <c r="AJ201" s="6">
        <f>IFERROR(__xludf.DUMMYFUNCTION("""COMPUTED_VALUE"""),80.0)</f>
        <v>80</v>
      </c>
      <c r="AK201" s="4" t="str">
        <f>IFERROR(__xludf.DUMMYFUNCTION("""COMPUTED_VALUE"""),"部分測資答案錯誤;")</f>
        <v>部分測資答案錯誤;</v>
      </c>
      <c r="AL201" s="3">
        <f>IFERROR(__xludf.DUMMYFUNCTION("""COMPUTED_VALUE"""),40.0)</f>
        <v>40</v>
      </c>
      <c r="AM201" s="3" t="str">
        <f>IFERROR(__xludf.DUMMYFUNCTION("""COMPUTED_VALUE"""),"屍體 +20、readme +20")</f>
        <v>屍體 +20、readme +20</v>
      </c>
      <c r="AN201" s="3">
        <v>70.0</v>
      </c>
      <c r="AO201" s="17" t="s">
        <v>62</v>
      </c>
      <c r="AP201" s="3">
        <v>100.0</v>
      </c>
      <c r="AQ201" s="11">
        <f>IFERROR(__xludf.DUMMYFUNCTION("""COMPUTED_VALUE"""),42.0)</f>
        <v>42</v>
      </c>
    </row>
    <row r="202">
      <c r="A202" s="1">
        <v>201.0</v>
      </c>
      <c r="B202" s="1" t="s">
        <v>903</v>
      </c>
      <c r="C202" s="1" t="s">
        <v>32</v>
      </c>
      <c r="D202" s="1" t="s">
        <v>904</v>
      </c>
      <c r="E202" s="1" t="s">
        <v>905</v>
      </c>
      <c r="G202" s="1">
        <v>100.0</v>
      </c>
      <c r="H202" s="1">
        <v>100.0</v>
      </c>
      <c r="J202" s="1">
        <v>20.0</v>
      </c>
      <c r="K202" s="1" t="s">
        <v>228</v>
      </c>
      <c r="L202" s="1">
        <v>100.0</v>
      </c>
      <c r="N202">
        <f>IFERROR(__xludf.DUMMYFUNCTION("""COMPUTED_VALUE"""),25.0)</f>
        <v>25</v>
      </c>
      <c r="O202" s="1">
        <v>55.0</v>
      </c>
      <c r="P202" s="1" t="s">
        <v>228</v>
      </c>
      <c r="Q202" s="1" t="s">
        <v>60</v>
      </c>
      <c r="R202" s="7" t="s">
        <v>40</v>
      </c>
      <c r="T202" s="7" t="s">
        <v>40</v>
      </c>
      <c r="V202" s="7" t="s">
        <v>40</v>
      </c>
      <c r="X202" t="str">
        <f>IFERROR(__xludf.DUMMYFUNCTION("""COMPUTED_VALUE"""),"缺交")</f>
        <v>缺交</v>
      </c>
      <c r="Y202" t="str">
        <f>IFERROR(__xludf.DUMMYFUNCTION("""COMPUTED_VALUE"""),"")</f>
        <v/>
      </c>
      <c r="Z202" s="41">
        <v>90.0</v>
      </c>
      <c r="AA202" s="2" t="s">
        <v>71</v>
      </c>
      <c r="AB202" s="7" t="s">
        <v>40</v>
      </c>
      <c r="AD202" s="7" t="s">
        <v>40</v>
      </c>
      <c r="AF202" s="8" t="s">
        <v>40</v>
      </c>
      <c r="AG202" s="2"/>
      <c r="AH202" s="8" t="s">
        <v>40</v>
      </c>
      <c r="AI202" s="2"/>
      <c r="AJ202" s="9" t="str">
        <f>IFERROR(__xludf.DUMMYFUNCTION("""COMPUTED_VALUE"""),"缺交")</f>
        <v>缺交</v>
      </c>
      <c r="AK202" s="2" t="str">
        <f>IFERROR(__xludf.DUMMYFUNCTION("""COMPUTED_VALUE"""),"")</f>
        <v/>
      </c>
      <c r="AL202" s="10" t="str">
        <f>IFERROR(__xludf.DUMMYFUNCTION("""COMPUTED_VALUE"""),"缺交")</f>
        <v>缺交</v>
      </c>
      <c r="AM202" s="2" t="str">
        <f>IFERROR(__xludf.DUMMYFUNCTION("""COMPUTED_VALUE"""),"")</f>
        <v/>
      </c>
      <c r="AN202" s="10" t="s">
        <v>40</v>
      </c>
      <c r="AO202" s="2"/>
      <c r="AP202" s="10" t="s">
        <v>40</v>
      </c>
      <c r="AQ202" s="11">
        <f>IFERROR(__xludf.DUMMYFUNCTION("""COMPUTED_VALUE"""),33.0)</f>
        <v>33</v>
      </c>
    </row>
    <row r="203">
      <c r="A203" s="1">
        <v>200.0</v>
      </c>
      <c r="B203" s="1" t="s">
        <v>906</v>
      </c>
      <c r="C203" s="1" t="s">
        <v>32</v>
      </c>
      <c r="D203" s="1" t="s">
        <v>907</v>
      </c>
      <c r="E203" s="1" t="s">
        <v>908</v>
      </c>
      <c r="G203" s="7" t="s">
        <v>40</v>
      </c>
      <c r="H203" s="7" t="s">
        <v>40</v>
      </c>
      <c r="J203" s="7" t="s">
        <v>40</v>
      </c>
      <c r="L203" s="7" t="s">
        <v>40</v>
      </c>
      <c r="N203" t="str">
        <f>IFERROR(__xludf.DUMMYFUNCTION("""COMPUTED_VALUE"""),"缺考")</f>
        <v>缺考</v>
      </c>
      <c r="O203" s="1" t="s">
        <v>40</v>
      </c>
      <c r="R203" s="7" t="s">
        <v>40</v>
      </c>
      <c r="T203" s="7" t="s">
        <v>40</v>
      </c>
      <c r="V203" s="7" t="s">
        <v>40</v>
      </c>
      <c r="X203" t="str">
        <f>IFERROR(__xludf.DUMMYFUNCTION("""COMPUTED_VALUE"""),"缺交")</f>
        <v>缺交</v>
      </c>
      <c r="Y203" t="str">
        <f>IFERROR(__xludf.DUMMYFUNCTION("""COMPUTED_VALUE"""),"")</f>
        <v/>
      </c>
      <c r="Z203" s="8" t="s">
        <v>40</v>
      </c>
      <c r="AA203" s="2"/>
      <c r="AB203" s="7" t="s">
        <v>40</v>
      </c>
      <c r="AD203" s="7" t="s">
        <v>40</v>
      </c>
      <c r="AF203" s="8" t="s">
        <v>40</v>
      </c>
      <c r="AG203" s="2"/>
      <c r="AH203" s="8" t="s">
        <v>40</v>
      </c>
      <c r="AI203" s="2"/>
      <c r="AJ203" s="9" t="str">
        <f>IFERROR(__xludf.DUMMYFUNCTION("""COMPUTED_VALUE"""),"缺交")</f>
        <v>缺交</v>
      </c>
      <c r="AK203" s="2" t="str">
        <f>IFERROR(__xludf.DUMMYFUNCTION("""COMPUTED_VALUE"""),"")</f>
        <v/>
      </c>
      <c r="AL203" s="10" t="str">
        <f>IFERROR(__xludf.DUMMYFUNCTION("""COMPUTED_VALUE"""),"缺交")</f>
        <v>缺交</v>
      </c>
      <c r="AM203" s="2" t="str">
        <f>IFERROR(__xludf.DUMMYFUNCTION("""COMPUTED_VALUE"""),"")</f>
        <v/>
      </c>
      <c r="AN203" s="10" t="s">
        <v>40</v>
      </c>
      <c r="AO203" s="2"/>
      <c r="AP203" s="10" t="s">
        <v>40</v>
      </c>
      <c r="AQ203" s="11" t="str">
        <f>IFERROR(__xludf.DUMMYFUNCTION("""COMPUTED_VALUE"""),"缺考")</f>
        <v>缺考</v>
      </c>
    </row>
    <row r="204">
      <c r="A204" s="1">
        <v>202.0</v>
      </c>
      <c r="B204" s="1" t="s">
        <v>909</v>
      </c>
      <c r="C204" s="1" t="s">
        <v>32</v>
      </c>
      <c r="D204" s="1" t="s">
        <v>910</v>
      </c>
      <c r="E204" s="1" t="s">
        <v>911</v>
      </c>
      <c r="G204" s="1">
        <v>85.0</v>
      </c>
      <c r="H204" s="1">
        <v>100.0</v>
      </c>
      <c r="J204" s="7" t="s">
        <v>40</v>
      </c>
      <c r="L204" s="1">
        <v>100.0</v>
      </c>
      <c r="N204">
        <f>IFERROR(__xludf.DUMMYFUNCTION("""COMPUTED_VALUE"""),68.0)</f>
        <v>68</v>
      </c>
      <c r="O204" s="1">
        <v>85.0</v>
      </c>
      <c r="P204" s="1" t="s">
        <v>912</v>
      </c>
      <c r="Q204" s="1" t="s">
        <v>37</v>
      </c>
      <c r="R204" s="1">
        <v>100.0</v>
      </c>
      <c r="S204" s="1" t="s">
        <v>913</v>
      </c>
      <c r="T204" s="1">
        <v>20.0</v>
      </c>
      <c r="U204" s="1" t="s">
        <v>169</v>
      </c>
      <c r="V204" s="1">
        <v>80.0</v>
      </c>
      <c r="W204" s="1" t="s">
        <v>95</v>
      </c>
      <c r="X204">
        <f>IFERROR(__xludf.DUMMYFUNCTION("""COMPUTED_VALUE"""),65.0)</f>
        <v>65</v>
      </c>
      <c r="Y204" t="str">
        <f>IFERROR(__xludf.DUMMYFUNCTION("""COMPUTED_VALUE"""),"weightedUnion和heightUnion比較?;runtime error;輸出形式不符;")</f>
        <v>weightedUnion和heightUnion比較?;runtime error;輸出形式不符;</v>
      </c>
      <c r="Z204" s="12">
        <v>100.0</v>
      </c>
      <c r="AA204" s="2"/>
      <c r="AB204" s="1">
        <v>100.0</v>
      </c>
      <c r="AD204" s="14">
        <v>50.0</v>
      </c>
      <c r="AE204" s="1" t="s">
        <v>86</v>
      </c>
      <c r="AF204" s="15" t="s">
        <v>40</v>
      </c>
      <c r="AG204" s="4"/>
      <c r="AH204" s="15" t="s">
        <v>40</v>
      </c>
      <c r="AI204" s="4"/>
      <c r="AJ204" s="6">
        <f>IFERROR(__xludf.DUMMYFUNCTION("""COMPUTED_VALUE"""),90.0)</f>
        <v>90</v>
      </c>
      <c r="AK204" s="4" t="str">
        <f>IFERROR(__xludf.DUMMYFUNCTION("""COMPUTED_VALUE"""),"輸出格式不符規定;")</f>
        <v>輸出格式不符規定;</v>
      </c>
      <c r="AL204" s="3">
        <f>IFERROR(__xludf.DUMMYFUNCTION("""COMPUTED_VALUE"""),80.0)</f>
        <v>80</v>
      </c>
      <c r="AM204" s="3" t="str">
        <f>IFERROR(__xludf.DUMMYFUNCTION("""COMPUTED_VALUE"""),"最後一筆測資閃退")</f>
        <v>最後一筆測資閃退</v>
      </c>
      <c r="AN204" s="3">
        <v>60.0</v>
      </c>
      <c r="AO204" s="3" t="s">
        <v>372</v>
      </c>
      <c r="AP204" s="3">
        <v>100.0</v>
      </c>
      <c r="AQ204" s="11">
        <f>IFERROR(__xludf.DUMMYFUNCTION("""COMPUTED_VALUE"""),44.0)</f>
        <v>44</v>
      </c>
    </row>
    <row r="205">
      <c r="A205" s="1">
        <v>203.0</v>
      </c>
      <c r="B205" s="1" t="s">
        <v>914</v>
      </c>
      <c r="C205" s="1" t="s">
        <v>32</v>
      </c>
      <c r="D205" s="1" t="s">
        <v>915</v>
      </c>
      <c r="E205" s="1" t="s">
        <v>916</v>
      </c>
      <c r="G205" s="1">
        <v>63.0</v>
      </c>
      <c r="H205" s="1">
        <v>95.0</v>
      </c>
      <c r="I205" s="1" t="s">
        <v>125</v>
      </c>
      <c r="J205" s="1">
        <v>70.0</v>
      </c>
      <c r="K205" s="1" t="s">
        <v>917</v>
      </c>
      <c r="L205" s="1">
        <v>100.0</v>
      </c>
      <c r="N205" t="str">
        <f>IFERROR(__xludf.DUMMYFUNCTION("""COMPUTED_VALUE"""),"缺考")</f>
        <v>缺考</v>
      </c>
      <c r="O205" s="1" t="s">
        <v>40</v>
      </c>
      <c r="R205" s="7" t="s">
        <v>40</v>
      </c>
      <c r="T205" s="7" t="s">
        <v>40</v>
      </c>
      <c r="V205" s="7" t="s">
        <v>40</v>
      </c>
      <c r="X205" t="str">
        <f>IFERROR(__xludf.DUMMYFUNCTION("""COMPUTED_VALUE"""),"缺交")</f>
        <v>缺交</v>
      </c>
      <c r="Y205" t="str">
        <f>IFERROR(__xludf.DUMMYFUNCTION("""COMPUTED_VALUE"""),"")</f>
        <v/>
      </c>
      <c r="Z205" s="8" t="s">
        <v>40</v>
      </c>
      <c r="AA205" s="2"/>
      <c r="AB205" s="7" t="s">
        <v>40</v>
      </c>
      <c r="AD205" s="7" t="s">
        <v>40</v>
      </c>
      <c r="AF205" s="8" t="s">
        <v>40</v>
      </c>
      <c r="AG205" s="2"/>
      <c r="AH205" s="8" t="s">
        <v>40</v>
      </c>
      <c r="AI205" s="2"/>
      <c r="AJ205" s="9" t="str">
        <f>IFERROR(__xludf.DUMMYFUNCTION("""COMPUTED_VALUE"""),"缺交")</f>
        <v>缺交</v>
      </c>
      <c r="AK205" s="2" t="str">
        <f>IFERROR(__xludf.DUMMYFUNCTION("""COMPUTED_VALUE"""),"")</f>
        <v/>
      </c>
      <c r="AL205" s="10" t="str">
        <f>IFERROR(__xludf.DUMMYFUNCTION("""COMPUTED_VALUE"""),"缺交")</f>
        <v>缺交</v>
      </c>
      <c r="AM205" s="2" t="str">
        <f>IFERROR(__xludf.DUMMYFUNCTION("""COMPUTED_VALUE"""),"")</f>
        <v/>
      </c>
      <c r="AN205" s="10" t="s">
        <v>40</v>
      </c>
      <c r="AO205" s="2"/>
      <c r="AP205" s="10" t="s">
        <v>40</v>
      </c>
      <c r="AQ205" s="11" t="str">
        <f>IFERROR(__xludf.DUMMYFUNCTION("""COMPUTED_VALUE"""),"缺考")</f>
        <v>缺考</v>
      </c>
    </row>
    <row r="206">
      <c r="A206" s="1">
        <v>204.0</v>
      </c>
      <c r="B206" s="1" t="s">
        <v>918</v>
      </c>
      <c r="C206" s="1" t="s">
        <v>32</v>
      </c>
      <c r="D206" s="1" t="s">
        <v>919</v>
      </c>
      <c r="E206" s="1" t="s">
        <v>920</v>
      </c>
      <c r="G206" s="1">
        <v>100.0</v>
      </c>
      <c r="H206" s="1">
        <v>100.0</v>
      </c>
      <c r="J206" s="1">
        <v>95.0</v>
      </c>
      <c r="K206" s="1" t="s">
        <v>921</v>
      </c>
      <c r="L206" s="1">
        <v>100.0</v>
      </c>
      <c r="N206">
        <f>IFERROR(__xludf.DUMMYFUNCTION("""COMPUTED_VALUE"""),68.0)</f>
        <v>68</v>
      </c>
      <c r="O206" s="1">
        <v>100.0</v>
      </c>
      <c r="Q206" s="1" t="s">
        <v>60</v>
      </c>
      <c r="R206" s="1">
        <v>110.0</v>
      </c>
      <c r="S206" s="1" t="s">
        <v>38</v>
      </c>
      <c r="T206" s="1">
        <v>110.0</v>
      </c>
      <c r="U206" s="1" t="s">
        <v>61</v>
      </c>
      <c r="V206" s="1">
        <v>100.0</v>
      </c>
      <c r="X206">
        <f>IFERROR(__xludf.DUMMYFUNCTION("""COMPUTED_VALUE"""),85.0)</f>
        <v>85</v>
      </c>
      <c r="Y206" t="str">
        <f>IFERROR(__xludf.DUMMYFUNCTION("""COMPUTED_VALUE"""),"weightedUnion和heightUnion比較?;部分測資答案錯誤;")</f>
        <v>weightedUnion和heightUnion比較?;部分測資答案錯誤;</v>
      </c>
      <c r="Z206" s="12">
        <v>100.0</v>
      </c>
      <c r="AA206" s="2"/>
      <c r="AB206" s="1">
        <v>100.0</v>
      </c>
      <c r="AD206" s="14">
        <v>100.0</v>
      </c>
      <c r="AE206" s="1" t="s">
        <v>54</v>
      </c>
      <c r="AF206" s="3">
        <v>100.0</v>
      </c>
      <c r="AG206" s="4"/>
      <c r="AH206" s="3">
        <v>100.0</v>
      </c>
      <c r="AI206" s="4"/>
      <c r="AJ206" s="6">
        <f>IFERROR(__xludf.DUMMYFUNCTION("""COMPUTED_VALUE"""),100.0)</f>
        <v>100</v>
      </c>
      <c r="AK206" s="4" t="str">
        <f>IFERROR(__xludf.DUMMYFUNCTION("""COMPUTED_VALUE"""),"")</f>
        <v/>
      </c>
      <c r="AL206" s="10" t="str">
        <f>IFERROR(__xludf.DUMMYFUNCTION("""COMPUTED_VALUE"""),"缺交")</f>
        <v>缺交</v>
      </c>
      <c r="AM206" s="4" t="str">
        <f>IFERROR(__xludf.DUMMYFUNCTION("""COMPUTED_VALUE"""),"")</f>
        <v/>
      </c>
      <c r="AN206" s="3">
        <v>100.0</v>
      </c>
      <c r="AO206" s="4"/>
      <c r="AP206" s="3">
        <v>100.0</v>
      </c>
      <c r="AQ206" s="11">
        <f>IFERROR(__xludf.DUMMYFUNCTION("""COMPUTED_VALUE"""),94.0)</f>
        <v>94</v>
      </c>
    </row>
    <row r="207">
      <c r="A207" s="1">
        <v>205.0</v>
      </c>
      <c r="B207" s="1" t="s">
        <v>922</v>
      </c>
      <c r="C207" s="1" t="s">
        <v>32</v>
      </c>
      <c r="D207" s="1" t="s">
        <v>923</v>
      </c>
      <c r="E207" s="1" t="s">
        <v>924</v>
      </c>
      <c r="G207" s="1">
        <v>100.0</v>
      </c>
      <c r="H207" s="1">
        <v>100.0</v>
      </c>
      <c r="J207" s="1">
        <v>100.0</v>
      </c>
      <c r="L207" s="1">
        <v>100.0</v>
      </c>
      <c r="N207">
        <f>IFERROR(__xludf.DUMMYFUNCTION("""COMPUTED_VALUE"""),88.0)</f>
        <v>88</v>
      </c>
      <c r="O207" s="1">
        <v>100.0</v>
      </c>
      <c r="Q207" s="1" t="s">
        <v>60</v>
      </c>
      <c r="R207" s="1">
        <v>108.0</v>
      </c>
      <c r="S207" s="1" t="s">
        <v>262</v>
      </c>
      <c r="T207" s="1">
        <v>110.0</v>
      </c>
      <c r="U207" s="1" t="s">
        <v>61</v>
      </c>
      <c r="V207" s="1">
        <v>100.0</v>
      </c>
      <c r="X207">
        <f>IFERROR(__xludf.DUMMYFUNCTION("""COMPUTED_VALUE"""),95.0)</f>
        <v>95</v>
      </c>
      <c r="Y207" t="str">
        <f>IFERROR(__xludf.DUMMYFUNCTION("""COMPUTED_VALUE"""),"部分測資答案錯誤;")</f>
        <v>部分測資答案錯誤;</v>
      </c>
      <c r="Z207" s="12">
        <v>100.0</v>
      </c>
      <c r="AA207" s="2"/>
      <c r="AB207" s="7" t="s">
        <v>40</v>
      </c>
      <c r="AD207" s="7" t="s">
        <v>40</v>
      </c>
      <c r="AF207" s="3">
        <v>90.0</v>
      </c>
      <c r="AG207" s="13" t="s">
        <v>217</v>
      </c>
      <c r="AH207" s="3">
        <v>55.0</v>
      </c>
      <c r="AI207" s="3" t="s">
        <v>601</v>
      </c>
      <c r="AJ207" s="6">
        <f>IFERROR(__xludf.DUMMYFUNCTION("""COMPUTED_VALUE"""),100.0)</f>
        <v>100</v>
      </c>
      <c r="AK207" s="2" t="str">
        <f>IFERROR(__xludf.DUMMYFUNCTION("""COMPUTED_VALUE"""),"")</f>
        <v/>
      </c>
      <c r="AL207" s="10" t="str">
        <f>IFERROR(__xludf.DUMMYFUNCTION("""COMPUTED_VALUE"""),"缺交")</f>
        <v>缺交</v>
      </c>
      <c r="AM207" s="2" t="str">
        <f>IFERROR(__xludf.DUMMYFUNCTION("""COMPUTED_VALUE"""),"")</f>
        <v/>
      </c>
      <c r="AN207" s="3">
        <v>90.0</v>
      </c>
      <c r="AO207" s="3" t="s">
        <v>801</v>
      </c>
      <c r="AP207" s="3">
        <v>80.0</v>
      </c>
      <c r="AQ207" s="11">
        <f>IFERROR(__xludf.DUMMYFUNCTION("""COMPUTED_VALUE"""),71.0)</f>
        <v>71</v>
      </c>
    </row>
    <row r="208">
      <c r="A208" s="1">
        <v>216.0</v>
      </c>
      <c r="B208" s="1" t="s">
        <v>925</v>
      </c>
      <c r="C208" s="1" t="s">
        <v>32</v>
      </c>
      <c r="D208" s="1" t="s">
        <v>926</v>
      </c>
      <c r="E208" s="1" t="s">
        <v>927</v>
      </c>
      <c r="G208" s="7" t="s">
        <v>40</v>
      </c>
      <c r="H208" s="7" t="s">
        <v>40</v>
      </c>
      <c r="J208" s="7" t="s">
        <v>40</v>
      </c>
      <c r="L208" s="7" t="s">
        <v>40</v>
      </c>
      <c r="N208" t="str">
        <f>IFERROR(__xludf.DUMMYFUNCTION("""COMPUTED_VALUE"""),"缺考")</f>
        <v>缺考</v>
      </c>
      <c r="O208" s="1" t="s">
        <v>40</v>
      </c>
      <c r="R208" s="7" t="s">
        <v>40</v>
      </c>
      <c r="S208" s="1" t="s">
        <v>928</v>
      </c>
      <c r="T208" s="7" t="s">
        <v>40</v>
      </c>
      <c r="X208" t="str">
        <f>IFERROR(__xludf.DUMMYFUNCTION("""COMPUTED_VALUE"""),"缺交")</f>
        <v>缺交</v>
      </c>
      <c r="Y208" t="str">
        <f>IFERROR(__xludf.DUMMYFUNCTION("""COMPUTED_VALUE"""),"")</f>
        <v/>
      </c>
      <c r="Z208" s="8" t="s">
        <v>40</v>
      </c>
      <c r="AA208" s="2"/>
      <c r="AB208" s="7" t="s">
        <v>40</v>
      </c>
      <c r="AD208" s="7" t="s">
        <v>40</v>
      </c>
      <c r="AF208" s="8" t="s">
        <v>40</v>
      </c>
      <c r="AG208" s="2"/>
      <c r="AH208" s="8" t="s">
        <v>40</v>
      </c>
      <c r="AI208" s="2"/>
      <c r="AJ208" s="9" t="str">
        <f>IFERROR(__xludf.DUMMYFUNCTION("""COMPUTED_VALUE"""),"缺交")</f>
        <v>缺交</v>
      </c>
      <c r="AK208" s="2" t="str">
        <f>IFERROR(__xludf.DUMMYFUNCTION("""COMPUTED_VALUE"""),"")</f>
        <v/>
      </c>
      <c r="AL208" s="10" t="str">
        <f>IFERROR(__xludf.DUMMYFUNCTION("""COMPUTED_VALUE"""),"缺交")</f>
        <v>缺交</v>
      </c>
      <c r="AM208" s="2" t="str">
        <f>IFERROR(__xludf.DUMMYFUNCTION("""COMPUTED_VALUE"""),"")</f>
        <v/>
      </c>
      <c r="AN208" s="10" t="s">
        <v>40</v>
      </c>
      <c r="AO208" s="3"/>
      <c r="AP208" s="10" t="s">
        <v>40</v>
      </c>
      <c r="AQ208" s="11" t="str">
        <f>IFERROR(__xludf.DUMMYFUNCTION("""COMPUTED_VALUE"""),"缺考")</f>
        <v>缺考</v>
      </c>
    </row>
    <row r="209">
      <c r="A209" s="1">
        <v>213.0</v>
      </c>
      <c r="B209" s="1" t="s">
        <v>929</v>
      </c>
      <c r="C209" s="1" t="s">
        <v>32</v>
      </c>
      <c r="D209" s="1" t="s">
        <v>930</v>
      </c>
      <c r="E209" s="1" t="s">
        <v>931</v>
      </c>
      <c r="G209" s="1">
        <v>96.0</v>
      </c>
      <c r="H209" s="1">
        <v>100.0</v>
      </c>
      <c r="J209" s="1">
        <v>100.0</v>
      </c>
      <c r="L209" s="1">
        <v>100.0</v>
      </c>
      <c r="N209">
        <f>IFERROR(__xludf.DUMMYFUNCTION("""COMPUTED_VALUE"""),74.0)</f>
        <v>74</v>
      </c>
      <c r="O209" s="1">
        <v>100.0</v>
      </c>
      <c r="Q209" s="1" t="s">
        <v>37</v>
      </c>
      <c r="R209" s="1">
        <v>110.0</v>
      </c>
      <c r="S209" s="1" t="s">
        <v>38</v>
      </c>
      <c r="T209" s="1">
        <v>110.0</v>
      </c>
      <c r="U209" s="1" t="s">
        <v>61</v>
      </c>
      <c r="V209" s="1">
        <v>100.0</v>
      </c>
      <c r="X209">
        <f>IFERROR(__xludf.DUMMYFUNCTION("""COMPUTED_VALUE"""),85.0)</f>
        <v>85</v>
      </c>
      <c r="Y209" t="str">
        <f>IFERROR(__xludf.DUMMYFUNCTION("""COMPUTED_VALUE"""),"部分測資答案錯誤;輸出形式不符;")</f>
        <v>部分測資答案錯誤;輸出形式不符;</v>
      </c>
      <c r="Z209" s="12">
        <v>90.0</v>
      </c>
      <c r="AA209" s="2" t="s">
        <v>71</v>
      </c>
      <c r="AB209" s="7" t="s">
        <v>40</v>
      </c>
      <c r="AD209" s="7" t="s">
        <v>40</v>
      </c>
      <c r="AF209" s="8" t="s">
        <v>40</v>
      </c>
      <c r="AG209" s="2"/>
      <c r="AH209" s="8" t="s">
        <v>40</v>
      </c>
      <c r="AI209" s="2"/>
      <c r="AJ209" s="6">
        <f>IFERROR(__xludf.DUMMYFUNCTION("""COMPUTED_VALUE"""),100.0)</f>
        <v>100</v>
      </c>
      <c r="AK209" s="2" t="str">
        <f>IFERROR(__xludf.DUMMYFUNCTION("""COMPUTED_VALUE"""),"")</f>
        <v/>
      </c>
      <c r="AL209" s="10" t="str">
        <f>IFERROR(__xludf.DUMMYFUNCTION("""COMPUTED_VALUE"""),"缺交")</f>
        <v>缺交</v>
      </c>
      <c r="AM209" s="2" t="str">
        <f>IFERROR(__xludf.DUMMYFUNCTION("""COMPUTED_VALUE"""),"")</f>
        <v/>
      </c>
      <c r="AN209" s="3">
        <v>95.0</v>
      </c>
      <c r="AO209" s="3" t="s">
        <v>687</v>
      </c>
      <c r="AP209" s="3">
        <v>100.0</v>
      </c>
      <c r="AQ209" s="11">
        <f>IFERROR(__xludf.DUMMYFUNCTION("""COMPUTED_VALUE"""),42.0)</f>
        <v>42</v>
      </c>
    </row>
    <row r="210">
      <c r="A210" s="1">
        <v>214.0</v>
      </c>
      <c r="B210" s="1" t="s">
        <v>929</v>
      </c>
      <c r="C210" s="1" t="s">
        <v>32</v>
      </c>
      <c r="D210" s="1" t="s">
        <v>932</v>
      </c>
      <c r="E210" s="1" t="s">
        <v>933</v>
      </c>
      <c r="G210" s="1">
        <v>100.0</v>
      </c>
      <c r="H210" s="1">
        <v>100.0</v>
      </c>
      <c r="J210" s="1">
        <v>100.0</v>
      </c>
      <c r="L210" s="1">
        <v>100.0</v>
      </c>
      <c r="N210">
        <f>IFERROR(__xludf.DUMMYFUNCTION("""COMPUTED_VALUE"""),63.0)</f>
        <v>63</v>
      </c>
      <c r="O210" s="1">
        <v>51.0</v>
      </c>
      <c r="P210" s="1" t="s">
        <v>934</v>
      </c>
      <c r="Q210" s="1" t="s">
        <v>37</v>
      </c>
      <c r="R210" s="1">
        <v>110.0</v>
      </c>
      <c r="S210" s="1" t="s">
        <v>38</v>
      </c>
      <c r="T210" s="1">
        <v>110.0</v>
      </c>
      <c r="U210" s="1" t="s">
        <v>61</v>
      </c>
      <c r="V210" s="1">
        <v>80.0</v>
      </c>
      <c r="W210" s="1" t="s">
        <v>95</v>
      </c>
      <c r="X210">
        <f>IFERROR(__xludf.DUMMYFUNCTION("""COMPUTED_VALUE"""),85.0)</f>
        <v>85</v>
      </c>
      <c r="Y210" t="str">
        <f>IFERROR(__xludf.DUMMYFUNCTION("""COMPUTED_VALUE"""),"weightedUnion和heightUnion比較?;部分測資答案錯誤;")</f>
        <v>weightedUnion和heightUnion比較?;部分測資答案錯誤;</v>
      </c>
      <c r="Z210" s="12">
        <v>100.0</v>
      </c>
      <c r="AA210" s="2"/>
      <c r="AB210" s="7" t="s">
        <v>40</v>
      </c>
      <c r="AD210" s="7" t="s">
        <v>40</v>
      </c>
      <c r="AF210" s="8" t="s">
        <v>40</v>
      </c>
      <c r="AG210" s="2"/>
      <c r="AH210" s="8" t="s">
        <v>40</v>
      </c>
      <c r="AI210" s="2"/>
      <c r="AJ210" s="6">
        <f>IFERROR(__xludf.DUMMYFUNCTION("""COMPUTED_VALUE"""),100.0)</f>
        <v>100</v>
      </c>
      <c r="AK210" s="2" t="str">
        <f>IFERROR(__xludf.DUMMYFUNCTION("""COMPUTED_VALUE"""),"")</f>
        <v/>
      </c>
      <c r="AL210" s="10" t="str">
        <f>IFERROR(__xludf.DUMMYFUNCTION("""COMPUTED_VALUE"""),"缺交")</f>
        <v>缺交</v>
      </c>
      <c r="AM210" s="2" t="str">
        <f>IFERROR(__xludf.DUMMYFUNCTION("""COMPUTED_VALUE"""),"")</f>
        <v/>
      </c>
      <c r="AN210" s="3">
        <v>95.0</v>
      </c>
      <c r="AO210" s="3" t="s">
        <v>687</v>
      </c>
      <c r="AP210" s="3">
        <v>100.0</v>
      </c>
      <c r="AQ210" s="11">
        <f>IFERROR(__xludf.DUMMYFUNCTION("""COMPUTED_VALUE"""),71.0)</f>
        <v>71</v>
      </c>
    </row>
    <row r="211">
      <c r="A211" s="1">
        <v>215.0</v>
      </c>
      <c r="B211" s="1" t="s">
        <v>929</v>
      </c>
      <c r="C211" s="1" t="s">
        <v>32</v>
      </c>
      <c r="D211" s="1" t="s">
        <v>935</v>
      </c>
      <c r="E211" s="1" t="s">
        <v>936</v>
      </c>
      <c r="G211" s="1">
        <v>95.0</v>
      </c>
      <c r="H211" s="1">
        <v>100.0</v>
      </c>
      <c r="J211" s="1">
        <v>100.0</v>
      </c>
      <c r="L211" s="1">
        <v>95.0</v>
      </c>
      <c r="M211" s="17" t="s">
        <v>521</v>
      </c>
      <c r="N211">
        <f>IFERROR(__xludf.DUMMYFUNCTION("""COMPUTED_VALUE"""),71.0)</f>
        <v>71</v>
      </c>
      <c r="O211" s="1">
        <v>100.0</v>
      </c>
      <c r="Q211" s="1" t="s">
        <v>37</v>
      </c>
      <c r="R211" s="1">
        <v>110.0</v>
      </c>
      <c r="S211" s="1" t="s">
        <v>38</v>
      </c>
      <c r="T211" s="1">
        <v>110.0</v>
      </c>
      <c r="U211" s="1" t="s">
        <v>61</v>
      </c>
      <c r="V211" s="1">
        <v>75.0</v>
      </c>
      <c r="W211" s="1" t="s">
        <v>937</v>
      </c>
      <c r="X211">
        <f>IFERROR(__xludf.DUMMYFUNCTION("""COMPUTED_VALUE"""),65.0)</f>
        <v>65</v>
      </c>
      <c r="Y211" t="str">
        <f>IFERROR(__xludf.DUMMYFUNCTION("""COMPUTED_VALUE"""),"weightedUnion和heightUnion比較?;部分測資答案錯誤;輸出形式不符;")</f>
        <v>weightedUnion和heightUnion比較?;部分測資答案錯誤;輸出形式不符;</v>
      </c>
      <c r="Z211" s="12">
        <v>100.0</v>
      </c>
      <c r="AA211" s="2"/>
      <c r="AB211" s="7" t="s">
        <v>40</v>
      </c>
      <c r="AD211" s="7" t="s">
        <v>40</v>
      </c>
      <c r="AF211" s="8" t="s">
        <v>40</v>
      </c>
      <c r="AG211" s="2"/>
      <c r="AH211" s="8" t="s">
        <v>40</v>
      </c>
      <c r="AI211" s="2"/>
      <c r="AJ211" s="6">
        <f>IFERROR(__xludf.DUMMYFUNCTION("""COMPUTED_VALUE"""),100.0)</f>
        <v>100</v>
      </c>
      <c r="AK211" s="2" t="str">
        <f>IFERROR(__xludf.DUMMYFUNCTION("""COMPUTED_VALUE"""),"")</f>
        <v/>
      </c>
      <c r="AL211" s="3">
        <f>IFERROR(__xludf.DUMMYFUNCTION("""COMPUTED_VALUE"""),5.0)</f>
        <v>5</v>
      </c>
      <c r="AM211" s="3" t="str">
        <f>IFERROR(__xludf.DUMMYFUNCTION("""COMPUTED_VALUE"""),"最後一筆測資無輸出(-20)、bonus +5")</f>
        <v>最後一筆測資無輸出(-20)、bonus +5</v>
      </c>
      <c r="AN211" s="3">
        <v>60.0</v>
      </c>
      <c r="AO211" s="3" t="s">
        <v>372</v>
      </c>
      <c r="AP211" s="3">
        <v>100.0</v>
      </c>
      <c r="AQ211" s="11">
        <f>IFERROR(__xludf.DUMMYFUNCTION("""COMPUTED_VALUE"""),44.0)</f>
        <v>44</v>
      </c>
    </row>
    <row r="212">
      <c r="A212" s="1">
        <v>206.0</v>
      </c>
      <c r="B212" s="1" t="s">
        <v>938</v>
      </c>
      <c r="C212" s="1" t="s">
        <v>32</v>
      </c>
      <c r="D212" s="1" t="s">
        <v>939</v>
      </c>
      <c r="E212" s="1" t="s">
        <v>940</v>
      </c>
      <c r="G212" s="1">
        <v>98.0</v>
      </c>
      <c r="H212" s="1">
        <v>100.0</v>
      </c>
      <c r="J212" s="1">
        <v>95.0</v>
      </c>
      <c r="K212" s="1" t="s">
        <v>292</v>
      </c>
      <c r="L212" s="1">
        <v>100.0</v>
      </c>
      <c r="M212" s="17"/>
      <c r="N212">
        <f>IFERROR(__xludf.DUMMYFUNCTION("""COMPUTED_VALUE"""),82.0)</f>
        <v>82</v>
      </c>
      <c r="O212" s="1">
        <v>90.0</v>
      </c>
      <c r="P212" s="1" t="s">
        <v>941</v>
      </c>
      <c r="Q212" s="1" t="s">
        <v>37</v>
      </c>
      <c r="R212" s="1">
        <v>100.0</v>
      </c>
      <c r="T212" s="1">
        <v>100.0</v>
      </c>
      <c r="U212" s="1" t="s">
        <v>942</v>
      </c>
      <c r="V212" s="1">
        <v>100.0</v>
      </c>
      <c r="X212">
        <f>IFERROR(__xludf.DUMMYFUNCTION("""COMPUTED_VALUE"""),90.0)</f>
        <v>90</v>
      </c>
      <c r="Y212" t="str">
        <f>IFERROR(__xludf.DUMMYFUNCTION("""COMPUTED_VALUE"""),"部分測資答案錯誤;輸出形式不符;")</f>
        <v>部分測資答案錯誤;輸出形式不符;</v>
      </c>
      <c r="Z212" s="12">
        <v>90.0</v>
      </c>
      <c r="AA212" s="2" t="s">
        <v>71</v>
      </c>
      <c r="AB212" s="7" t="s">
        <v>40</v>
      </c>
      <c r="AD212" s="7" t="s">
        <v>40</v>
      </c>
      <c r="AF212" s="8" t="s">
        <v>40</v>
      </c>
      <c r="AG212" s="2"/>
      <c r="AH212" s="8" t="s">
        <v>40</v>
      </c>
      <c r="AI212" s="2"/>
      <c r="AJ212" s="6">
        <f>IFERROR(__xludf.DUMMYFUNCTION("""COMPUTED_VALUE"""),100.0)</f>
        <v>100</v>
      </c>
      <c r="AK212" s="2" t="str">
        <f>IFERROR(__xludf.DUMMYFUNCTION("""COMPUTED_VALUE"""),"")</f>
        <v/>
      </c>
      <c r="AL212" s="10" t="str">
        <f>IFERROR(__xludf.DUMMYFUNCTION("""COMPUTED_VALUE"""),"缺交")</f>
        <v>缺交</v>
      </c>
      <c r="AM212" s="2" t="str">
        <f>IFERROR(__xludf.DUMMYFUNCTION("""COMPUTED_VALUE"""),"")</f>
        <v/>
      </c>
      <c r="AN212" s="3">
        <v>95.0</v>
      </c>
      <c r="AO212" s="3" t="s">
        <v>687</v>
      </c>
      <c r="AP212" s="3">
        <v>100.0</v>
      </c>
      <c r="AQ212" s="11">
        <f>IFERROR(__xludf.DUMMYFUNCTION("""COMPUTED_VALUE"""),93.0)</f>
        <v>93</v>
      </c>
    </row>
    <row r="213">
      <c r="A213" s="1">
        <v>207.0</v>
      </c>
      <c r="B213" s="1" t="s">
        <v>938</v>
      </c>
      <c r="C213" s="1" t="s">
        <v>32</v>
      </c>
      <c r="D213" s="1" t="s">
        <v>943</v>
      </c>
      <c r="E213" s="1" t="s">
        <v>944</v>
      </c>
      <c r="G213" s="1">
        <v>100.0</v>
      </c>
      <c r="H213" s="1">
        <v>100.0</v>
      </c>
      <c r="J213" s="1">
        <v>95.0</v>
      </c>
      <c r="K213" s="1" t="s">
        <v>135</v>
      </c>
      <c r="L213" s="1">
        <v>100.0</v>
      </c>
      <c r="N213">
        <f>IFERROR(__xludf.DUMMYFUNCTION("""COMPUTED_VALUE"""),71.0)</f>
        <v>71</v>
      </c>
      <c r="O213" s="1">
        <v>96.0</v>
      </c>
      <c r="P213" s="1" t="s">
        <v>945</v>
      </c>
      <c r="Q213" s="1" t="s">
        <v>37</v>
      </c>
      <c r="R213" s="1">
        <v>110.0</v>
      </c>
      <c r="S213" s="1" t="s">
        <v>38</v>
      </c>
      <c r="T213" s="1">
        <v>110.0</v>
      </c>
      <c r="U213" s="1" t="s">
        <v>61</v>
      </c>
      <c r="V213" s="1">
        <v>100.0</v>
      </c>
      <c r="W213" s="1" t="s">
        <v>946</v>
      </c>
      <c r="X213">
        <f>IFERROR(__xludf.DUMMYFUNCTION("""COMPUTED_VALUE"""),85.0)</f>
        <v>85</v>
      </c>
      <c r="Y213" t="str">
        <f>IFERROR(__xludf.DUMMYFUNCTION("""COMPUTED_VALUE"""),"部分測資答案錯誤;")</f>
        <v>部分測資答案錯誤;</v>
      </c>
      <c r="Z213" s="12">
        <v>100.0</v>
      </c>
      <c r="AA213" s="2"/>
      <c r="AB213" s="7" t="s">
        <v>40</v>
      </c>
      <c r="AD213" s="7" t="s">
        <v>40</v>
      </c>
      <c r="AF213" s="3">
        <v>100.0</v>
      </c>
      <c r="AG213" s="2"/>
      <c r="AH213" s="3">
        <v>100.0</v>
      </c>
      <c r="AI213" s="2"/>
      <c r="AJ213" s="6">
        <f>IFERROR(__xludf.DUMMYFUNCTION("""COMPUTED_VALUE"""),100.0)</f>
        <v>100</v>
      </c>
      <c r="AK213" s="2" t="str">
        <f>IFERROR(__xludf.DUMMYFUNCTION("""COMPUTED_VALUE"""),"")</f>
        <v/>
      </c>
      <c r="AL213" s="10" t="str">
        <f>IFERROR(__xludf.DUMMYFUNCTION("""COMPUTED_VALUE"""),"缺交")</f>
        <v>缺交</v>
      </c>
      <c r="AM213" s="2" t="str">
        <f>IFERROR(__xludf.DUMMYFUNCTION("""COMPUTED_VALUE"""),"")</f>
        <v/>
      </c>
      <c r="AN213" s="3">
        <v>100.0</v>
      </c>
      <c r="AO213" s="2"/>
      <c r="AP213" s="3">
        <v>100.0</v>
      </c>
      <c r="AQ213" s="11">
        <f>IFERROR(__xludf.DUMMYFUNCTION("""COMPUTED_VALUE"""),51.0)</f>
        <v>51</v>
      </c>
    </row>
    <row r="214">
      <c r="A214" s="1">
        <v>208.0</v>
      </c>
      <c r="B214" s="1" t="s">
        <v>938</v>
      </c>
      <c r="C214" s="1" t="s">
        <v>32</v>
      </c>
      <c r="D214" s="1" t="s">
        <v>947</v>
      </c>
      <c r="E214" s="1" t="s">
        <v>948</v>
      </c>
      <c r="G214" s="1">
        <v>92.0</v>
      </c>
      <c r="H214" s="1">
        <v>100.0</v>
      </c>
      <c r="J214" s="1">
        <v>20.0</v>
      </c>
      <c r="K214" s="1" t="s">
        <v>126</v>
      </c>
      <c r="L214" s="1">
        <v>100.0</v>
      </c>
      <c r="N214">
        <f>IFERROR(__xludf.DUMMYFUNCTION("""COMPUTED_VALUE"""),55.0)</f>
        <v>55</v>
      </c>
      <c r="O214" s="1">
        <v>50.0</v>
      </c>
      <c r="P214" s="1" t="s">
        <v>949</v>
      </c>
      <c r="Q214" s="1" t="s">
        <v>37</v>
      </c>
      <c r="R214" s="1">
        <v>110.0</v>
      </c>
      <c r="S214" s="1" t="s">
        <v>38</v>
      </c>
      <c r="T214" s="1">
        <v>110.0</v>
      </c>
      <c r="U214" s="1" t="s">
        <v>61</v>
      </c>
      <c r="V214" s="1">
        <v>100.0</v>
      </c>
      <c r="X214">
        <f>IFERROR(__xludf.DUMMYFUNCTION("""COMPUTED_VALUE"""),85.0)</f>
        <v>85</v>
      </c>
      <c r="Y214" t="str">
        <f>IFERROR(__xludf.DUMMYFUNCTION("""COMPUTED_VALUE"""),"runtime error;")</f>
        <v>runtime error;</v>
      </c>
      <c r="Z214" s="12">
        <v>100.0</v>
      </c>
      <c r="AA214" s="2"/>
      <c r="AB214" s="1">
        <v>80.0</v>
      </c>
      <c r="AC214" s="1" t="s">
        <v>53</v>
      </c>
      <c r="AD214" s="14">
        <v>20.0</v>
      </c>
      <c r="AE214" s="1" t="s">
        <v>242</v>
      </c>
      <c r="AF214" s="3">
        <v>100.0</v>
      </c>
      <c r="AG214" s="4"/>
      <c r="AH214" s="3">
        <v>100.0</v>
      </c>
      <c r="AI214" s="4"/>
      <c r="AJ214" s="6">
        <f>IFERROR(__xludf.DUMMYFUNCTION("""COMPUTED_VALUE"""),100.0)</f>
        <v>100</v>
      </c>
      <c r="AK214" s="4" t="str">
        <f>IFERROR(__xludf.DUMMYFUNCTION("""COMPUTED_VALUE"""),"")</f>
        <v/>
      </c>
      <c r="AL214" s="3">
        <f>IFERROR(__xludf.DUMMYFUNCTION("""COMPUTED_VALUE"""),20.0)</f>
        <v>20</v>
      </c>
      <c r="AM214" s="3" t="str">
        <f>IFERROR(__xludf.DUMMYFUNCTION("""COMPUTED_VALUE"""),"compile error、readme +20")</f>
        <v>compile error、readme +20</v>
      </c>
      <c r="AN214" s="3">
        <v>90.0</v>
      </c>
      <c r="AO214" s="3" t="s">
        <v>718</v>
      </c>
      <c r="AP214" s="3">
        <v>100.0</v>
      </c>
      <c r="AQ214" s="11">
        <f>IFERROR(__xludf.DUMMYFUNCTION("""COMPUTED_VALUE"""),84.0)</f>
        <v>84</v>
      </c>
    </row>
    <row r="215">
      <c r="A215" s="1">
        <v>209.0</v>
      </c>
      <c r="B215" s="1" t="s">
        <v>938</v>
      </c>
      <c r="C215" s="1" t="s">
        <v>32</v>
      </c>
      <c r="D215" s="1" t="s">
        <v>950</v>
      </c>
      <c r="E215" s="1" t="s">
        <v>951</v>
      </c>
      <c r="G215" s="1">
        <v>100.0</v>
      </c>
      <c r="H215" s="1">
        <v>100.0</v>
      </c>
      <c r="J215" s="1">
        <v>100.0</v>
      </c>
      <c r="L215" s="1">
        <v>95.0</v>
      </c>
      <c r="M215" s="1" t="s">
        <v>952</v>
      </c>
      <c r="N215">
        <f>IFERROR(__xludf.DUMMYFUNCTION("""COMPUTED_VALUE"""),81.0)</f>
        <v>81</v>
      </c>
      <c r="O215" s="1">
        <v>100.0</v>
      </c>
      <c r="Q215" s="1" t="s">
        <v>37</v>
      </c>
      <c r="R215" s="1">
        <v>110.0</v>
      </c>
      <c r="S215" s="1" t="s">
        <v>38</v>
      </c>
      <c r="T215" s="7" t="s">
        <v>40</v>
      </c>
      <c r="V215" s="1">
        <v>80.0</v>
      </c>
      <c r="W215" s="1" t="s">
        <v>95</v>
      </c>
      <c r="X215">
        <f>IFERROR(__xludf.DUMMYFUNCTION("""COMPUTED_VALUE"""),80.0)</f>
        <v>80</v>
      </c>
      <c r="Y215" t="str">
        <f>IFERROR(__xludf.DUMMYFUNCTION("""COMPUTED_VALUE"""),"部分測資答案錯誤;輸出形式不符;")</f>
        <v>部分測資答案錯誤;輸出形式不符;</v>
      </c>
      <c r="Z215" s="8" t="s">
        <v>40</v>
      </c>
      <c r="AA215" s="2"/>
      <c r="AB215" s="7" t="s">
        <v>40</v>
      </c>
      <c r="AD215" s="7" t="s">
        <v>40</v>
      </c>
      <c r="AF215" s="8" t="s">
        <v>40</v>
      </c>
      <c r="AG215" s="2"/>
      <c r="AH215" s="8" t="s">
        <v>40</v>
      </c>
      <c r="AI215" s="2"/>
      <c r="AJ215" s="9" t="str">
        <f>IFERROR(__xludf.DUMMYFUNCTION("""COMPUTED_VALUE"""),"缺交")</f>
        <v>缺交</v>
      </c>
      <c r="AK215" s="2" t="str">
        <f>IFERROR(__xludf.DUMMYFUNCTION("""COMPUTED_VALUE"""),"")</f>
        <v/>
      </c>
      <c r="AL215" s="10" t="str">
        <f>IFERROR(__xludf.DUMMYFUNCTION("""COMPUTED_VALUE"""),"缺交")</f>
        <v>缺交</v>
      </c>
      <c r="AM215" s="2" t="str">
        <f>IFERROR(__xludf.DUMMYFUNCTION("""COMPUTED_VALUE"""),"")</f>
        <v/>
      </c>
      <c r="AN215" s="3">
        <v>60.0</v>
      </c>
      <c r="AO215" s="3" t="s">
        <v>372</v>
      </c>
      <c r="AP215" s="3">
        <v>100.0</v>
      </c>
      <c r="AQ215" s="11">
        <f>IFERROR(__xludf.DUMMYFUNCTION("""COMPUTED_VALUE"""),73.0)</f>
        <v>73</v>
      </c>
    </row>
    <row r="216">
      <c r="A216" s="1">
        <v>210.0</v>
      </c>
      <c r="B216" s="1" t="s">
        <v>938</v>
      </c>
      <c r="C216" s="1" t="s">
        <v>32</v>
      </c>
      <c r="D216" s="1" t="s">
        <v>953</v>
      </c>
      <c r="E216" s="1" t="s">
        <v>954</v>
      </c>
      <c r="G216" s="1">
        <v>91.0</v>
      </c>
      <c r="H216" s="1">
        <v>100.0</v>
      </c>
      <c r="J216" s="1">
        <v>90.0</v>
      </c>
      <c r="K216" s="1" t="s">
        <v>640</v>
      </c>
      <c r="L216" s="1">
        <v>99.0</v>
      </c>
      <c r="M216" s="17" t="s">
        <v>797</v>
      </c>
      <c r="N216">
        <f>IFERROR(__xludf.DUMMYFUNCTION("""COMPUTED_VALUE"""),53.0)</f>
        <v>53</v>
      </c>
      <c r="O216" s="1">
        <v>55.0</v>
      </c>
      <c r="P216" s="1" t="s">
        <v>583</v>
      </c>
      <c r="Q216" s="1" t="s">
        <v>37</v>
      </c>
      <c r="R216" s="1">
        <v>100.0</v>
      </c>
      <c r="T216" s="1">
        <v>80.0</v>
      </c>
      <c r="U216" s="1" t="s">
        <v>955</v>
      </c>
      <c r="V216" s="1">
        <v>100.0</v>
      </c>
      <c r="X216">
        <f>IFERROR(__xludf.DUMMYFUNCTION("""COMPUTED_VALUE"""),25.0)</f>
        <v>25</v>
      </c>
      <c r="Y216" t="str">
        <f>IFERROR(__xludf.DUMMYFUNCTION("""COMPUTED_VALUE"""),"weightedUnion和heightUnion比較?;輸入的判定錯誤")</f>
        <v>weightedUnion和heightUnion比較?;輸入的判定錯誤</v>
      </c>
      <c r="Z216" s="12">
        <v>100.0</v>
      </c>
      <c r="AA216" s="2"/>
      <c r="AB216" s="7" t="s">
        <v>40</v>
      </c>
      <c r="AD216" s="7" t="s">
        <v>40</v>
      </c>
      <c r="AF216" s="8" t="s">
        <v>40</v>
      </c>
      <c r="AG216" s="2"/>
      <c r="AH216" s="8" t="s">
        <v>40</v>
      </c>
      <c r="AI216" s="2"/>
      <c r="AJ216" s="6">
        <f>IFERROR(__xludf.DUMMYFUNCTION("""COMPUTED_VALUE"""),100.0)</f>
        <v>100</v>
      </c>
      <c r="AK216" s="2" t="str">
        <f>IFERROR(__xludf.DUMMYFUNCTION("""COMPUTED_VALUE"""),"")</f>
        <v/>
      </c>
      <c r="AL216" s="10" t="str">
        <f>IFERROR(__xludf.DUMMYFUNCTION("""COMPUTED_VALUE"""),"缺交")</f>
        <v>缺交</v>
      </c>
      <c r="AM216" s="2" t="str">
        <f>IFERROR(__xludf.DUMMYFUNCTION("""COMPUTED_VALUE"""),"")</f>
        <v/>
      </c>
      <c r="AN216" s="3">
        <v>90.0</v>
      </c>
      <c r="AO216" s="3" t="s">
        <v>718</v>
      </c>
      <c r="AP216" s="3">
        <v>100.0</v>
      </c>
      <c r="AQ216" s="11">
        <f>IFERROR(__xludf.DUMMYFUNCTION("""COMPUTED_VALUE"""),47.0)</f>
        <v>47</v>
      </c>
    </row>
    <row r="217">
      <c r="A217" s="1">
        <v>211.0</v>
      </c>
      <c r="B217" s="1" t="s">
        <v>938</v>
      </c>
      <c r="C217" s="1" t="s">
        <v>32</v>
      </c>
      <c r="D217" s="1" t="s">
        <v>956</v>
      </c>
      <c r="E217" s="1" t="s">
        <v>957</v>
      </c>
      <c r="G217" s="1">
        <v>100.0</v>
      </c>
      <c r="H217" s="1">
        <v>95.0</v>
      </c>
      <c r="I217" s="1" t="s">
        <v>125</v>
      </c>
      <c r="J217" s="1">
        <v>55.0</v>
      </c>
      <c r="K217" s="1" t="s">
        <v>958</v>
      </c>
      <c r="L217" s="1">
        <v>100.0</v>
      </c>
      <c r="N217">
        <f>IFERROR(__xludf.DUMMYFUNCTION("""COMPUTED_VALUE"""),64.0)</f>
        <v>64</v>
      </c>
      <c r="O217" s="1">
        <v>100.0</v>
      </c>
      <c r="Q217" s="1" t="s">
        <v>60</v>
      </c>
      <c r="R217" s="1">
        <v>110.0</v>
      </c>
      <c r="S217" s="1" t="s">
        <v>38</v>
      </c>
      <c r="T217" s="1">
        <v>50.0</v>
      </c>
      <c r="U217" s="1" t="s">
        <v>959</v>
      </c>
      <c r="V217" s="1">
        <v>100.0</v>
      </c>
      <c r="W217" s="1"/>
      <c r="X217">
        <f>IFERROR(__xludf.DUMMYFUNCTION("""COMPUTED_VALUE"""),65.0)</f>
        <v>65</v>
      </c>
      <c r="Y217" t="str">
        <f>IFERROR(__xludf.DUMMYFUNCTION("""COMPUTED_VALUE"""),"部分測資答案錯誤;")</f>
        <v>部分測資答案錯誤;</v>
      </c>
      <c r="Z217" s="12">
        <v>100.0</v>
      </c>
      <c r="AA217" s="2"/>
      <c r="AB217" s="1">
        <v>80.0</v>
      </c>
      <c r="AC217" s="1" t="s">
        <v>53</v>
      </c>
      <c r="AD217" s="14">
        <v>100.0</v>
      </c>
      <c r="AE217" s="1" t="s">
        <v>54</v>
      </c>
      <c r="AF217" s="3">
        <v>90.0</v>
      </c>
      <c r="AG217" s="13" t="s">
        <v>217</v>
      </c>
      <c r="AH217" s="3">
        <v>60.0</v>
      </c>
      <c r="AI217" s="3" t="s">
        <v>253</v>
      </c>
      <c r="AJ217" s="6">
        <f>IFERROR(__xludf.DUMMYFUNCTION("""COMPUTED_VALUE"""),85.0)</f>
        <v>85</v>
      </c>
      <c r="AK217" s="4" t="str">
        <f>IFERROR(__xludf.DUMMYFUNCTION("""COMPUTED_VALUE"""),"部分測資答案錯誤;")</f>
        <v>部分測資答案錯誤;</v>
      </c>
      <c r="AL217" s="10" t="str">
        <f>IFERROR(__xludf.DUMMYFUNCTION("""COMPUTED_VALUE"""),"缺交")</f>
        <v>缺交</v>
      </c>
      <c r="AM217" s="4" t="str">
        <f>IFERROR(__xludf.DUMMYFUNCTION("""COMPUTED_VALUE"""),"")</f>
        <v/>
      </c>
      <c r="AN217" s="3">
        <v>100.0</v>
      </c>
      <c r="AO217" s="4"/>
      <c r="AP217" s="3">
        <v>95.0</v>
      </c>
      <c r="AQ217" s="11">
        <f>IFERROR(__xludf.DUMMYFUNCTION("""COMPUTED_VALUE"""),51.0)</f>
        <v>51</v>
      </c>
    </row>
    <row r="218">
      <c r="A218" s="1">
        <v>212.0</v>
      </c>
      <c r="B218" s="1" t="s">
        <v>938</v>
      </c>
      <c r="C218" s="1" t="s">
        <v>32</v>
      </c>
      <c r="D218" s="1" t="s">
        <v>960</v>
      </c>
      <c r="E218" s="1" t="s">
        <v>961</v>
      </c>
      <c r="G218" s="1">
        <v>91.0</v>
      </c>
      <c r="H218" s="1">
        <v>100.0</v>
      </c>
      <c r="J218" s="1">
        <v>100.0</v>
      </c>
      <c r="L218" s="1">
        <v>100.0</v>
      </c>
      <c r="N218">
        <f>IFERROR(__xludf.DUMMYFUNCTION("""COMPUTED_VALUE"""),73.0)</f>
        <v>73</v>
      </c>
      <c r="O218" s="1">
        <v>55.0</v>
      </c>
      <c r="P218" s="1" t="s">
        <v>228</v>
      </c>
      <c r="Q218" s="1" t="s">
        <v>60</v>
      </c>
      <c r="R218" s="1">
        <v>110.0</v>
      </c>
      <c r="S218" s="1" t="s">
        <v>38</v>
      </c>
      <c r="T218" s="1">
        <v>100.0</v>
      </c>
      <c r="V218" s="1">
        <v>20.0</v>
      </c>
      <c r="W218" s="1" t="s">
        <v>147</v>
      </c>
      <c r="X218">
        <f>IFERROR(__xludf.DUMMYFUNCTION("""COMPUTED_VALUE"""),95.0)</f>
        <v>95</v>
      </c>
      <c r="Y218" t="str">
        <f>IFERROR(__xludf.DUMMYFUNCTION("""COMPUTED_VALUE"""),"輸出形式不符;")</f>
        <v>輸出形式不符;</v>
      </c>
      <c r="Z218" s="12">
        <v>90.0</v>
      </c>
      <c r="AA218" s="2" t="s">
        <v>71</v>
      </c>
      <c r="AB218" s="1">
        <v>100.0</v>
      </c>
      <c r="AD218" s="14">
        <v>100.0</v>
      </c>
      <c r="AE218" s="1" t="s">
        <v>54</v>
      </c>
      <c r="AF218" s="15" t="s">
        <v>40</v>
      </c>
      <c r="AG218" s="4"/>
      <c r="AH218" s="15" t="s">
        <v>40</v>
      </c>
      <c r="AI218" s="4"/>
      <c r="AJ218" s="6">
        <f>IFERROR(__xludf.DUMMYFUNCTION("""COMPUTED_VALUE"""),35.0)</f>
        <v>35</v>
      </c>
      <c r="AK218" s="4" t="str">
        <f>IFERROR(__xludf.DUMMYFUNCTION("""COMPUTED_VALUE"""),"runtime error;程式未完成")</f>
        <v>runtime error;程式未完成</v>
      </c>
      <c r="AL218" s="10" t="str">
        <f>IFERROR(__xludf.DUMMYFUNCTION("""COMPUTED_VALUE"""),"缺交")</f>
        <v>缺交</v>
      </c>
      <c r="AM218" s="4" t="str">
        <f>IFERROR(__xludf.DUMMYFUNCTION("""COMPUTED_VALUE"""),"")</f>
        <v/>
      </c>
      <c r="AN218" s="10" t="s">
        <v>40</v>
      </c>
      <c r="AO218" s="3"/>
      <c r="AP218" s="3">
        <v>100.0</v>
      </c>
      <c r="AQ218" s="11">
        <f>IFERROR(__xludf.DUMMYFUNCTION("""COMPUTED_VALUE"""),59.0)</f>
        <v>59</v>
      </c>
    </row>
    <row r="219">
      <c r="A219" s="1">
        <v>217.0</v>
      </c>
      <c r="C219" s="1" t="s">
        <v>32</v>
      </c>
      <c r="D219" s="1" t="s">
        <v>962</v>
      </c>
      <c r="E219" s="1" t="s">
        <v>963</v>
      </c>
      <c r="G219" s="1">
        <v>84.0</v>
      </c>
      <c r="H219" s="1">
        <v>95.0</v>
      </c>
      <c r="I219" s="1" t="s">
        <v>125</v>
      </c>
      <c r="J219" s="1">
        <v>70.0</v>
      </c>
      <c r="K219" s="1" t="s">
        <v>964</v>
      </c>
      <c r="L219" s="1">
        <v>99.0</v>
      </c>
      <c r="M219" s="1" t="s">
        <v>270</v>
      </c>
      <c r="N219">
        <f>IFERROR(__xludf.DUMMYFUNCTION("""COMPUTED_VALUE"""),39.0)</f>
        <v>39</v>
      </c>
      <c r="O219" s="1">
        <v>55.0</v>
      </c>
      <c r="P219" s="1" t="s">
        <v>228</v>
      </c>
      <c r="Q219" s="1" t="s">
        <v>37</v>
      </c>
      <c r="R219" s="1">
        <v>110.0</v>
      </c>
      <c r="S219" s="1" t="s">
        <v>38</v>
      </c>
      <c r="T219" s="1">
        <v>20.0</v>
      </c>
      <c r="U219" s="1" t="s">
        <v>169</v>
      </c>
      <c r="V219" s="7" t="s">
        <v>40</v>
      </c>
      <c r="X219" t="str">
        <f>IFERROR(__xludf.DUMMYFUNCTION("""COMPUTED_VALUE"""),"缺交")</f>
        <v>缺交</v>
      </c>
      <c r="Y219" t="str">
        <f>IFERROR(__xludf.DUMMYFUNCTION("""COMPUTED_VALUE"""),"")</f>
        <v/>
      </c>
      <c r="Z219" s="12">
        <v>90.0</v>
      </c>
      <c r="AA219" s="2" t="s">
        <v>71</v>
      </c>
      <c r="AB219" s="7" t="s">
        <v>40</v>
      </c>
      <c r="AD219" s="7" t="s">
        <v>40</v>
      </c>
      <c r="AF219" s="8" t="s">
        <v>40</v>
      </c>
      <c r="AG219" s="2"/>
      <c r="AH219" s="8" t="s">
        <v>40</v>
      </c>
      <c r="AI219" s="2"/>
      <c r="AJ219" s="6">
        <f>IFERROR(__xludf.DUMMYFUNCTION("""COMPUTED_VALUE"""),60.0)</f>
        <v>60</v>
      </c>
      <c r="AK219" s="2" t="str">
        <f>IFERROR(__xludf.DUMMYFUNCTION("""COMPUTED_VALUE"""),"runtime error;部分測資答案錯誤;num_events未初始化; event表有多餘輸出")</f>
        <v>runtime error;部分測資答案錯誤;num_events未初始化; event表有多餘輸出</v>
      </c>
      <c r="AL219" s="10" t="str">
        <f>IFERROR(__xludf.DUMMYFUNCTION("""COMPUTED_VALUE"""),"缺交")</f>
        <v>缺交</v>
      </c>
      <c r="AM219" s="2" t="str">
        <f>IFERROR(__xludf.DUMMYFUNCTION("""COMPUTED_VALUE"""),"")</f>
        <v/>
      </c>
      <c r="AN219" s="3">
        <v>95.0</v>
      </c>
      <c r="AO219" s="3" t="s">
        <v>965</v>
      </c>
      <c r="AP219" s="3">
        <v>50.0</v>
      </c>
      <c r="AQ219" s="11">
        <f>IFERROR(__xludf.DUMMYFUNCTION("""COMPUTED_VALUE"""),56.0)</f>
        <v>56</v>
      </c>
    </row>
    <row r="220">
      <c r="Z220" s="2"/>
      <c r="AA220" s="2"/>
      <c r="AF220" s="2"/>
      <c r="AG220" s="2"/>
      <c r="AH220" s="2"/>
      <c r="AI220" s="2"/>
      <c r="AJ220" s="6"/>
      <c r="AK220" s="2"/>
      <c r="AL220" s="2"/>
      <c r="AM220" s="2"/>
      <c r="AN220" s="2"/>
      <c r="AO220" s="2"/>
      <c r="AP220" s="2"/>
      <c r="AQ220" s="2"/>
    </row>
    <row r="221">
      <c r="Z221" s="2"/>
      <c r="AA221" s="2"/>
      <c r="AF221" s="2"/>
      <c r="AG221" s="2"/>
      <c r="AH221" s="2"/>
      <c r="AI221" s="2"/>
      <c r="AJ221" s="6"/>
      <c r="AK221" s="2"/>
      <c r="AL221" s="2"/>
      <c r="AM221" s="2"/>
      <c r="AN221" s="2"/>
      <c r="AO221" s="2"/>
      <c r="AP221" s="2"/>
      <c r="AQ221" s="2"/>
    </row>
    <row r="222">
      <c r="Z222" s="2"/>
      <c r="AA222" s="2"/>
      <c r="AF222" s="2"/>
      <c r="AG222" s="2"/>
      <c r="AH222" s="2"/>
      <c r="AI222" s="2"/>
      <c r="AJ222" s="6"/>
      <c r="AK222" s="2"/>
      <c r="AL222" s="2"/>
      <c r="AM222" s="2"/>
      <c r="AN222" s="2"/>
      <c r="AO222" s="2"/>
      <c r="AP222" s="2"/>
      <c r="AQ222" s="2"/>
    </row>
    <row r="223">
      <c r="Z223" s="2"/>
      <c r="AA223" s="2"/>
      <c r="AF223" s="2"/>
      <c r="AG223" s="2"/>
      <c r="AH223" s="2"/>
      <c r="AI223" s="2"/>
      <c r="AJ223" s="6"/>
      <c r="AK223" s="2"/>
      <c r="AL223" s="2"/>
      <c r="AM223" s="2"/>
      <c r="AN223" s="2"/>
      <c r="AO223" s="2"/>
      <c r="AP223" s="2"/>
      <c r="AQ223" s="2"/>
    </row>
    <row r="224">
      <c r="Z224" s="2"/>
      <c r="AA224" s="2"/>
      <c r="AF224" s="2"/>
      <c r="AG224" s="2"/>
      <c r="AH224" s="2"/>
      <c r="AI224" s="2"/>
      <c r="AJ224" s="6"/>
      <c r="AK224" s="2"/>
      <c r="AL224" s="2"/>
      <c r="AM224" s="2"/>
      <c r="AN224" s="2"/>
      <c r="AO224" s="2"/>
      <c r="AP224" s="2"/>
      <c r="AQ224" s="2"/>
    </row>
    <row r="225">
      <c r="Z225" s="2"/>
      <c r="AA225" s="2"/>
      <c r="AF225" s="2"/>
      <c r="AG225" s="2"/>
      <c r="AH225" s="2"/>
      <c r="AI225" s="2"/>
      <c r="AJ225" s="6"/>
      <c r="AK225" s="2"/>
      <c r="AL225" s="2"/>
      <c r="AM225" s="2"/>
      <c r="AN225" s="2"/>
      <c r="AO225" s="2"/>
      <c r="AP225" s="2"/>
      <c r="AQ225" s="2"/>
    </row>
    <row r="226">
      <c r="Z226" s="2"/>
      <c r="AA226" s="2"/>
      <c r="AF226" s="2"/>
      <c r="AG226" s="2"/>
      <c r="AH226" s="2"/>
      <c r="AI226" s="2"/>
      <c r="AJ226" s="6"/>
      <c r="AK226" s="2"/>
      <c r="AL226" s="2"/>
      <c r="AM226" s="2"/>
      <c r="AN226" s="2"/>
      <c r="AO226" s="2"/>
      <c r="AP226" s="2"/>
      <c r="AQ226" s="2"/>
    </row>
    <row r="227">
      <c r="Z227" s="2"/>
      <c r="AA227" s="2"/>
      <c r="AF227" s="2"/>
      <c r="AG227" s="2"/>
      <c r="AH227" s="2"/>
      <c r="AI227" s="2"/>
      <c r="AJ227" s="6"/>
      <c r="AK227" s="2"/>
      <c r="AL227" s="2"/>
      <c r="AM227" s="2"/>
      <c r="AN227" s="2"/>
      <c r="AO227" s="2"/>
      <c r="AP227" s="2"/>
      <c r="AQ227" s="2"/>
    </row>
    <row r="228">
      <c r="Z228" s="2"/>
      <c r="AA228" s="2"/>
      <c r="AF228" s="2"/>
      <c r="AG228" s="2"/>
      <c r="AH228" s="2"/>
      <c r="AI228" s="2"/>
      <c r="AJ228" s="6"/>
      <c r="AK228" s="2"/>
      <c r="AL228" s="2"/>
      <c r="AM228" s="2"/>
      <c r="AN228" s="2"/>
      <c r="AO228" s="2"/>
      <c r="AP228" s="2"/>
      <c r="AQ228" s="2"/>
    </row>
    <row r="229">
      <c r="Z229" s="2"/>
      <c r="AA229" s="2"/>
      <c r="AF229" s="2"/>
      <c r="AG229" s="2"/>
      <c r="AH229" s="2"/>
      <c r="AI229" s="2"/>
      <c r="AJ229" s="6"/>
      <c r="AK229" s="2"/>
      <c r="AL229" s="2"/>
      <c r="AM229" s="2"/>
      <c r="AN229" s="2"/>
      <c r="AO229" s="2"/>
      <c r="AP229" s="2"/>
      <c r="AQ229" s="2"/>
    </row>
    <row r="230">
      <c r="Z230" s="2"/>
      <c r="AA230" s="2"/>
      <c r="AF230" s="2"/>
      <c r="AG230" s="2"/>
      <c r="AH230" s="2"/>
      <c r="AI230" s="2"/>
      <c r="AJ230" s="6"/>
      <c r="AK230" s="2"/>
      <c r="AL230" s="2"/>
      <c r="AM230" s="2"/>
      <c r="AN230" s="2"/>
      <c r="AO230" s="2"/>
      <c r="AP230" s="2"/>
      <c r="AQ230" s="2"/>
    </row>
    <row r="231">
      <c r="Z231" s="2"/>
      <c r="AA231" s="2"/>
      <c r="AF231" s="2"/>
      <c r="AG231" s="2"/>
      <c r="AH231" s="2"/>
      <c r="AI231" s="2"/>
      <c r="AJ231" s="6"/>
      <c r="AK231" s="2"/>
      <c r="AL231" s="2"/>
      <c r="AM231" s="2"/>
      <c r="AN231" s="2"/>
      <c r="AO231" s="2"/>
      <c r="AP231" s="2"/>
      <c r="AQ231" s="2"/>
    </row>
    <row r="232">
      <c r="Z232" s="2"/>
      <c r="AA232" s="2"/>
      <c r="AF232" s="2"/>
      <c r="AG232" s="2"/>
      <c r="AH232" s="2"/>
      <c r="AI232" s="2"/>
      <c r="AJ232" s="6"/>
      <c r="AK232" s="2"/>
      <c r="AL232" s="2"/>
      <c r="AM232" s="2"/>
      <c r="AN232" s="2"/>
      <c r="AO232" s="2"/>
      <c r="AP232" s="2"/>
      <c r="AQ232" s="2"/>
    </row>
    <row r="233">
      <c r="Z233" s="2"/>
      <c r="AA233" s="2"/>
      <c r="AF233" s="2"/>
      <c r="AG233" s="2"/>
      <c r="AH233" s="2"/>
      <c r="AI233" s="2"/>
      <c r="AJ233" s="6"/>
      <c r="AK233" s="2"/>
      <c r="AL233" s="2"/>
      <c r="AM233" s="2"/>
      <c r="AN233" s="2"/>
      <c r="AO233" s="2"/>
      <c r="AP233" s="2"/>
      <c r="AQ233" s="2"/>
    </row>
    <row r="234">
      <c r="Z234" s="2"/>
      <c r="AA234" s="2"/>
      <c r="AF234" s="2"/>
      <c r="AG234" s="2"/>
      <c r="AH234" s="2"/>
      <c r="AI234" s="2"/>
      <c r="AJ234" s="6"/>
      <c r="AK234" s="2"/>
      <c r="AL234" s="2"/>
      <c r="AM234" s="2"/>
      <c r="AN234" s="2"/>
      <c r="AO234" s="2"/>
      <c r="AP234" s="2"/>
      <c r="AQ234" s="2"/>
    </row>
    <row r="235">
      <c r="Z235" s="2"/>
      <c r="AA235" s="2"/>
      <c r="AF235" s="2"/>
      <c r="AG235" s="2"/>
      <c r="AH235" s="2"/>
      <c r="AI235" s="2"/>
      <c r="AJ235" s="6"/>
      <c r="AK235" s="2"/>
      <c r="AL235" s="2"/>
      <c r="AM235" s="2"/>
      <c r="AN235" s="2"/>
      <c r="AO235" s="2"/>
      <c r="AP235" s="2"/>
      <c r="AQ235" s="2"/>
    </row>
    <row r="236">
      <c r="Z236" s="2"/>
      <c r="AA236" s="2"/>
      <c r="AF236" s="2"/>
      <c r="AG236" s="2"/>
      <c r="AH236" s="2"/>
      <c r="AI236" s="2"/>
      <c r="AJ236" s="6"/>
      <c r="AK236" s="2"/>
      <c r="AL236" s="2"/>
      <c r="AM236" s="2"/>
      <c r="AN236" s="2"/>
      <c r="AO236" s="2"/>
      <c r="AP236" s="2"/>
      <c r="AQ236" s="2"/>
    </row>
    <row r="237">
      <c r="Z237" s="2"/>
      <c r="AA237" s="2"/>
      <c r="AF237" s="2"/>
      <c r="AG237" s="2"/>
      <c r="AH237" s="2"/>
      <c r="AI237" s="2"/>
      <c r="AJ237" s="6"/>
      <c r="AK237" s="2"/>
      <c r="AL237" s="2"/>
      <c r="AM237" s="2"/>
      <c r="AN237" s="2"/>
      <c r="AO237" s="2"/>
      <c r="AP237" s="2"/>
      <c r="AQ237" s="2"/>
    </row>
    <row r="238">
      <c r="Z238" s="2"/>
      <c r="AA238" s="2"/>
      <c r="AF238" s="2"/>
      <c r="AG238" s="2"/>
      <c r="AH238" s="2"/>
      <c r="AI238" s="2"/>
      <c r="AJ238" s="6"/>
      <c r="AK238" s="2"/>
      <c r="AL238" s="2"/>
      <c r="AM238" s="2"/>
      <c r="AN238" s="2"/>
      <c r="AO238" s="2"/>
      <c r="AP238" s="2"/>
      <c r="AQ238" s="2"/>
    </row>
    <row r="239">
      <c r="Z239" s="2"/>
      <c r="AA239" s="2"/>
      <c r="AF239" s="2"/>
      <c r="AG239" s="2"/>
      <c r="AH239" s="2"/>
      <c r="AI239" s="2"/>
      <c r="AJ239" s="6"/>
      <c r="AK239" s="2"/>
      <c r="AL239" s="2"/>
      <c r="AM239" s="2"/>
      <c r="AN239" s="2"/>
      <c r="AO239" s="2"/>
      <c r="AP239" s="2"/>
      <c r="AQ239" s="2"/>
    </row>
    <row r="240">
      <c r="Z240" s="2"/>
      <c r="AA240" s="2"/>
      <c r="AF240" s="2"/>
      <c r="AG240" s="2"/>
      <c r="AH240" s="2"/>
      <c r="AI240" s="2"/>
      <c r="AJ240" s="6"/>
      <c r="AK240" s="2"/>
      <c r="AL240" s="2"/>
      <c r="AM240" s="2"/>
      <c r="AN240" s="2"/>
      <c r="AO240" s="2"/>
      <c r="AP240" s="2"/>
      <c r="AQ240" s="2"/>
    </row>
    <row r="241">
      <c r="Z241" s="2"/>
      <c r="AA241" s="2"/>
      <c r="AF241" s="2"/>
      <c r="AG241" s="2"/>
      <c r="AH241" s="2"/>
      <c r="AI241" s="2"/>
      <c r="AJ241" s="6"/>
      <c r="AK241" s="2"/>
      <c r="AL241" s="2"/>
      <c r="AM241" s="2"/>
      <c r="AN241" s="2"/>
      <c r="AO241" s="2"/>
      <c r="AP241" s="2"/>
      <c r="AQ241" s="2"/>
    </row>
    <row r="242">
      <c r="Z242" s="2"/>
      <c r="AA242" s="2"/>
      <c r="AF242" s="2"/>
      <c r="AG242" s="2"/>
      <c r="AH242" s="2"/>
      <c r="AI242" s="2"/>
      <c r="AJ242" s="6"/>
      <c r="AK242" s="2"/>
      <c r="AL242" s="2"/>
      <c r="AM242" s="2"/>
      <c r="AN242" s="2"/>
      <c r="AO242" s="2"/>
      <c r="AP242" s="2"/>
      <c r="AQ242" s="2"/>
    </row>
    <row r="243">
      <c r="Z243" s="2"/>
      <c r="AA243" s="2"/>
      <c r="AF243" s="2"/>
      <c r="AG243" s="2"/>
      <c r="AH243" s="2"/>
      <c r="AI243" s="2"/>
      <c r="AJ243" s="6"/>
      <c r="AK243" s="2"/>
      <c r="AL243" s="2"/>
      <c r="AM243" s="2"/>
      <c r="AN243" s="2"/>
      <c r="AO243" s="2"/>
      <c r="AP243" s="2"/>
      <c r="AQ243" s="2"/>
    </row>
    <row r="244">
      <c r="Z244" s="2"/>
      <c r="AA244" s="2"/>
      <c r="AF244" s="2"/>
      <c r="AG244" s="2"/>
      <c r="AH244" s="2"/>
      <c r="AI244" s="2"/>
      <c r="AJ244" s="6"/>
      <c r="AK244" s="2"/>
      <c r="AL244" s="2"/>
      <c r="AM244" s="2"/>
      <c r="AN244" s="2"/>
      <c r="AO244" s="2"/>
      <c r="AP244" s="2"/>
      <c r="AQ244" s="2"/>
    </row>
    <row r="245">
      <c r="Z245" s="2"/>
      <c r="AA245" s="2"/>
      <c r="AF245" s="2"/>
      <c r="AG245" s="2"/>
      <c r="AH245" s="2"/>
      <c r="AI245" s="2"/>
      <c r="AJ245" s="6"/>
      <c r="AK245" s="2"/>
      <c r="AL245" s="2"/>
      <c r="AM245" s="2"/>
      <c r="AN245" s="2"/>
      <c r="AO245" s="2"/>
      <c r="AP245" s="2"/>
      <c r="AQ245" s="2"/>
    </row>
    <row r="246">
      <c r="Z246" s="2"/>
      <c r="AA246" s="2"/>
      <c r="AF246" s="2"/>
      <c r="AG246" s="2"/>
      <c r="AH246" s="2"/>
      <c r="AI246" s="2"/>
      <c r="AJ246" s="6"/>
      <c r="AK246" s="2"/>
      <c r="AL246" s="2"/>
      <c r="AM246" s="2"/>
      <c r="AN246" s="2"/>
      <c r="AO246" s="2"/>
      <c r="AP246" s="2"/>
      <c r="AQ246" s="2"/>
    </row>
    <row r="247">
      <c r="Z247" s="2"/>
      <c r="AA247" s="2"/>
      <c r="AF247" s="2"/>
      <c r="AG247" s="2"/>
      <c r="AH247" s="2"/>
      <c r="AI247" s="2"/>
      <c r="AJ247" s="6"/>
      <c r="AK247" s="2"/>
      <c r="AL247" s="2"/>
      <c r="AM247" s="2"/>
      <c r="AN247" s="2"/>
      <c r="AO247" s="2"/>
      <c r="AP247" s="2"/>
      <c r="AQ247" s="2"/>
    </row>
    <row r="248">
      <c r="Z248" s="2"/>
      <c r="AA248" s="2"/>
      <c r="AF248" s="2"/>
      <c r="AG248" s="2"/>
      <c r="AH248" s="2"/>
      <c r="AI248" s="2"/>
      <c r="AJ248" s="6"/>
      <c r="AK248" s="2"/>
      <c r="AL248" s="2"/>
      <c r="AM248" s="2"/>
      <c r="AN248" s="2"/>
      <c r="AO248" s="2"/>
      <c r="AP248" s="2"/>
      <c r="AQ248" s="2"/>
    </row>
    <row r="249">
      <c r="Z249" s="2"/>
      <c r="AA249" s="2"/>
      <c r="AF249" s="2"/>
      <c r="AG249" s="2"/>
      <c r="AH249" s="2"/>
      <c r="AI249" s="2"/>
      <c r="AJ249" s="6"/>
      <c r="AK249" s="2"/>
      <c r="AL249" s="2"/>
      <c r="AM249" s="2"/>
      <c r="AN249" s="2"/>
      <c r="AO249" s="2"/>
      <c r="AP249" s="2"/>
      <c r="AQ249" s="2"/>
    </row>
    <row r="250">
      <c r="Z250" s="2"/>
      <c r="AA250" s="2"/>
      <c r="AF250" s="2"/>
      <c r="AG250" s="2"/>
      <c r="AH250" s="2"/>
      <c r="AI250" s="2"/>
      <c r="AJ250" s="6"/>
      <c r="AK250" s="2"/>
      <c r="AL250" s="2"/>
      <c r="AM250" s="2"/>
      <c r="AN250" s="2"/>
      <c r="AO250" s="2"/>
      <c r="AP250" s="2"/>
      <c r="AQ250" s="2"/>
    </row>
    <row r="251">
      <c r="Z251" s="2"/>
      <c r="AA251" s="2"/>
      <c r="AF251" s="2"/>
      <c r="AG251" s="2"/>
      <c r="AH251" s="2"/>
      <c r="AI251" s="2"/>
      <c r="AJ251" s="6"/>
      <c r="AK251" s="2"/>
      <c r="AL251" s="2"/>
      <c r="AM251" s="2"/>
      <c r="AN251" s="2"/>
      <c r="AO251" s="2"/>
      <c r="AP251" s="2"/>
      <c r="AQ251" s="2"/>
    </row>
    <row r="252">
      <c r="Z252" s="2"/>
      <c r="AA252" s="2"/>
      <c r="AF252" s="2"/>
      <c r="AG252" s="2"/>
      <c r="AH252" s="2"/>
      <c r="AI252" s="2"/>
      <c r="AJ252" s="6"/>
      <c r="AK252" s="2"/>
      <c r="AL252" s="2"/>
      <c r="AM252" s="2"/>
      <c r="AN252" s="2"/>
      <c r="AO252" s="2"/>
      <c r="AP252" s="2"/>
      <c r="AQ252" s="2"/>
    </row>
    <row r="253">
      <c r="Z253" s="2"/>
      <c r="AA253" s="2"/>
      <c r="AF253" s="2"/>
      <c r="AG253" s="2"/>
      <c r="AH253" s="2"/>
      <c r="AI253" s="2"/>
      <c r="AJ253" s="6"/>
      <c r="AK253" s="2"/>
      <c r="AL253" s="2"/>
      <c r="AM253" s="2"/>
      <c r="AN253" s="2"/>
      <c r="AO253" s="2"/>
      <c r="AP253" s="2"/>
      <c r="AQ253" s="2"/>
    </row>
    <row r="254">
      <c r="Z254" s="2"/>
      <c r="AA254" s="2"/>
      <c r="AF254" s="2"/>
      <c r="AG254" s="2"/>
      <c r="AH254" s="2"/>
      <c r="AI254" s="2"/>
      <c r="AJ254" s="6"/>
      <c r="AK254" s="2"/>
      <c r="AL254" s="2"/>
      <c r="AM254" s="2"/>
      <c r="AN254" s="2"/>
      <c r="AO254" s="2"/>
      <c r="AP254" s="2"/>
      <c r="AQ254" s="2"/>
    </row>
    <row r="255">
      <c r="Z255" s="2"/>
      <c r="AA255" s="2"/>
      <c r="AF255" s="2"/>
      <c r="AG255" s="2"/>
      <c r="AH255" s="2"/>
      <c r="AI255" s="2"/>
      <c r="AJ255" s="6"/>
      <c r="AK255" s="2"/>
      <c r="AL255" s="2"/>
      <c r="AM255" s="2"/>
      <c r="AN255" s="2"/>
      <c r="AO255" s="2"/>
      <c r="AP255" s="2"/>
      <c r="AQ255" s="2"/>
    </row>
    <row r="256">
      <c r="Z256" s="2"/>
      <c r="AA256" s="2"/>
      <c r="AF256" s="2"/>
      <c r="AG256" s="2"/>
      <c r="AH256" s="2"/>
      <c r="AI256" s="2"/>
      <c r="AJ256" s="6"/>
      <c r="AK256" s="2"/>
      <c r="AL256" s="2"/>
      <c r="AM256" s="2"/>
      <c r="AN256" s="2"/>
      <c r="AO256" s="2"/>
      <c r="AP256" s="2"/>
      <c r="AQ256" s="2"/>
    </row>
    <row r="257">
      <c r="Z257" s="2"/>
      <c r="AA257" s="2"/>
      <c r="AF257" s="2"/>
      <c r="AG257" s="2"/>
      <c r="AH257" s="2"/>
      <c r="AI257" s="2"/>
      <c r="AJ257" s="6"/>
      <c r="AK257" s="2"/>
      <c r="AL257" s="2"/>
      <c r="AM257" s="2"/>
      <c r="AN257" s="2"/>
      <c r="AO257" s="2"/>
      <c r="AP257" s="2"/>
      <c r="AQ257" s="2"/>
    </row>
    <row r="258">
      <c r="Z258" s="2"/>
      <c r="AA258" s="2"/>
      <c r="AF258" s="2"/>
      <c r="AG258" s="2"/>
      <c r="AH258" s="2"/>
      <c r="AI258" s="2"/>
      <c r="AJ258" s="6"/>
      <c r="AK258" s="2"/>
      <c r="AL258" s="2"/>
      <c r="AM258" s="2"/>
      <c r="AN258" s="2"/>
      <c r="AO258" s="2"/>
      <c r="AP258" s="2"/>
      <c r="AQ258" s="2"/>
    </row>
    <row r="259">
      <c r="Z259" s="2"/>
      <c r="AA259" s="2"/>
      <c r="AF259" s="2"/>
      <c r="AG259" s="2"/>
      <c r="AH259" s="2"/>
      <c r="AI259" s="2"/>
      <c r="AJ259" s="6"/>
      <c r="AK259" s="2"/>
      <c r="AL259" s="2"/>
      <c r="AM259" s="2"/>
      <c r="AN259" s="2"/>
      <c r="AO259" s="2"/>
      <c r="AP259" s="2"/>
      <c r="AQ259" s="2"/>
    </row>
    <row r="260">
      <c r="Z260" s="2"/>
      <c r="AA260" s="2"/>
      <c r="AF260" s="2"/>
      <c r="AG260" s="2"/>
      <c r="AH260" s="2"/>
      <c r="AI260" s="2"/>
      <c r="AJ260" s="6"/>
      <c r="AK260" s="2"/>
      <c r="AL260" s="2"/>
      <c r="AM260" s="2"/>
      <c r="AN260" s="2"/>
      <c r="AO260" s="2"/>
      <c r="AP260" s="2"/>
      <c r="AQ260" s="2"/>
    </row>
    <row r="261">
      <c r="Z261" s="2"/>
      <c r="AA261" s="2"/>
      <c r="AF261" s="2"/>
      <c r="AG261" s="2"/>
      <c r="AH261" s="2"/>
      <c r="AI261" s="2"/>
      <c r="AJ261" s="6"/>
      <c r="AK261" s="2"/>
      <c r="AL261" s="2"/>
      <c r="AM261" s="2"/>
      <c r="AN261" s="2"/>
      <c r="AO261" s="2"/>
      <c r="AP261" s="2"/>
      <c r="AQ261" s="2"/>
    </row>
    <row r="262">
      <c r="Z262" s="2"/>
      <c r="AA262" s="2"/>
      <c r="AF262" s="2"/>
      <c r="AG262" s="2"/>
      <c r="AH262" s="2"/>
      <c r="AI262" s="2"/>
      <c r="AJ262" s="6"/>
      <c r="AK262" s="2"/>
      <c r="AL262" s="2"/>
      <c r="AM262" s="2"/>
      <c r="AN262" s="2"/>
      <c r="AO262" s="2"/>
      <c r="AP262" s="2"/>
      <c r="AQ262" s="2"/>
    </row>
    <row r="263">
      <c r="Z263" s="2"/>
      <c r="AA263" s="2"/>
      <c r="AF263" s="2"/>
      <c r="AG263" s="2"/>
      <c r="AH263" s="2"/>
      <c r="AI263" s="2"/>
      <c r="AJ263" s="6"/>
      <c r="AK263" s="2"/>
      <c r="AL263" s="2"/>
      <c r="AM263" s="2"/>
      <c r="AN263" s="2"/>
      <c r="AO263" s="2"/>
      <c r="AP263" s="2"/>
      <c r="AQ263" s="2"/>
    </row>
    <row r="264">
      <c r="Z264" s="2"/>
      <c r="AA264" s="2"/>
      <c r="AF264" s="2"/>
      <c r="AG264" s="2"/>
      <c r="AH264" s="2"/>
      <c r="AI264" s="2"/>
      <c r="AJ264" s="6"/>
      <c r="AK264" s="2"/>
      <c r="AL264" s="2"/>
      <c r="AM264" s="2"/>
      <c r="AN264" s="2"/>
      <c r="AO264" s="2"/>
      <c r="AP264" s="2"/>
      <c r="AQ264" s="2"/>
    </row>
    <row r="265">
      <c r="Z265" s="2"/>
      <c r="AA265" s="2"/>
      <c r="AF265" s="2"/>
      <c r="AG265" s="2"/>
      <c r="AH265" s="2"/>
      <c r="AI265" s="2"/>
      <c r="AJ265" s="6"/>
      <c r="AK265" s="2"/>
      <c r="AL265" s="2"/>
      <c r="AM265" s="2"/>
      <c r="AN265" s="2"/>
      <c r="AO265" s="2"/>
      <c r="AP265" s="2"/>
      <c r="AQ265" s="2"/>
    </row>
    <row r="266">
      <c r="Z266" s="2"/>
      <c r="AA266" s="2"/>
      <c r="AF266" s="2"/>
      <c r="AG266" s="2"/>
      <c r="AH266" s="2"/>
      <c r="AI266" s="2"/>
      <c r="AJ266" s="6"/>
      <c r="AK266" s="2"/>
      <c r="AL266" s="2"/>
      <c r="AM266" s="2"/>
      <c r="AN266" s="2"/>
      <c r="AO266" s="2"/>
      <c r="AP266" s="2"/>
      <c r="AQ266" s="2"/>
    </row>
    <row r="267">
      <c r="Z267" s="2"/>
      <c r="AA267" s="2"/>
      <c r="AF267" s="2"/>
      <c r="AG267" s="2"/>
      <c r="AH267" s="2"/>
      <c r="AI267" s="2"/>
      <c r="AJ267" s="6"/>
      <c r="AK267" s="2"/>
      <c r="AL267" s="2"/>
      <c r="AM267" s="2"/>
      <c r="AN267" s="2"/>
      <c r="AO267" s="2"/>
      <c r="AP267" s="2"/>
      <c r="AQ267" s="2"/>
    </row>
    <row r="268">
      <c r="Z268" s="2"/>
      <c r="AA268" s="2"/>
      <c r="AF268" s="2"/>
      <c r="AG268" s="2"/>
      <c r="AH268" s="2"/>
      <c r="AI268" s="2"/>
      <c r="AJ268" s="6"/>
      <c r="AK268" s="2"/>
      <c r="AL268" s="2"/>
      <c r="AM268" s="2"/>
      <c r="AN268" s="2"/>
      <c r="AO268" s="2"/>
      <c r="AP268" s="2"/>
      <c r="AQ268" s="2"/>
    </row>
    <row r="269">
      <c r="Z269" s="2"/>
      <c r="AA269" s="2"/>
      <c r="AF269" s="2"/>
      <c r="AG269" s="2"/>
      <c r="AH269" s="2"/>
      <c r="AI269" s="2"/>
      <c r="AJ269" s="6"/>
      <c r="AK269" s="2"/>
      <c r="AL269" s="2"/>
      <c r="AM269" s="2"/>
      <c r="AN269" s="2"/>
      <c r="AO269" s="2"/>
      <c r="AP269" s="2"/>
      <c r="AQ269" s="2"/>
    </row>
    <row r="270">
      <c r="Z270" s="2"/>
      <c r="AA270" s="2"/>
      <c r="AF270" s="2"/>
      <c r="AG270" s="2"/>
      <c r="AH270" s="2"/>
      <c r="AI270" s="2"/>
      <c r="AJ270" s="6"/>
      <c r="AK270" s="2"/>
      <c r="AL270" s="2"/>
      <c r="AM270" s="2"/>
      <c r="AN270" s="2"/>
      <c r="AO270" s="2"/>
      <c r="AP270" s="2"/>
      <c r="AQ270" s="2"/>
    </row>
    <row r="271">
      <c r="Z271" s="2"/>
      <c r="AA271" s="2"/>
      <c r="AF271" s="2"/>
      <c r="AG271" s="2"/>
      <c r="AH271" s="2"/>
      <c r="AI271" s="2"/>
      <c r="AJ271" s="6"/>
      <c r="AK271" s="2"/>
      <c r="AL271" s="2"/>
      <c r="AM271" s="2"/>
      <c r="AN271" s="2"/>
      <c r="AO271" s="2"/>
      <c r="AP271" s="2"/>
      <c r="AQ271" s="2"/>
    </row>
    <row r="272">
      <c r="Z272" s="2"/>
      <c r="AA272" s="2"/>
      <c r="AF272" s="2"/>
      <c r="AG272" s="2"/>
      <c r="AH272" s="2"/>
      <c r="AI272" s="2"/>
      <c r="AJ272" s="6"/>
      <c r="AK272" s="2"/>
      <c r="AL272" s="2"/>
      <c r="AM272" s="2"/>
      <c r="AN272" s="2"/>
      <c r="AO272" s="2"/>
      <c r="AP272" s="2"/>
      <c r="AQ272" s="2"/>
    </row>
    <row r="273">
      <c r="Z273" s="2"/>
      <c r="AA273" s="2"/>
      <c r="AF273" s="2"/>
      <c r="AG273" s="2"/>
      <c r="AH273" s="2"/>
      <c r="AI273" s="2"/>
      <c r="AJ273" s="6"/>
      <c r="AK273" s="2"/>
      <c r="AL273" s="2"/>
      <c r="AM273" s="2"/>
      <c r="AN273" s="2"/>
      <c r="AO273" s="2"/>
      <c r="AP273" s="2"/>
      <c r="AQ273" s="2"/>
    </row>
    <row r="274">
      <c r="Z274" s="2"/>
      <c r="AA274" s="2"/>
      <c r="AF274" s="2"/>
      <c r="AG274" s="2"/>
      <c r="AH274" s="2"/>
      <c r="AI274" s="2"/>
      <c r="AJ274" s="6"/>
      <c r="AK274" s="2"/>
      <c r="AL274" s="2"/>
      <c r="AM274" s="2"/>
      <c r="AN274" s="2"/>
      <c r="AO274" s="2"/>
      <c r="AP274" s="2"/>
      <c r="AQ274" s="2"/>
    </row>
    <row r="275">
      <c r="Z275" s="2"/>
      <c r="AA275" s="2"/>
      <c r="AF275" s="2"/>
      <c r="AG275" s="2"/>
      <c r="AH275" s="2"/>
      <c r="AI275" s="2"/>
      <c r="AJ275" s="6"/>
      <c r="AK275" s="2"/>
      <c r="AL275" s="2"/>
      <c r="AM275" s="2"/>
      <c r="AN275" s="2"/>
      <c r="AO275" s="2"/>
      <c r="AP275" s="2"/>
      <c r="AQ275" s="2"/>
    </row>
    <row r="276">
      <c r="Z276" s="2"/>
      <c r="AA276" s="2"/>
      <c r="AF276" s="2"/>
      <c r="AG276" s="2"/>
      <c r="AH276" s="2"/>
      <c r="AI276" s="2"/>
      <c r="AJ276" s="6"/>
      <c r="AK276" s="2"/>
      <c r="AL276" s="2"/>
      <c r="AM276" s="2"/>
      <c r="AN276" s="2"/>
      <c r="AO276" s="2"/>
      <c r="AP276" s="2"/>
      <c r="AQ276" s="2"/>
    </row>
    <row r="277">
      <c r="Z277" s="2"/>
      <c r="AA277" s="2"/>
      <c r="AF277" s="2"/>
      <c r="AG277" s="2"/>
      <c r="AH277" s="2"/>
      <c r="AI277" s="2"/>
      <c r="AJ277" s="6"/>
      <c r="AK277" s="2"/>
      <c r="AL277" s="2"/>
      <c r="AM277" s="2"/>
      <c r="AN277" s="2"/>
      <c r="AO277" s="2"/>
      <c r="AP277" s="2"/>
      <c r="AQ277" s="2"/>
    </row>
    <row r="278">
      <c r="Z278" s="2"/>
      <c r="AA278" s="2"/>
      <c r="AF278" s="2"/>
      <c r="AG278" s="2"/>
      <c r="AH278" s="2"/>
      <c r="AI278" s="2"/>
      <c r="AJ278" s="6"/>
      <c r="AK278" s="2"/>
      <c r="AL278" s="2"/>
      <c r="AM278" s="2"/>
      <c r="AN278" s="2"/>
      <c r="AO278" s="2"/>
      <c r="AP278" s="2"/>
      <c r="AQ278" s="2"/>
    </row>
    <row r="279">
      <c r="Z279" s="2"/>
      <c r="AA279" s="2"/>
      <c r="AF279" s="2"/>
      <c r="AG279" s="2"/>
      <c r="AH279" s="2"/>
      <c r="AI279" s="2"/>
      <c r="AJ279" s="6"/>
      <c r="AK279" s="2"/>
      <c r="AL279" s="2"/>
      <c r="AM279" s="2"/>
      <c r="AN279" s="2"/>
      <c r="AO279" s="2"/>
      <c r="AP279" s="2"/>
      <c r="AQ279" s="2"/>
    </row>
    <row r="280">
      <c r="Z280" s="2"/>
      <c r="AA280" s="2"/>
      <c r="AF280" s="2"/>
      <c r="AG280" s="2"/>
      <c r="AH280" s="2"/>
      <c r="AI280" s="2"/>
      <c r="AJ280" s="6"/>
      <c r="AK280" s="2"/>
      <c r="AL280" s="2"/>
      <c r="AM280" s="2"/>
      <c r="AN280" s="2"/>
      <c r="AO280" s="2"/>
      <c r="AP280" s="2"/>
      <c r="AQ280" s="2"/>
    </row>
    <row r="281">
      <c r="Z281" s="2"/>
      <c r="AA281" s="2"/>
      <c r="AF281" s="2"/>
      <c r="AG281" s="2"/>
      <c r="AH281" s="2"/>
      <c r="AI281" s="2"/>
      <c r="AJ281" s="6"/>
      <c r="AK281" s="2"/>
      <c r="AL281" s="2"/>
      <c r="AM281" s="2"/>
      <c r="AN281" s="2"/>
      <c r="AO281" s="2"/>
      <c r="AP281" s="2"/>
      <c r="AQ281" s="2"/>
    </row>
    <row r="282">
      <c r="Z282" s="2"/>
      <c r="AA282" s="2"/>
      <c r="AF282" s="2"/>
      <c r="AG282" s="2"/>
      <c r="AH282" s="2"/>
      <c r="AI282" s="2"/>
      <c r="AJ282" s="6"/>
      <c r="AK282" s="2"/>
      <c r="AL282" s="2"/>
      <c r="AM282" s="2"/>
      <c r="AN282" s="2"/>
      <c r="AO282" s="2"/>
      <c r="AP282" s="2"/>
      <c r="AQ282" s="2"/>
    </row>
    <row r="283">
      <c r="Z283" s="2"/>
      <c r="AA283" s="2"/>
      <c r="AF283" s="2"/>
      <c r="AG283" s="2"/>
      <c r="AH283" s="2"/>
      <c r="AI283" s="2"/>
      <c r="AJ283" s="6"/>
      <c r="AK283" s="2"/>
      <c r="AL283" s="2"/>
      <c r="AM283" s="2"/>
      <c r="AN283" s="2"/>
      <c r="AO283" s="2"/>
      <c r="AP283" s="2"/>
      <c r="AQ283" s="2"/>
    </row>
    <row r="284">
      <c r="Z284" s="2"/>
      <c r="AA284" s="2"/>
      <c r="AF284" s="2"/>
      <c r="AG284" s="2"/>
      <c r="AH284" s="2"/>
      <c r="AI284" s="2"/>
      <c r="AJ284" s="6"/>
      <c r="AK284" s="2"/>
      <c r="AL284" s="2"/>
      <c r="AM284" s="2"/>
      <c r="AN284" s="2"/>
      <c r="AO284" s="2"/>
      <c r="AP284" s="2"/>
      <c r="AQ284" s="2"/>
    </row>
    <row r="285">
      <c r="Z285" s="2"/>
      <c r="AA285" s="2"/>
      <c r="AF285" s="2"/>
      <c r="AG285" s="2"/>
      <c r="AH285" s="2"/>
      <c r="AI285" s="2"/>
      <c r="AJ285" s="6"/>
      <c r="AK285" s="2"/>
      <c r="AL285" s="2"/>
      <c r="AM285" s="2"/>
      <c r="AN285" s="2"/>
      <c r="AO285" s="2"/>
      <c r="AP285" s="2"/>
      <c r="AQ285" s="2"/>
    </row>
    <row r="286">
      <c r="Z286" s="2"/>
      <c r="AA286" s="2"/>
      <c r="AF286" s="2"/>
      <c r="AG286" s="2"/>
      <c r="AH286" s="2"/>
      <c r="AI286" s="2"/>
      <c r="AJ286" s="6"/>
      <c r="AK286" s="2"/>
      <c r="AL286" s="2"/>
      <c r="AM286" s="2"/>
      <c r="AN286" s="2"/>
      <c r="AO286" s="2"/>
      <c r="AP286" s="2"/>
      <c r="AQ286" s="2"/>
    </row>
    <row r="287">
      <c r="Z287" s="2"/>
      <c r="AA287" s="2"/>
      <c r="AF287" s="2"/>
      <c r="AG287" s="2"/>
      <c r="AH287" s="2"/>
      <c r="AI287" s="2"/>
      <c r="AJ287" s="6"/>
      <c r="AK287" s="2"/>
      <c r="AL287" s="2"/>
      <c r="AM287" s="2"/>
      <c r="AN287" s="2"/>
      <c r="AO287" s="2"/>
      <c r="AP287" s="2"/>
      <c r="AQ287" s="2"/>
    </row>
    <row r="288">
      <c r="Z288" s="2"/>
      <c r="AA288" s="2"/>
      <c r="AF288" s="2"/>
      <c r="AG288" s="2"/>
      <c r="AH288" s="2"/>
      <c r="AI288" s="2"/>
      <c r="AJ288" s="6"/>
      <c r="AK288" s="2"/>
      <c r="AL288" s="2"/>
      <c r="AM288" s="2"/>
      <c r="AN288" s="2"/>
      <c r="AO288" s="2"/>
      <c r="AP288" s="2"/>
      <c r="AQ288" s="2"/>
    </row>
    <row r="289">
      <c r="Z289" s="2"/>
      <c r="AA289" s="2"/>
      <c r="AF289" s="2"/>
      <c r="AG289" s="2"/>
      <c r="AH289" s="2"/>
      <c r="AI289" s="2"/>
      <c r="AJ289" s="6"/>
      <c r="AK289" s="2"/>
      <c r="AL289" s="2"/>
      <c r="AM289" s="2"/>
      <c r="AN289" s="2"/>
      <c r="AO289" s="2"/>
      <c r="AP289" s="2"/>
      <c r="AQ289" s="2"/>
    </row>
    <row r="290">
      <c r="Z290" s="2"/>
      <c r="AA290" s="2"/>
      <c r="AF290" s="2"/>
      <c r="AG290" s="2"/>
      <c r="AH290" s="2"/>
      <c r="AI290" s="2"/>
      <c r="AJ290" s="6"/>
      <c r="AK290" s="2"/>
      <c r="AL290" s="2"/>
      <c r="AM290" s="2"/>
      <c r="AN290" s="2"/>
      <c r="AO290" s="2"/>
      <c r="AP290" s="2"/>
      <c r="AQ290" s="2"/>
    </row>
    <row r="291">
      <c r="Z291" s="2"/>
      <c r="AA291" s="2"/>
      <c r="AF291" s="2"/>
      <c r="AG291" s="2"/>
      <c r="AH291" s="2"/>
      <c r="AI291" s="2"/>
      <c r="AJ291" s="6"/>
      <c r="AK291" s="2"/>
      <c r="AL291" s="2"/>
      <c r="AM291" s="2"/>
      <c r="AN291" s="2"/>
      <c r="AO291" s="2"/>
      <c r="AP291" s="2"/>
      <c r="AQ291" s="2"/>
    </row>
    <row r="292">
      <c r="Z292" s="2"/>
      <c r="AA292" s="2"/>
      <c r="AF292" s="2"/>
      <c r="AG292" s="2"/>
      <c r="AH292" s="2"/>
      <c r="AI292" s="2"/>
      <c r="AJ292" s="6"/>
      <c r="AK292" s="2"/>
      <c r="AL292" s="2"/>
      <c r="AM292" s="2"/>
      <c r="AN292" s="2"/>
      <c r="AO292" s="2"/>
      <c r="AP292" s="2"/>
      <c r="AQ292" s="2"/>
    </row>
    <row r="293">
      <c r="Z293" s="2"/>
      <c r="AA293" s="2"/>
      <c r="AF293" s="2"/>
      <c r="AG293" s="2"/>
      <c r="AH293" s="2"/>
      <c r="AI293" s="2"/>
      <c r="AJ293" s="6"/>
      <c r="AK293" s="2"/>
      <c r="AL293" s="2"/>
      <c r="AM293" s="2"/>
      <c r="AN293" s="2"/>
      <c r="AO293" s="2"/>
      <c r="AP293" s="2"/>
      <c r="AQ293" s="2"/>
    </row>
    <row r="294">
      <c r="Z294" s="2"/>
      <c r="AA294" s="2"/>
      <c r="AF294" s="2"/>
      <c r="AG294" s="2"/>
      <c r="AH294" s="2"/>
      <c r="AI294" s="2"/>
      <c r="AJ294" s="6"/>
      <c r="AK294" s="2"/>
      <c r="AL294" s="2"/>
      <c r="AM294" s="2"/>
      <c r="AN294" s="2"/>
      <c r="AO294" s="2"/>
      <c r="AP294" s="2"/>
      <c r="AQ294" s="2"/>
    </row>
    <row r="295">
      <c r="Z295" s="2"/>
      <c r="AA295" s="2"/>
      <c r="AF295" s="2"/>
      <c r="AG295" s="2"/>
      <c r="AH295" s="2"/>
      <c r="AI295" s="2"/>
      <c r="AJ295" s="6"/>
      <c r="AK295" s="2"/>
      <c r="AL295" s="2"/>
      <c r="AM295" s="2"/>
      <c r="AN295" s="2"/>
      <c r="AO295" s="2"/>
      <c r="AP295" s="2"/>
      <c r="AQ295" s="2"/>
    </row>
    <row r="296">
      <c r="Z296" s="2"/>
      <c r="AA296" s="2"/>
      <c r="AF296" s="2"/>
      <c r="AG296" s="2"/>
      <c r="AH296" s="2"/>
      <c r="AI296" s="2"/>
      <c r="AJ296" s="6"/>
      <c r="AK296" s="2"/>
      <c r="AL296" s="2"/>
      <c r="AM296" s="2"/>
      <c r="AN296" s="2"/>
      <c r="AO296" s="2"/>
      <c r="AP296" s="2"/>
      <c r="AQ296" s="2"/>
    </row>
    <row r="297">
      <c r="Z297" s="2"/>
      <c r="AA297" s="2"/>
      <c r="AF297" s="2"/>
      <c r="AG297" s="2"/>
      <c r="AH297" s="2"/>
      <c r="AI297" s="2"/>
      <c r="AJ297" s="6"/>
      <c r="AK297" s="2"/>
      <c r="AL297" s="2"/>
      <c r="AM297" s="2"/>
      <c r="AN297" s="2"/>
      <c r="AO297" s="2"/>
      <c r="AP297" s="2"/>
      <c r="AQ297" s="2"/>
    </row>
    <row r="298">
      <c r="Z298" s="2"/>
      <c r="AA298" s="2"/>
      <c r="AF298" s="2"/>
      <c r="AG298" s="2"/>
      <c r="AH298" s="2"/>
      <c r="AI298" s="2"/>
      <c r="AJ298" s="6"/>
      <c r="AK298" s="2"/>
      <c r="AL298" s="2"/>
      <c r="AM298" s="2"/>
      <c r="AN298" s="2"/>
      <c r="AO298" s="2"/>
      <c r="AP298" s="2"/>
      <c r="AQ298" s="2"/>
    </row>
    <row r="299">
      <c r="Z299" s="2"/>
      <c r="AA299" s="2"/>
      <c r="AF299" s="2"/>
      <c r="AG299" s="2"/>
      <c r="AH299" s="2"/>
      <c r="AI299" s="2"/>
      <c r="AJ299" s="6"/>
      <c r="AK299" s="2"/>
      <c r="AL299" s="2"/>
      <c r="AM299" s="2"/>
      <c r="AN299" s="2"/>
      <c r="AO299" s="2"/>
      <c r="AP299" s="2"/>
      <c r="AQ299" s="2"/>
    </row>
    <row r="300">
      <c r="Z300" s="2"/>
      <c r="AA300" s="2"/>
      <c r="AF300" s="2"/>
      <c r="AG300" s="2"/>
      <c r="AH300" s="2"/>
      <c r="AI300" s="2"/>
      <c r="AJ300" s="6"/>
      <c r="AK300" s="2"/>
      <c r="AL300" s="2"/>
      <c r="AM300" s="2"/>
      <c r="AN300" s="2"/>
      <c r="AO300" s="2"/>
      <c r="AP300" s="2"/>
      <c r="AQ300" s="2"/>
    </row>
    <row r="301">
      <c r="Z301" s="2"/>
      <c r="AA301" s="2"/>
      <c r="AF301" s="2"/>
      <c r="AG301" s="2"/>
      <c r="AH301" s="2"/>
      <c r="AI301" s="2"/>
      <c r="AJ301" s="6"/>
      <c r="AK301" s="2"/>
      <c r="AL301" s="2"/>
      <c r="AM301" s="2"/>
      <c r="AN301" s="2"/>
      <c r="AO301" s="2"/>
      <c r="AP301" s="2"/>
      <c r="AQ301" s="2"/>
    </row>
    <row r="302">
      <c r="Z302" s="2"/>
      <c r="AA302" s="2"/>
      <c r="AF302" s="2"/>
      <c r="AG302" s="2"/>
      <c r="AH302" s="2"/>
      <c r="AI302" s="2"/>
      <c r="AJ302" s="6"/>
      <c r="AK302" s="2"/>
      <c r="AL302" s="2"/>
      <c r="AM302" s="2"/>
      <c r="AN302" s="2"/>
      <c r="AO302" s="2"/>
      <c r="AP302" s="2"/>
      <c r="AQ302" s="2"/>
    </row>
    <row r="303">
      <c r="Z303" s="2"/>
      <c r="AA303" s="2"/>
      <c r="AF303" s="2"/>
      <c r="AG303" s="2"/>
      <c r="AH303" s="2"/>
      <c r="AI303" s="2"/>
      <c r="AJ303" s="6"/>
      <c r="AK303" s="2"/>
      <c r="AL303" s="2"/>
      <c r="AM303" s="2"/>
      <c r="AN303" s="2"/>
      <c r="AO303" s="2"/>
      <c r="AP303" s="2"/>
      <c r="AQ303" s="2"/>
    </row>
    <row r="304">
      <c r="Z304" s="2"/>
      <c r="AA304" s="2"/>
      <c r="AF304" s="2"/>
      <c r="AG304" s="2"/>
      <c r="AH304" s="2"/>
      <c r="AI304" s="2"/>
      <c r="AJ304" s="6"/>
      <c r="AK304" s="2"/>
      <c r="AL304" s="2"/>
      <c r="AM304" s="2"/>
      <c r="AN304" s="2"/>
      <c r="AO304" s="2"/>
      <c r="AP304" s="2"/>
      <c r="AQ304" s="2"/>
    </row>
    <row r="305">
      <c r="Z305" s="2"/>
      <c r="AA305" s="2"/>
      <c r="AF305" s="2"/>
      <c r="AG305" s="2"/>
      <c r="AH305" s="2"/>
      <c r="AI305" s="2"/>
      <c r="AJ305" s="6"/>
      <c r="AK305" s="2"/>
      <c r="AL305" s="2"/>
      <c r="AM305" s="2"/>
      <c r="AN305" s="2"/>
      <c r="AO305" s="2"/>
      <c r="AP305" s="2"/>
      <c r="AQ305" s="2"/>
    </row>
    <row r="306">
      <c r="Z306" s="2"/>
      <c r="AA306" s="2"/>
      <c r="AF306" s="2"/>
      <c r="AG306" s="2"/>
      <c r="AH306" s="2"/>
      <c r="AI306" s="2"/>
      <c r="AJ306" s="6"/>
      <c r="AK306" s="2"/>
      <c r="AL306" s="2"/>
      <c r="AM306" s="2"/>
      <c r="AN306" s="2"/>
      <c r="AO306" s="2"/>
      <c r="AP306" s="2"/>
      <c r="AQ306" s="2"/>
    </row>
    <row r="307">
      <c r="Z307" s="2"/>
      <c r="AA307" s="2"/>
      <c r="AF307" s="2"/>
      <c r="AG307" s="2"/>
      <c r="AH307" s="2"/>
      <c r="AI307" s="2"/>
      <c r="AJ307" s="6"/>
      <c r="AK307" s="2"/>
      <c r="AL307" s="2"/>
      <c r="AM307" s="2"/>
      <c r="AN307" s="2"/>
      <c r="AO307" s="2"/>
      <c r="AP307" s="2"/>
      <c r="AQ307" s="2"/>
    </row>
    <row r="308">
      <c r="Z308" s="2"/>
      <c r="AA308" s="2"/>
      <c r="AF308" s="2"/>
      <c r="AG308" s="2"/>
      <c r="AH308" s="2"/>
      <c r="AI308" s="2"/>
      <c r="AJ308" s="6"/>
      <c r="AK308" s="2"/>
      <c r="AL308" s="2"/>
      <c r="AM308" s="2"/>
      <c r="AN308" s="2"/>
      <c r="AO308" s="2"/>
      <c r="AP308" s="2"/>
      <c r="AQ308" s="2"/>
    </row>
    <row r="309">
      <c r="Z309" s="2"/>
      <c r="AA309" s="2"/>
      <c r="AF309" s="2"/>
      <c r="AG309" s="2"/>
      <c r="AH309" s="2"/>
      <c r="AI309" s="2"/>
      <c r="AJ309" s="6"/>
      <c r="AK309" s="2"/>
      <c r="AL309" s="2"/>
      <c r="AM309" s="2"/>
      <c r="AN309" s="2"/>
      <c r="AO309" s="2"/>
      <c r="AP309" s="2"/>
      <c r="AQ309" s="2"/>
    </row>
    <row r="310">
      <c r="Z310" s="2"/>
      <c r="AA310" s="2"/>
      <c r="AF310" s="2"/>
      <c r="AG310" s="2"/>
      <c r="AH310" s="2"/>
      <c r="AI310" s="2"/>
      <c r="AJ310" s="6"/>
      <c r="AK310" s="2"/>
      <c r="AL310" s="2"/>
      <c r="AM310" s="2"/>
      <c r="AN310" s="2"/>
      <c r="AO310" s="2"/>
      <c r="AP310" s="2"/>
      <c r="AQ310" s="2"/>
    </row>
    <row r="311">
      <c r="Z311" s="2"/>
      <c r="AA311" s="2"/>
      <c r="AF311" s="2"/>
      <c r="AG311" s="2"/>
      <c r="AH311" s="2"/>
      <c r="AI311" s="2"/>
      <c r="AJ311" s="6"/>
      <c r="AK311" s="2"/>
      <c r="AL311" s="2"/>
      <c r="AM311" s="2"/>
      <c r="AN311" s="2"/>
      <c r="AO311" s="2"/>
      <c r="AP311" s="2"/>
      <c r="AQ311" s="2"/>
    </row>
    <row r="312">
      <c r="Z312" s="2"/>
      <c r="AA312" s="2"/>
      <c r="AF312" s="2"/>
      <c r="AG312" s="2"/>
      <c r="AH312" s="2"/>
      <c r="AI312" s="2"/>
      <c r="AJ312" s="6"/>
      <c r="AK312" s="2"/>
      <c r="AL312" s="2"/>
      <c r="AM312" s="2"/>
      <c r="AN312" s="2"/>
      <c r="AO312" s="2"/>
      <c r="AP312" s="2"/>
      <c r="AQ312" s="2"/>
    </row>
    <row r="313">
      <c r="Z313" s="2"/>
      <c r="AA313" s="2"/>
      <c r="AF313" s="2"/>
      <c r="AG313" s="2"/>
      <c r="AH313" s="2"/>
      <c r="AI313" s="2"/>
      <c r="AJ313" s="6"/>
      <c r="AK313" s="2"/>
      <c r="AL313" s="2"/>
      <c r="AM313" s="2"/>
      <c r="AN313" s="2"/>
      <c r="AO313" s="2"/>
      <c r="AP313" s="2"/>
      <c r="AQ313" s="2"/>
    </row>
    <row r="314">
      <c r="Z314" s="2"/>
      <c r="AA314" s="2"/>
      <c r="AF314" s="2"/>
      <c r="AG314" s="2"/>
      <c r="AH314" s="2"/>
      <c r="AI314" s="2"/>
      <c r="AJ314" s="6"/>
      <c r="AK314" s="2"/>
      <c r="AL314" s="2"/>
      <c r="AM314" s="2"/>
      <c r="AN314" s="2"/>
      <c r="AO314" s="2"/>
      <c r="AP314" s="2"/>
      <c r="AQ314" s="2"/>
    </row>
    <row r="315">
      <c r="Z315" s="2"/>
      <c r="AA315" s="2"/>
      <c r="AF315" s="2"/>
      <c r="AG315" s="2"/>
      <c r="AH315" s="2"/>
      <c r="AI315" s="2"/>
      <c r="AJ315" s="6"/>
      <c r="AK315" s="2"/>
      <c r="AL315" s="2"/>
      <c r="AM315" s="2"/>
      <c r="AN315" s="2"/>
      <c r="AO315" s="2"/>
      <c r="AP315" s="2"/>
      <c r="AQ315" s="2"/>
    </row>
    <row r="316">
      <c r="Z316" s="2"/>
      <c r="AA316" s="2"/>
      <c r="AF316" s="2"/>
      <c r="AG316" s="2"/>
      <c r="AH316" s="2"/>
      <c r="AI316" s="2"/>
      <c r="AJ316" s="6"/>
      <c r="AK316" s="2"/>
      <c r="AL316" s="2"/>
      <c r="AM316" s="2"/>
      <c r="AN316" s="2"/>
      <c r="AO316" s="2"/>
      <c r="AP316" s="2"/>
      <c r="AQ316" s="2"/>
    </row>
    <row r="317">
      <c r="Z317" s="2"/>
      <c r="AA317" s="2"/>
      <c r="AF317" s="2"/>
      <c r="AG317" s="2"/>
      <c r="AH317" s="2"/>
      <c r="AI317" s="2"/>
      <c r="AJ317" s="6"/>
      <c r="AK317" s="2"/>
      <c r="AL317" s="2"/>
      <c r="AM317" s="2"/>
      <c r="AN317" s="2"/>
      <c r="AO317" s="2"/>
      <c r="AP317" s="2"/>
      <c r="AQ317" s="2"/>
    </row>
    <row r="318">
      <c r="Z318" s="2"/>
      <c r="AA318" s="2"/>
      <c r="AF318" s="2"/>
      <c r="AG318" s="2"/>
      <c r="AH318" s="2"/>
      <c r="AI318" s="2"/>
      <c r="AJ318" s="6"/>
      <c r="AK318" s="2"/>
      <c r="AL318" s="2"/>
      <c r="AM318" s="2"/>
      <c r="AN318" s="2"/>
      <c r="AO318" s="2"/>
      <c r="AP318" s="2"/>
      <c r="AQ318" s="2"/>
    </row>
    <row r="319">
      <c r="Z319" s="2"/>
      <c r="AA319" s="2"/>
      <c r="AF319" s="2"/>
      <c r="AG319" s="2"/>
      <c r="AH319" s="2"/>
      <c r="AI319" s="2"/>
      <c r="AJ319" s="6"/>
      <c r="AK319" s="2"/>
      <c r="AL319" s="2"/>
      <c r="AM319" s="2"/>
      <c r="AN319" s="2"/>
      <c r="AO319" s="2"/>
      <c r="AP319" s="2"/>
      <c r="AQ319" s="2"/>
    </row>
    <row r="320">
      <c r="Z320" s="2"/>
      <c r="AA320" s="2"/>
      <c r="AF320" s="2"/>
      <c r="AG320" s="2"/>
      <c r="AH320" s="2"/>
      <c r="AI320" s="2"/>
      <c r="AJ320" s="6"/>
      <c r="AK320" s="2"/>
      <c r="AL320" s="2"/>
      <c r="AM320" s="2"/>
      <c r="AN320" s="2"/>
      <c r="AO320" s="2"/>
      <c r="AP320" s="2"/>
      <c r="AQ320" s="2"/>
    </row>
    <row r="321">
      <c r="Z321" s="2"/>
      <c r="AA321" s="2"/>
      <c r="AF321" s="2"/>
      <c r="AG321" s="2"/>
      <c r="AH321" s="2"/>
      <c r="AI321" s="2"/>
      <c r="AJ321" s="6"/>
      <c r="AK321" s="2"/>
      <c r="AL321" s="2"/>
      <c r="AM321" s="2"/>
      <c r="AN321" s="2"/>
      <c r="AO321" s="2"/>
      <c r="AP321" s="2"/>
      <c r="AQ321" s="2"/>
    </row>
    <row r="322">
      <c r="Z322" s="2"/>
      <c r="AA322" s="2"/>
      <c r="AF322" s="2"/>
      <c r="AG322" s="2"/>
      <c r="AH322" s="2"/>
      <c r="AI322" s="2"/>
      <c r="AJ322" s="6"/>
      <c r="AK322" s="2"/>
      <c r="AL322" s="2"/>
      <c r="AM322" s="2"/>
      <c r="AN322" s="2"/>
      <c r="AO322" s="2"/>
      <c r="AP322" s="2"/>
      <c r="AQ322" s="2"/>
    </row>
    <row r="323">
      <c r="Z323" s="2"/>
      <c r="AA323" s="2"/>
      <c r="AF323" s="2"/>
      <c r="AG323" s="2"/>
      <c r="AH323" s="2"/>
      <c r="AI323" s="2"/>
      <c r="AJ323" s="6"/>
      <c r="AK323" s="2"/>
      <c r="AL323" s="2"/>
      <c r="AM323" s="2"/>
      <c r="AN323" s="2"/>
      <c r="AO323" s="2"/>
      <c r="AP323" s="2"/>
      <c r="AQ323" s="2"/>
    </row>
    <row r="324">
      <c r="Z324" s="2"/>
      <c r="AA324" s="2"/>
      <c r="AF324" s="2"/>
      <c r="AG324" s="2"/>
      <c r="AH324" s="2"/>
      <c r="AI324" s="2"/>
      <c r="AJ324" s="6"/>
      <c r="AK324" s="2"/>
      <c r="AL324" s="2"/>
      <c r="AM324" s="2"/>
      <c r="AN324" s="2"/>
      <c r="AO324" s="2"/>
      <c r="AP324" s="2"/>
      <c r="AQ324" s="2"/>
    </row>
    <row r="325">
      <c r="Z325" s="2"/>
      <c r="AA325" s="2"/>
      <c r="AF325" s="2"/>
      <c r="AG325" s="2"/>
      <c r="AH325" s="2"/>
      <c r="AI325" s="2"/>
      <c r="AJ325" s="6"/>
      <c r="AK325" s="2"/>
      <c r="AL325" s="2"/>
      <c r="AM325" s="2"/>
      <c r="AN325" s="2"/>
      <c r="AO325" s="2"/>
      <c r="AP325" s="2"/>
      <c r="AQ325" s="2"/>
    </row>
    <row r="326">
      <c r="Z326" s="2"/>
      <c r="AA326" s="2"/>
      <c r="AF326" s="2"/>
      <c r="AG326" s="2"/>
      <c r="AH326" s="2"/>
      <c r="AI326" s="2"/>
      <c r="AJ326" s="6"/>
      <c r="AK326" s="2"/>
      <c r="AL326" s="2"/>
      <c r="AM326" s="2"/>
      <c r="AN326" s="2"/>
      <c r="AO326" s="2"/>
      <c r="AP326" s="2"/>
      <c r="AQ326" s="2"/>
    </row>
    <row r="327">
      <c r="Z327" s="2"/>
      <c r="AA327" s="2"/>
      <c r="AF327" s="2"/>
      <c r="AG327" s="2"/>
      <c r="AH327" s="2"/>
      <c r="AI327" s="2"/>
      <c r="AJ327" s="6"/>
      <c r="AK327" s="2"/>
      <c r="AL327" s="2"/>
      <c r="AM327" s="2"/>
      <c r="AN327" s="2"/>
      <c r="AO327" s="2"/>
      <c r="AP327" s="2"/>
      <c r="AQ327" s="2"/>
    </row>
    <row r="328">
      <c r="Z328" s="2"/>
      <c r="AA328" s="2"/>
      <c r="AF328" s="2"/>
      <c r="AG328" s="2"/>
      <c r="AH328" s="2"/>
      <c r="AI328" s="2"/>
      <c r="AJ328" s="6"/>
      <c r="AK328" s="2"/>
      <c r="AL328" s="2"/>
      <c r="AM328" s="2"/>
      <c r="AN328" s="2"/>
      <c r="AO328" s="2"/>
      <c r="AP328" s="2"/>
      <c r="AQ328" s="2"/>
    </row>
    <row r="329">
      <c r="Z329" s="2"/>
      <c r="AA329" s="2"/>
      <c r="AF329" s="2"/>
      <c r="AG329" s="2"/>
      <c r="AH329" s="2"/>
      <c r="AI329" s="2"/>
      <c r="AJ329" s="6"/>
      <c r="AK329" s="2"/>
      <c r="AL329" s="2"/>
      <c r="AM329" s="2"/>
      <c r="AN329" s="2"/>
      <c r="AO329" s="2"/>
      <c r="AP329" s="2"/>
      <c r="AQ329" s="2"/>
    </row>
    <row r="330">
      <c r="Z330" s="2"/>
      <c r="AA330" s="2"/>
      <c r="AF330" s="2"/>
      <c r="AG330" s="2"/>
      <c r="AH330" s="2"/>
      <c r="AI330" s="2"/>
      <c r="AJ330" s="6"/>
      <c r="AK330" s="2"/>
      <c r="AL330" s="2"/>
      <c r="AM330" s="2"/>
      <c r="AN330" s="2"/>
      <c r="AO330" s="2"/>
      <c r="AP330" s="2"/>
      <c r="AQ330" s="2"/>
    </row>
    <row r="331">
      <c r="Z331" s="2"/>
      <c r="AA331" s="2"/>
      <c r="AF331" s="2"/>
      <c r="AG331" s="2"/>
      <c r="AH331" s="2"/>
      <c r="AI331" s="2"/>
      <c r="AJ331" s="6"/>
      <c r="AK331" s="2"/>
      <c r="AL331" s="2"/>
      <c r="AM331" s="2"/>
      <c r="AN331" s="2"/>
      <c r="AO331" s="2"/>
      <c r="AP331" s="2"/>
      <c r="AQ331" s="2"/>
    </row>
    <row r="332">
      <c r="Z332" s="2"/>
      <c r="AA332" s="2"/>
      <c r="AF332" s="2"/>
      <c r="AG332" s="2"/>
      <c r="AH332" s="2"/>
      <c r="AI332" s="2"/>
      <c r="AJ332" s="6"/>
      <c r="AK332" s="2"/>
      <c r="AL332" s="2"/>
      <c r="AM332" s="2"/>
      <c r="AN332" s="2"/>
      <c r="AO332" s="2"/>
      <c r="AP332" s="2"/>
      <c r="AQ332" s="2"/>
    </row>
    <row r="333">
      <c r="Z333" s="2"/>
      <c r="AA333" s="2"/>
      <c r="AF333" s="2"/>
      <c r="AG333" s="2"/>
      <c r="AH333" s="2"/>
      <c r="AI333" s="2"/>
      <c r="AJ333" s="6"/>
      <c r="AK333" s="2"/>
      <c r="AL333" s="2"/>
      <c r="AM333" s="2"/>
      <c r="AN333" s="2"/>
      <c r="AO333" s="2"/>
      <c r="AP333" s="2"/>
      <c r="AQ333" s="2"/>
    </row>
    <row r="334">
      <c r="Z334" s="2"/>
      <c r="AA334" s="2"/>
      <c r="AF334" s="2"/>
      <c r="AG334" s="2"/>
      <c r="AH334" s="2"/>
      <c r="AI334" s="2"/>
      <c r="AJ334" s="6"/>
      <c r="AK334" s="2"/>
      <c r="AL334" s="2"/>
      <c r="AM334" s="2"/>
      <c r="AN334" s="2"/>
      <c r="AO334" s="2"/>
      <c r="AP334" s="2"/>
      <c r="AQ334" s="2"/>
    </row>
    <row r="335">
      <c r="Z335" s="2"/>
      <c r="AA335" s="2"/>
      <c r="AF335" s="2"/>
      <c r="AG335" s="2"/>
      <c r="AH335" s="2"/>
      <c r="AI335" s="2"/>
      <c r="AJ335" s="6"/>
      <c r="AK335" s="2"/>
      <c r="AL335" s="2"/>
      <c r="AM335" s="2"/>
      <c r="AN335" s="2"/>
      <c r="AO335" s="2"/>
      <c r="AP335" s="2"/>
      <c r="AQ335" s="2"/>
    </row>
    <row r="336">
      <c r="Z336" s="2"/>
      <c r="AA336" s="2"/>
      <c r="AF336" s="2"/>
      <c r="AG336" s="2"/>
      <c r="AH336" s="2"/>
      <c r="AI336" s="2"/>
      <c r="AJ336" s="6"/>
      <c r="AK336" s="2"/>
      <c r="AL336" s="2"/>
      <c r="AM336" s="2"/>
      <c r="AN336" s="2"/>
      <c r="AO336" s="2"/>
      <c r="AP336" s="2"/>
      <c r="AQ336" s="2"/>
    </row>
    <row r="337">
      <c r="Z337" s="2"/>
      <c r="AA337" s="2"/>
      <c r="AF337" s="2"/>
      <c r="AG337" s="2"/>
      <c r="AH337" s="2"/>
      <c r="AI337" s="2"/>
      <c r="AJ337" s="6"/>
      <c r="AK337" s="2"/>
      <c r="AL337" s="2"/>
      <c r="AM337" s="2"/>
      <c r="AN337" s="2"/>
      <c r="AO337" s="2"/>
      <c r="AP337" s="2"/>
      <c r="AQ337" s="2"/>
    </row>
    <row r="338">
      <c r="Z338" s="2"/>
      <c r="AA338" s="2"/>
      <c r="AF338" s="2"/>
      <c r="AG338" s="2"/>
      <c r="AH338" s="2"/>
      <c r="AI338" s="2"/>
      <c r="AJ338" s="6"/>
      <c r="AK338" s="2"/>
      <c r="AL338" s="2"/>
      <c r="AM338" s="2"/>
      <c r="AN338" s="2"/>
      <c r="AO338" s="2"/>
      <c r="AP338" s="2"/>
      <c r="AQ338" s="2"/>
    </row>
    <row r="339">
      <c r="Z339" s="2"/>
      <c r="AA339" s="2"/>
      <c r="AF339" s="2"/>
      <c r="AG339" s="2"/>
      <c r="AH339" s="2"/>
      <c r="AI339" s="2"/>
      <c r="AJ339" s="6"/>
      <c r="AK339" s="2"/>
      <c r="AL339" s="2"/>
      <c r="AM339" s="2"/>
      <c r="AN339" s="2"/>
      <c r="AO339" s="2"/>
      <c r="AP339" s="2"/>
      <c r="AQ339" s="2"/>
    </row>
    <row r="340">
      <c r="Z340" s="2"/>
      <c r="AA340" s="2"/>
      <c r="AF340" s="2"/>
      <c r="AG340" s="2"/>
      <c r="AH340" s="2"/>
      <c r="AI340" s="2"/>
      <c r="AJ340" s="6"/>
      <c r="AK340" s="2"/>
      <c r="AL340" s="2"/>
      <c r="AM340" s="2"/>
      <c r="AN340" s="2"/>
      <c r="AO340" s="2"/>
      <c r="AP340" s="2"/>
      <c r="AQ340" s="2"/>
    </row>
    <row r="341">
      <c r="Z341" s="2"/>
      <c r="AA341" s="2"/>
      <c r="AF341" s="2"/>
      <c r="AG341" s="2"/>
      <c r="AH341" s="2"/>
      <c r="AI341" s="2"/>
      <c r="AJ341" s="6"/>
      <c r="AK341" s="2"/>
      <c r="AL341" s="2"/>
      <c r="AM341" s="2"/>
      <c r="AN341" s="2"/>
      <c r="AO341" s="2"/>
      <c r="AP341" s="2"/>
      <c r="AQ341" s="2"/>
    </row>
    <row r="342">
      <c r="Z342" s="2"/>
      <c r="AA342" s="2"/>
      <c r="AF342" s="2"/>
      <c r="AG342" s="2"/>
      <c r="AH342" s="2"/>
      <c r="AI342" s="2"/>
      <c r="AJ342" s="6"/>
      <c r="AK342" s="2"/>
      <c r="AL342" s="2"/>
      <c r="AM342" s="2"/>
      <c r="AN342" s="2"/>
      <c r="AO342" s="2"/>
      <c r="AP342" s="2"/>
      <c r="AQ342" s="2"/>
    </row>
    <row r="343">
      <c r="Z343" s="2"/>
      <c r="AA343" s="2"/>
      <c r="AF343" s="2"/>
      <c r="AG343" s="2"/>
      <c r="AH343" s="2"/>
      <c r="AI343" s="2"/>
      <c r="AJ343" s="6"/>
      <c r="AK343" s="2"/>
      <c r="AL343" s="2"/>
      <c r="AM343" s="2"/>
      <c r="AN343" s="2"/>
      <c r="AO343" s="2"/>
      <c r="AP343" s="2"/>
      <c r="AQ343" s="2"/>
    </row>
    <row r="344">
      <c r="Z344" s="2"/>
      <c r="AA344" s="2"/>
      <c r="AF344" s="2"/>
      <c r="AG344" s="2"/>
      <c r="AH344" s="2"/>
      <c r="AI344" s="2"/>
      <c r="AJ344" s="6"/>
      <c r="AK344" s="2"/>
      <c r="AL344" s="2"/>
      <c r="AM344" s="2"/>
      <c r="AN344" s="2"/>
      <c r="AO344" s="2"/>
      <c r="AP344" s="2"/>
      <c r="AQ344" s="2"/>
    </row>
    <row r="345">
      <c r="Z345" s="2"/>
      <c r="AA345" s="2"/>
      <c r="AF345" s="2"/>
      <c r="AG345" s="2"/>
      <c r="AH345" s="2"/>
      <c r="AI345" s="2"/>
      <c r="AJ345" s="6"/>
      <c r="AK345" s="2"/>
      <c r="AL345" s="2"/>
      <c r="AM345" s="2"/>
      <c r="AN345" s="2"/>
      <c r="AO345" s="2"/>
      <c r="AP345" s="2"/>
      <c r="AQ345" s="2"/>
    </row>
    <row r="346">
      <c r="Z346" s="2"/>
      <c r="AA346" s="2"/>
      <c r="AF346" s="2"/>
      <c r="AG346" s="2"/>
      <c r="AH346" s="2"/>
      <c r="AI346" s="2"/>
      <c r="AJ346" s="6"/>
      <c r="AK346" s="2"/>
      <c r="AL346" s="2"/>
      <c r="AM346" s="2"/>
      <c r="AN346" s="2"/>
      <c r="AO346" s="2"/>
      <c r="AP346" s="2"/>
      <c r="AQ346" s="2"/>
    </row>
    <row r="347">
      <c r="Z347" s="2"/>
      <c r="AA347" s="2"/>
      <c r="AF347" s="2"/>
      <c r="AG347" s="2"/>
      <c r="AH347" s="2"/>
      <c r="AI347" s="2"/>
      <c r="AJ347" s="6"/>
      <c r="AK347" s="2"/>
      <c r="AL347" s="2"/>
      <c r="AM347" s="2"/>
      <c r="AN347" s="2"/>
      <c r="AO347" s="2"/>
      <c r="AP347" s="2"/>
      <c r="AQ347" s="2"/>
    </row>
    <row r="348">
      <c r="Z348" s="2"/>
      <c r="AA348" s="2"/>
      <c r="AF348" s="2"/>
      <c r="AG348" s="2"/>
      <c r="AH348" s="2"/>
      <c r="AI348" s="2"/>
      <c r="AJ348" s="6"/>
      <c r="AK348" s="2"/>
      <c r="AL348" s="2"/>
      <c r="AM348" s="2"/>
      <c r="AN348" s="2"/>
      <c r="AO348" s="2"/>
      <c r="AP348" s="2"/>
      <c r="AQ348" s="2"/>
    </row>
    <row r="349">
      <c r="Z349" s="2"/>
      <c r="AA349" s="2"/>
      <c r="AF349" s="2"/>
      <c r="AG349" s="2"/>
      <c r="AH349" s="2"/>
      <c r="AI349" s="2"/>
      <c r="AJ349" s="6"/>
      <c r="AK349" s="2"/>
      <c r="AL349" s="2"/>
      <c r="AM349" s="2"/>
      <c r="AN349" s="2"/>
      <c r="AO349" s="2"/>
      <c r="AP349" s="2"/>
      <c r="AQ349" s="2"/>
    </row>
    <row r="350">
      <c r="Z350" s="2"/>
      <c r="AA350" s="2"/>
      <c r="AF350" s="2"/>
      <c r="AG350" s="2"/>
      <c r="AH350" s="2"/>
      <c r="AI350" s="2"/>
      <c r="AJ350" s="6"/>
      <c r="AK350" s="2"/>
      <c r="AL350" s="2"/>
      <c r="AM350" s="2"/>
      <c r="AN350" s="2"/>
      <c r="AO350" s="2"/>
      <c r="AP350" s="2"/>
      <c r="AQ350" s="2"/>
    </row>
    <row r="351">
      <c r="Z351" s="2"/>
      <c r="AA351" s="2"/>
      <c r="AF351" s="2"/>
      <c r="AG351" s="2"/>
      <c r="AH351" s="2"/>
      <c r="AI351" s="2"/>
      <c r="AJ351" s="6"/>
      <c r="AK351" s="2"/>
      <c r="AL351" s="2"/>
      <c r="AM351" s="2"/>
      <c r="AN351" s="2"/>
      <c r="AO351" s="2"/>
      <c r="AP351" s="2"/>
      <c r="AQ351" s="2"/>
    </row>
    <row r="352">
      <c r="Z352" s="2"/>
      <c r="AA352" s="2"/>
      <c r="AF352" s="2"/>
      <c r="AG352" s="2"/>
      <c r="AH352" s="2"/>
      <c r="AI352" s="2"/>
      <c r="AJ352" s="6"/>
      <c r="AK352" s="2"/>
      <c r="AL352" s="2"/>
      <c r="AM352" s="2"/>
      <c r="AN352" s="2"/>
      <c r="AO352" s="2"/>
      <c r="AP352" s="2"/>
      <c r="AQ352" s="2"/>
    </row>
    <row r="353">
      <c r="Z353" s="2"/>
      <c r="AA353" s="2"/>
      <c r="AF353" s="2"/>
      <c r="AG353" s="2"/>
      <c r="AH353" s="2"/>
      <c r="AI353" s="2"/>
      <c r="AJ353" s="6"/>
      <c r="AK353" s="2"/>
      <c r="AL353" s="2"/>
      <c r="AM353" s="2"/>
      <c r="AN353" s="2"/>
      <c r="AO353" s="2"/>
      <c r="AP353" s="2"/>
      <c r="AQ353" s="2"/>
    </row>
    <row r="354">
      <c r="Z354" s="2"/>
      <c r="AA354" s="2"/>
      <c r="AF354" s="2"/>
      <c r="AG354" s="2"/>
      <c r="AH354" s="2"/>
      <c r="AI354" s="2"/>
      <c r="AJ354" s="6"/>
      <c r="AK354" s="2"/>
      <c r="AL354" s="2"/>
      <c r="AM354" s="2"/>
      <c r="AN354" s="2"/>
      <c r="AO354" s="2"/>
      <c r="AP354" s="2"/>
      <c r="AQ354" s="2"/>
    </row>
    <row r="355">
      <c r="Z355" s="2"/>
      <c r="AA355" s="2"/>
      <c r="AF355" s="2"/>
      <c r="AG355" s="2"/>
      <c r="AH355" s="2"/>
      <c r="AI355" s="2"/>
      <c r="AJ355" s="6"/>
      <c r="AK355" s="2"/>
      <c r="AL355" s="2"/>
      <c r="AM355" s="2"/>
      <c r="AN355" s="2"/>
      <c r="AO355" s="2"/>
      <c r="AP355" s="2"/>
      <c r="AQ355" s="2"/>
    </row>
    <row r="356">
      <c r="Z356" s="2"/>
      <c r="AA356" s="2"/>
      <c r="AF356" s="2"/>
      <c r="AG356" s="2"/>
      <c r="AH356" s="2"/>
      <c r="AI356" s="2"/>
      <c r="AJ356" s="6"/>
      <c r="AK356" s="2"/>
      <c r="AL356" s="2"/>
      <c r="AM356" s="2"/>
      <c r="AN356" s="2"/>
      <c r="AO356" s="2"/>
      <c r="AP356" s="2"/>
      <c r="AQ356" s="2"/>
    </row>
    <row r="357">
      <c r="Z357" s="2"/>
      <c r="AA357" s="2"/>
      <c r="AF357" s="2"/>
      <c r="AG357" s="2"/>
      <c r="AH357" s="2"/>
      <c r="AI357" s="2"/>
      <c r="AJ357" s="6"/>
      <c r="AK357" s="2"/>
      <c r="AL357" s="2"/>
      <c r="AM357" s="2"/>
      <c r="AN357" s="2"/>
      <c r="AO357" s="2"/>
      <c r="AP357" s="2"/>
      <c r="AQ357" s="2"/>
    </row>
    <row r="358">
      <c r="Z358" s="2"/>
      <c r="AA358" s="2"/>
      <c r="AF358" s="2"/>
      <c r="AG358" s="2"/>
      <c r="AH358" s="2"/>
      <c r="AI358" s="2"/>
      <c r="AJ358" s="6"/>
      <c r="AK358" s="2"/>
      <c r="AL358" s="2"/>
      <c r="AM358" s="2"/>
      <c r="AN358" s="2"/>
      <c r="AO358" s="2"/>
      <c r="AP358" s="2"/>
      <c r="AQ358" s="2"/>
    </row>
    <row r="359">
      <c r="Z359" s="2"/>
      <c r="AA359" s="2"/>
      <c r="AF359" s="2"/>
      <c r="AG359" s="2"/>
      <c r="AH359" s="2"/>
      <c r="AI359" s="2"/>
      <c r="AJ359" s="6"/>
      <c r="AK359" s="2"/>
      <c r="AL359" s="2"/>
      <c r="AM359" s="2"/>
      <c r="AN359" s="2"/>
      <c r="AO359" s="2"/>
      <c r="AP359" s="2"/>
      <c r="AQ359" s="2"/>
    </row>
    <row r="360">
      <c r="Z360" s="2"/>
      <c r="AA360" s="2"/>
      <c r="AF360" s="2"/>
      <c r="AG360" s="2"/>
      <c r="AH360" s="2"/>
      <c r="AI360" s="2"/>
      <c r="AJ360" s="6"/>
      <c r="AK360" s="2"/>
      <c r="AL360" s="2"/>
      <c r="AM360" s="2"/>
      <c r="AN360" s="2"/>
      <c r="AO360" s="2"/>
      <c r="AP360" s="2"/>
      <c r="AQ360" s="2"/>
    </row>
    <row r="361">
      <c r="Z361" s="2"/>
      <c r="AA361" s="2"/>
      <c r="AF361" s="2"/>
      <c r="AG361" s="2"/>
      <c r="AH361" s="2"/>
      <c r="AI361" s="2"/>
      <c r="AJ361" s="6"/>
      <c r="AK361" s="2"/>
      <c r="AL361" s="2"/>
      <c r="AM361" s="2"/>
      <c r="AN361" s="2"/>
      <c r="AO361" s="2"/>
      <c r="AP361" s="2"/>
      <c r="AQ361" s="2"/>
    </row>
    <row r="362">
      <c r="Z362" s="2"/>
      <c r="AA362" s="2"/>
      <c r="AF362" s="2"/>
      <c r="AG362" s="2"/>
      <c r="AH362" s="2"/>
      <c r="AI362" s="2"/>
      <c r="AJ362" s="6"/>
      <c r="AK362" s="2"/>
      <c r="AL362" s="2"/>
      <c r="AM362" s="2"/>
      <c r="AN362" s="2"/>
      <c r="AO362" s="2"/>
      <c r="AP362" s="2"/>
      <c r="AQ362" s="2"/>
    </row>
    <row r="363">
      <c r="Z363" s="2"/>
      <c r="AA363" s="2"/>
      <c r="AF363" s="2"/>
      <c r="AG363" s="2"/>
      <c r="AH363" s="2"/>
      <c r="AI363" s="2"/>
      <c r="AJ363" s="6"/>
      <c r="AK363" s="2"/>
      <c r="AL363" s="2"/>
      <c r="AM363" s="2"/>
      <c r="AN363" s="2"/>
      <c r="AO363" s="2"/>
      <c r="AP363" s="2"/>
      <c r="AQ363" s="2"/>
    </row>
    <row r="364">
      <c r="Z364" s="2"/>
      <c r="AA364" s="2"/>
      <c r="AF364" s="2"/>
      <c r="AG364" s="2"/>
      <c r="AH364" s="2"/>
      <c r="AI364" s="2"/>
      <c r="AJ364" s="6"/>
      <c r="AK364" s="2"/>
      <c r="AL364" s="2"/>
      <c r="AM364" s="2"/>
      <c r="AN364" s="2"/>
      <c r="AO364" s="2"/>
      <c r="AP364" s="2"/>
      <c r="AQ364" s="2"/>
    </row>
    <row r="365">
      <c r="Z365" s="2"/>
      <c r="AA365" s="2"/>
      <c r="AF365" s="2"/>
      <c r="AG365" s="2"/>
      <c r="AH365" s="2"/>
      <c r="AI365" s="2"/>
      <c r="AJ365" s="6"/>
      <c r="AK365" s="2"/>
      <c r="AL365" s="2"/>
      <c r="AM365" s="2"/>
      <c r="AN365" s="2"/>
      <c r="AO365" s="2"/>
      <c r="AP365" s="2"/>
      <c r="AQ365" s="2"/>
    </row>
    <row r="366">
      <c r="Z366" s="2"/>
      <c r="AA366" s="2"/>
      <c r="AF366" s="2"/>
      <c r="AG366" s="2"/>
      <c r="AH366" s="2"/>
      <c r="AI366" s="2"/>
      <c r="AJ366" s="6"/>
      <c r="AK366" s="2"/>
      <c r="AL366" s="2"/>
      <c r="AM366" s="2"/>
      <c r="AN366" s="2"/>
      <c r="AO366" s="2"/>
      <c r="AP366" s="2"/>
      <c r="AQ366" s="2"/>
    </row>
    <row r="367">
      <c r="Z367" s="2"/>
      <c r="AA367" s="2"/>
      <c r="AF367" s="2"/>
      <c r="AG367" s="2"/>
      <c r="AH367" s="2"/>
      <c r="AI367" s="2"/>
      <c r="AJ367" s="6"/>
      <c r="AK367" s="2"/>
      <c r="AL367" s="2"/>
      <c r="AM367" s="2"/>
      <c r="AN367" s="2"/>
      <c r="AO367" s="2"/>
      <c r="AP367" s="2"/>
      <c r="AQ367" s="2"/>
    </row>
    <row r="368">
      <c r="Z368" s="2"/>
      <c r="AA368" s="2"/>
      <c r="AF368" s="2"/>
      <c r="AG368" s="2"/>
      <c r="AH368" s="2"/>
      <c r="AI368" s="2"/>
      <c r="AJ368" s="6"/>
      <c r="AK368" s="2"/>
      <c r="AL368" s="2"/>
      <c r="AM368" s="2"/>
      <c r="AN368" s="2"/>
      <c r="AO368" s="2"/>
      <c r="AP368" s="2"/>
      <c r="AQ368" s="2"/>
    </row>
    <row r="369">
      <c r="Z369" s="2"/>
      <c r="AA369" s="2"/>
      <c r="AF369" s="2"/>
      <c r="AG369" s="2"/>
      <c r="AH369" s="2"/>
      <c r="AI369" s="2"/>
      <c r="AJ369" s="6"/>
      <c r="AK369" s="2"/>
      <c r="AL369" s="2"/>
      <c r="AM369" s="2"/>
      <c r="AN369" s="2"/>
      <c r="AO369" s="2"/>
      <c r="AP369" s="2"/>
      <c r="AQ369" s="2"/>
    </row>
    <row r="370">
      <c r="Z370" s="2"/>
      <c r="AA370" s="2"/>
      <c r="AF370" s="2"/>
      <c r="AG370" s="2"/>
      <c r="AH370" s="2"/>
      <c r="AI370" s="2"/>
      <c r="AJ370" s="6"/>
      <c r="AK370" s="2"/>
      <c r="AL370" s="2"/>
      <c r="AM370" s="2"/>
      <c r="AN370" s="2"/>
      <c r="AO370" s="2"/>
      <c r="AP370" s="2"/>
      <c r="AQ370" s="2"/>
    </row>
    <row r="371">
      <c r="Z371" s="2"/>
      <c r="AA371" s="2"/>
      <c r="AF371" s="2"/>
      <c r="AG371" s="2"/>
      <c r="AH371" s="2"/>
      <c r="AI371" s="2"/>
      <c r="AJ371" s="6"/>
      <c r="AK371" s="2"/>
      <c r="AL371" s="2"/>
      <c r="AM371" s="2"/>
      <c r="AN371" s="2"/>
      <c r="AO371" s="2"/>
      <c r="AP371" s="2"/>
      <c r="AQ371" s="2"/>
    </row>
    <row r="372">
      <c r="Z372" s="2"/>
      <c r="AA372" s="2"/>
      <c r="AF372" s="2"/>
      <c r="AG372" s="2"/>
      <c r="AH372" s="2"/>
      <c r="AI372" s="2"/>
      <c r="AJ372" s="6"/>
      <c r="AK372" s="2"/>
      <c r="AL372" s="2"/>
      <c r="AM372" s="2"/>
      <c r="AN372" s="2"/>
      <c r="AO372" s="2"/>
      <c r="AP372" s="2"/>
      <c r="AQ372" s="2"/>
    </row>
    <row r="373">
      <c r="Z373" s="2"/>
      <c r="AA373" s="2"/>
      <c r="AF373" s="2"/>
      <c r="AG373" s="2"/>
      <c r="AH373" s="2"/>
      <c r="AI373" s="2"/>
      <c r="AJ373" s="6"/>
      <c r="AK373" s="2"/>
      <c r="AL373" s="2"/>
      <c r="AM373" s="2"/>
      <c r="AN373" s="2"/>
      <c r="AO373" s="2"/>
      <c r="AP373" s="2"/>
      <c r="AQ373" s="2"/>
    </row>
    <row r="374">
      <c r="Z374" s="2"/>
      <c r="AA374" s="2"/>
      <c r="AF374" s="2"/>
      <c r="AG374" s="2"/>
      <c r="AH374" s="2"/>
      <c r="AI374" s="2"/>
      <c r="AJ374" s="6"/>
      <c r="AK374" s="2"/>
      <c r="AL374" s="2"/>
      <c r="AM374" s="2"/>
      <c r="AN374" s="2"/>
      <c r="AO374" s="2"/>
      <c r="AP374" s="2"/>
      <c r="AQ374" s="2"/>
    </row>
    <row r="375">
      <c r="Z375" s="2"/>
      <c r="AA375" s="2"/>
      <c r="AF375" s="2"/>
      <c r="AG375" s="2"/>
      <c r="AH375" s="2"/>
      <c r="AI375" s="2"/>
      <c r="AJ375" s="6"/>
      <c r="AK375" s="2"/>
      <c r="AL375" s="2"/>
      <c r="AM375" s="2"/>
      <c r="AN375" s="2"/>
      <c r="AO375" s="2"/>
      <c r="AP375" s="2"/>
      <c r="AQ375" s="2"/>
    </row>
    <row r="376">
      <c r="Z376" s="2"/>
      <c r="AA376" s="2"/>
      <c r="AF376" s="2"/>
      <c r="AG376" s="2"/>
      <c r="AH376" s="2"/>
      <c r="AI376" s="2"/>
      <c r="AJ376" s="6"/>
      <c r="AK376" s="2"/>
      <c r="AL376" s="2"/>
      <c r="AM376" s="2"/>
      <c r="AN376" s="2"/>
      <c r="AO376" s="2"/>
      <c r="AP376" s="2"/>
      <c r="AQ376" s="2"/>
    </row>
    <row r="377">
      <c r="Z377" s="2"/>
      <c r="AA377" s="2"/>
      <c r="AF377" s="2"/>
      <c r="AG377" s="2"/>
      <c r="AH377" s="2"/>
      <c r="AI377" s="2"/>
      <c r="AJ377" s="6"/>
      <c r="AK377" s="2"/>
      <c r="AL377" s="2"/>
      <c r="AM377" s="2"/>
      <c r="AN377" s="2"/>
      <c r="AO377" s="2"/>
      <c r="AP377" s="2"/>
      <c r="AQ377" s="2"/>
    </row>
    <row r="378">
      <c r="Z378" s="2"/>
      <c r="AA378" s="2"/>
      <c r="AF378" s="2"/>
      <c r="AG378" s="2"/>
      <c r="AH378" s="2"/>
      <c r="AI378" s="2"/>
      <c r="AJ378" s="6"/>
      <c r="AK378" s="2"/>
      <c r="AL378" s="2"/>
      <c r="AM378" s="2"/>
      <c r="AN378" s="2"/>
      <c r="AO378" s="2"/>
      <c r="AP378" s="2"/>
      <c r="AQ378" s="2"/>
    </row>
    <row r="379">
      <c r="Z379" s="2"/>
      <c r="AA379" s="2"/>
      <c r="AF379" s="2"/>
      <c r="AG379" s="2"/>
      <c r="AH379" s="2"/>
      <c r="AI379" s="2"/>
      <c r="AJ379" s="6"/>
      <c r="AK379" s="2"/>
      <c r="AL379" s="2"/>
      <c r="AM379" s="2"/>
      <c r="AN379" s="2"/>
      <c r="AO379" s="2"/>
      <c r="AP379" s="2"/>
      <c r="AQ379" s="2"/>
    </row>
    <row r="380">
      <c r="Z380" s="2"/>
      <c r="AA380" s="2"/>
      <c r="AF380" s="2"/>
      <c r="AG380" s="2"/>
      <c r="AH380" s="2"/>
      <c r="AI380" s="2"/>
      <c r="AJ380" s="6"/>
      <c r="AK380" s="2"/>
      <c r="AL380" s="2"/>
      <c r="AM380" s="2"/>
      <c r="AN380" s="2"/>
      <c r="AO380" s="2"/>
      <c r="AP380" s="2"/>
      <c r="AQ380" s="2"/>
    </row>
    <row r="381">
      <c r="Z381" s="2"/>
      <c r="AA381" s="2"/>
      <c r="AF381" s="2"/>
      <c r="AG381" s="2"/>
      <c r="AH381" s="2"/>
      <c r="AI381" s="2"/>
      <c r="AJ381" s="6"/>
      <c r="AK381" s="2"/>
      <c r="AL381" s="2"/>
      <c r="AM381" s="2"/>
      <c r="AN381" s="2"/>
      <c r="AO381" s="2"/>
      <c r="AP381" s="2"/>
      <c r="AQ381" s="2"/>
    </row>
    <row r="382">
      <c r="Z382" s="2"/>
      <c r="AA382" s="2"/>
      <c r="AF382" s="2"/>
      <c r="AG382" s="2"/>
      <c r="AH382" s="2"/>
      <c r="AI382" s="2"/>
      <c r="AJ382" s="6"/>
      <c r="AK382" s="2"/>
      <c r="AL382" s="2"/>
      <c r="AM382" s="2"/>
      <c r="AN382" s="2"/>
      <c r="AO382" s="2"/>
      <c r="AP382" s="2"/>
      <c r="AQ382" s="2"/>
    </row>
    <row r="383">
      <c r="Z383" s="2"/>
      <c r="AA383" s="2"/>
      <c r="AF383" s="2"/>
      <c r="AG383" s="2"/>
      <c r="AH383" s="2"/>
      <c r="AI383" s="2"/>
      <c r="AJ383" s="6"/>
      <c r="AK383" s="2"/>
      <c r="AL383" s="2"/>
      <c r="AM383" s="2"/>
      <c r="AN383" s="2"/>
      <c r="AO383" s="2"/>
      <c r="AP383" s="2"/>
      <c r="AQ383" s="2"/>
    </row>
    <row r="384">
      <c r="Z384" s="2"/>
      <c r="AA384" s="2"/>
      <c r="AF384" s="2"/>
      <c r="AG384" s="2"/>
      <c r="AH384" s="2"/>
      <c r="AI384" s="2"/>
      <c r="AJ384" s="6"/>
      <c r="AK384" s="2"/>
      <c r="AL384" s="2"/>
      <c r="AM384" s="2"/>
      <c r="AN384" s="2"/>
      <c r="AO384" s="2"/>
      <c r="AP384" s="2"/>
      <c r="AQ384" s="2"/>
    </row>
    <row r="385">
      <c r="Z385" s="2"/>
      <c r="AA385" s="2"/>
      <c r="AF385" s="2"/>
      <c r="AG385" s="2"/>
      <c r="AH385" s="2"/>
      <c r="AI385" s="2"/>
      <c r="AJ385" s="6"/>
      <c r="AK385" s="2"/>
      <c r="AL385" s="2"/>
      <c r="AM385" s="2"/>
      <c r="AN385" s="2"/>
      <c r="AO385" s="2"/>
      <c r="AP385" s="2"/>
      <c r="AQ385" s="2"/>
    </row>
    <row r="386">
      <c r="Z386" s="2"/>
      <c r="AA386" s="2"/>
      <c r="AF386" s="2"/>
      <c r="AG386" s="2"/>
      <c r="AH386" s="2"/>
      <c r="AI386" s="2"/>
      <c r="AJ386" s="6"/>
      <c r="AK386" s="2"/>
      <c r="AL386" s="2"/>
      <c r="AM386" s="2"/>
      <c r="AN386" s="2"/>
      <c r="AO386" s="2"/>
      <c r="AP386" s="2"/>
      <c r="AQ386" s="2"/>
    </row>
    <row r="387">
      <c r="Z387" s="2"/>
      <c r="AA387" s="2"/>
      <c r="AF387" s="2"/>
      <c r="AG387" s="2"/>
      <c r="AH387" s="2"/>
      <c r="AI387" s="2"/>
      <c r="AJ387" s="6"/>
      <c r="AK387" s="2"/>
      <c r="AL387" s="2"/>
      <c r="AM387" s="2"/>
      <c r="AN387" s="2"/>
      <c r="AO387" s="2"/>
      <c r="AP387" s="2"/>
      <c r="AQ387" s="2"/>
    </row>
    <row r="388">
      <c r="Z388" s="2"/>
      <c r="AA388" s="2"/>
      <c r="AF388" s="2"/>
      <c r="AG388" s="2"/>
      <c r="AH388" s="2"/>
      <c r="AI388" s="2"/>
      <c r="AJ388" s="6"/>
      <c r="AK388" s="2"/>
      <c r="AL388" s="2"/>
      <c r="AM388" s="2"/>
      <c r="AN388" s="2"/>
      <c r="AO388" s="2"/>
      <c r="AP388" s="2"/>
      <c r="AQ388" s="2"/>
    </row>
    <row r="389">
      <c r="Z389" s="2"/>
      <c r="AA389" s="2"/>
      <c r="AF389" s="2"/>
      <c r="AG389" s="2"/>
      <c r="AH389" s="2"/>
      <c r="AI389" s="2"/>
      <c r="AJ389" s="6"/>
      <c r="AK389" s="2"/>
      <c r="AL389" s="2"/>
      <c r="AM389" s="2"/>
      <c r="AN389" s="2"/>
      <c r="AO389" s="2"/>
      <c r="AP389" s="2"/>
      <c r="AQ389" s="2"/>
    </row>
    <row r="390">
      <c r="Z390" s="2"/>
      <c r="AA390" s="2"/>
      <c r="AF390" s="2"/>
      <c r="AG390" s="2"/>
      <c r="AH390" s="2"/>
      <c r="AI390" s="2"/>
      <c r="AJ390" s="6"/>
      <c r="AK390" s="2"/>
      <c r="AL390" s="2"/>
      <c r="AM390" s="2"/>
      <c r="AN390" s="2"/>
      <c r="AO390" s="2"/>
      <c r="AP390" s="2"/>
      <c r="AQ390" s="2"/>
    </row>
    <row r="391">
      <c r="Z391" s="2"/>
      <c r="AA391" s="2"/>
      <c r="AF391" s="2"/>
      <c r="AG391" s="2"/>
      <c r="AH391" s="2"/>
      <c r="AI391" s="2"/>
      <c r="AJ391" s="6"/>
      <c r="AK391" s="2"/>
      <c r="AL391" s="2"/>
      <c r="AM391" s="2"/>
      <c r="AN391" s="2"/>
      <c r="AO391" s="2"/>
      <c r="AP391" s="2"/>
      <c r="AQ391" s="2"/>
    </row>
    <row r="392">
      <c r="Z392" s="2"/>
      <c r="AA392" s="2"/>
      <c r="AF392" s="2"/>
      <c r="AG392" s="2"/>
      <c r="AH392" s="2"/>
      <c r="AI392" s="2"/>
      <c r="AJ392" s="6"/>
      <c r="AK392" s="2"/>
      <c r="AL392" s="2"/>
      <c r="AM392" s="2"/>
      <c r="AN392" s="2"/>
      <c r="AO392" s="2"/>
      <c r="AP392" s="2"/>
      <c r="AQ392" s="2"/>
    </row>
    <row r="393">
      <c r="Z393" s="2"/>
      <c r="AA393" s="2"/>
      <c r="AF393" s="2"/>
      <c r="AG393" s="2"/>
      <c r="AH393" s="2"/>
      <c r="AI393" s="2"/>
      <c r="AJ393" s="6"/>
      <c r="AK393" s="2"/>
      <c r="AL393" s="2"/>
      <c r="AM393" s="2"/>
      <c r="AN393" s="2"/>
      <c r="AO393" s="2"/>
      <c r="AP393" s="2"/>
      <c r="AQ393" s="2"/>
    </row>
    <row r="394">
      <c r="Z394" s="2"/>
      <c r="AA394" s="2"/>
      <c r="AF394" s="2"/>
      <c r="AG394" s="2"/>
      <c r="AH394" s="2"/>
      <c r="AI394" s="2"/>
      <c r="AJ394" s="6"/>
      <c r="AK394" s="2"/>
      <c r="AL394" s="2"/>
      <c r="AM394" s="2"/>
      <c r="AN394" s="2"/>
      <c r="AO394" s="2"/>
      <c r="AP394" s="2"/>
      <c r="AQ394" s="2"/>
    </row>
    <row r="395">
      <c r="Z395" s="2"/>
      <c r="AA395" s="2"/>
      <c r="AF395" s="2"/>
      <c r="AG395" s="2"/>
      <c r="AH395" s="2"/>
      <c r="AI395" s="2"/>
      <c r="AJ395" s="6"/>
      <c r="AK395" s="2"/>
      <c r="AL395" s="2"/>
      <c r="AM395" s="2"/>
      <c r="AN395" s="2"/>
      <c r="AO395" s="2"/>
      <c r="AP395" s="2"/>
      <c r="AQ395" s="2"/>
    </row>
    <row r="396">
      <c r="Z396" s="2"/>
      <c r="AA396" s="2"/>
      <c r="AF396" s="2"/>
      <c r="AG396" s="2"/>
      <c r="AH396" s="2"/>
      <c r="AI396" s="2"/>
      <c r="AJ396" s="6"/>
      <c r="AK396" s="2"/>
      <c r="AL396" s="2"/>
      <c r="AM396" s="2"/>
      <c r="AN396" s="2"/>
      <c r="AO396" s="2"/>
      <c r="AP396" s="2"/>
      <c r="AQ396" s="2"/>
    </row>
    <row r="397">
      <c r="Z397" s="2"/>
      <c r="AA397" s="2"/>
      <c r="AF397" s="2"/>
      <c r="AG397" s="2"/>
      <c r="AH397" s="2"/>
      <c r="AI397" s="2"/>
      <c r="AJ397" s="6"/>
      <c r="AK397" s="2"/>
      <c r="AL397" s="2"/>
      <c r="AM397" s="2"/>
      <c r="AN397" s="2"/>
      <c r="AO397" s="2"/>
      <c r="AP397" s="2"/>
      <c r="AQ397" s="2"/>
    </row>
    <row r="398">
      <c r="Z398" s="2"/>
      <c r="AA398" s="2"/>
      <c r="AF398" s="2"/>
      <c r="AG398" s="2"/>
      <c r="AH398" s="2"/>
      <c r="AI398" s="2"/>
      <c r="AJ398" s="6"/>
      <c r="AK398" s="2"/>
      <c r="AL398" s="2"/>
      <c r="AM398" s="2"/>
      <c r="AN398" s="2"/>
      <c r="AO398" s="2"/>
      <c r="AP398" s="2"/>
      <c r="AQ398" s="2"/>
    </row>
    <row r="399">
      <c r="Z399" s="2"/>
      <c r="AA399" s="2"/>
      <c r="AF399" s="2"/>
      <c r="AG399" s="2"/>
      <c r="AH399" s="2"/>
      <c r="AI399" s="2"/>
      <c r="AJ399" s="6"/>
      <c r="AK399" s="2"/>
      <c r="AL399" s="2"/>
      <c r="AM399" s="2"/>
      <c r="AN399" s="2"/>
      <c r="AO399" s="2"/>
      <c r="AP399" s="2"/>
      <c r="AQ399" s="2"/>
    </row>
    <row r="400">
      <c r="Z400" s="2"/>
      <c r="AA400" s="2"/>
      <c r="AF400" s="2"/>
      <c r="AG400" s="2"/>
      <c r="AH400" s="2"/>
      <c r="AI400" s="2"/>
      <c r="AJ400" s="6"/>
      <c r="AK400" s="2"/>
      <c r="AL400" s="2"/>
      <c r="AM400" s="2"/>
      <c r="AN400" s="2"/>
      <c r="AO400" s="2"/>
      <c r="AP400" s="2"/>
      <c r="AQ400" s="2"/>
    </row>
    <row r="401">
      <c r="Z401" s="2"/>
      <c r="AA401" s="2"/>
      <c r="AF401" s="2"/>
      <c r="AG401" s="2"/>
      <c r="AH401" s="2"/>
      <c r="AI401" s="2"/>
      <c r="AJ401" s="6"/>
      <c r="AK401" s="2"/>
      <c r="AL401" s="2"/>
      <c r="AM401" s="2"/>
      <c r="AN401" s="2"/>
      <c r="AO401" s="2"/>
      <c r="AP401" s="2"/>
      <c r="AQ401" s="2"/>
    </row>
    <row r="402">
      <c r="Z402" s="2"/>
      <c r="AA402" s="2"/>
      <c r="AF402" s="2"/>
      <c r="AG402" s="2"/>
      <c r="AH402" s="2"/>
      <c r="AI402" s="2"/>
      <c r="AJ402" s="6"/>
      <c r="AK402" s="2"/>
      <c r="AL402" s="2"/>
      <c r="AM402" s="2"/>
      <c r="AN402" s="2"/>
      <c r="AO402" s="2"/>
      <c r="AP402" s="2"/>
      <c r="AQ402" s="2"/>
    </row>
    <row r="403">
      <c r="Z403" s="2"/>
      <c r="AA403" s="2"/>
      <c r="AF403" s="2"/>
      <c r="AG403" s="2"/>
      <c r="AH403" s="2"/>
      <c r="AI403" s="2"/>
      <c r="AJ403" s="6"/>
      <c r="AK403" s="2"/>
      <c r="AL403" s="2"/>
      <c r="AM403" s="2"/>
      <c r="AN403" s="2"/>
      <c r="AO403" s="2"/>
      <c r="AP403" s="2"/>
      <c r="AQ403" s="2"/>
    </row>
    <row r="404">
      <c r="Z404" s="2"/>
      <c r="AA404" s="2"/>
      <c r="AF404" s="2"/>
      <c r="AG404" s="2"/>
      <c r="AH404" s="2"/>
      <c r="AI404" s="2"/>
      <c r="AJ404" s="6"/>
      <c r="AK404" s="2"/>
      <c r="AL404" s="2"/>
      <c r="AM404" s="2"/>
      <c r="AN404" s="2"/>
      <c r="AO404" s="2"/>
      <c r="AP404" s="2"/>
      <c r="AQ404" s="2"/>
    </row>
    <row r="405">
      <c r="Z405" s="2"/>
      <c r="AA405" s="2"/>
      <c r="AF405" s="2"/>
      <c r="AG405" s="2"/>
      <c r="AH405" s="2"/>
      <c r="AI405" s="2"/>
      <c r="AJ405" s="6"/>
      <c r="AK405" s="2"/>
      <c r="AL405" s="2"/>
      <c r="AM405" s="2"/>
      <c r="AN405" s="2"/>
      <c r="AO405" s="2"/>
      <c r="AP405" s="2"/>
      <c r="AQ405" s="2"/>
    </row>
    <row r="406">
      <c r="Z406" s="2"/>
      <c r="AA406" s="2"/>
      <c r="AF406" s="2"/>
      <c r="AG406" s="2"/>
      <c r="AH406" s="2"/>
      <c r="AI406" s="2"/>
      <c r="AJ406" s="6"/>
      <c r="AK406" s="2"/>
      <c r="AL406" s="2"/>
      <c r="AM406" s="2"/>
      <c r="AN406" s="2"/>
      <c r="AO406" s="2"/>
      <c r="AP406" s="2"/>
      <c r="AQ406" s="2"/>
    </row>
    <row r="407">
      <c r="Z407" s="2"/>
      <c r="AA407" s="2"/>
      <c r="AF407" s="2"/>
      <c r="AG407" s="2"/>
      <c r="AH407" s="2"/>
      <c r="AI407" s="2"/>
      <c r="AJ407" s="6"/>
      <c r="AK407" s="2"/>
      <c r="AL407" s="2"/>
      <c r="AM407" s="2"/>
      <c r="AN407" s="2"/>
      <c r="AO407" s="2"/>
      <c r="AP407" s="2"/>
      <c r="AQ407" s="2"/>
    </row>
    <row r="408">
      <c r="Z408" s="2"/>
      <c r="AA408" s="2"/>
      <c r="AF408" s="2"/>
      <c r="AG408" s="2"/>
      <c r="AH408" s="2"/>
      <c r="AI408" s="2"/>
      <c r="AJ408" s="6"/>
      <c r="AK408" s="2"/>
      <c r="AL408" s="2"/>
      <c r="AM408" s="2"/>
      <c r="AN408" s="2"/>
      <c r="AO408" s="2"/>
      <c r="AP408" s="2"/>
      <c r="AQ408" s="2"/>
    </row>
    <row r="409">
      <c r="Z409" s="2"/>
      <c r="AA409" s="2"/>
      <c r="AF409" s="2"/>
      <c r="AG409" s="2"/>
      <c r="AH409" s="2"/>
      <c r="AI409" s="2"/>
      <c r="AJ409" s="6"/>
      <c r="AK409" s="2"/>
      <c r="AL409" s="2"/>
      <c r="AM409" s="2"/>
      <c r="AN409" s="2"/>
      <c r="AO409" s="2"/>
      <c r="AP409" s="2"/>
      <c r="AQ409" s="2"/>
    </row>
    <row r="410">
      <c r="Z410" s="2"/>
      <c r="AA410" s="2"/>
      <c r="AF410" s="2"/>
      <c r="AG410" s="2"/>
      <c r="AH410" s="2"/>
      <c r="AI410" s="2"/>
      <c r="AJ410" s="6"/>
      <c r="AK410" s="2"/>
      <c r="AL410" s="2"/>
      <c r="AM410" s="2"/>
      <c r="AN410" s="2"/>
      <c r="AO410" s="2"/>
      <c r="AP410" s="2"/>
      <c r="AQ410" s="2"/>
    </row>
    <row r="411">
      <c r="Z411" s="2"/>
      <c r="AA411" s="2"/>
      <c r="AF411" s="2"/>
      <c r="AG411" s="2"/>
      <c r="AH411" s="2"/>
      <c r="AI411" s="2"/>
      <c r="AJ411" s="6"/>
      <c r="AK411" s="2"/>
      <c r="AL411" s="2"/>
      <c r="AM411" s="2"/>
      <c r="AN411" s="2"/>
      <c r="AO411" s="2"/>
      <c r="AP411" s="2"/>
      <c r="AQ411" s="2"/>
    </row>
    <row r="412">
      <c r="Z412" s="2"/>
      <c r="AA412" s="2"/>
      <c r="AF412" s="2"/>
      <c r="AG412" s="2"/>
      <c r="AH412" s="2"/>
      <c r="AI412" s="2"/>
      <c r="AJ412" s="6"/>
      <c r="AK412" s="2"/>
      <c r="AL412" s="2"/>
      <c r="AM412" s="2"/>
      <c r="AN412" s="2"/>
      <c r="AO412" s="2"/>
      <c r="AP412" s="2"/>
      <c r="AQ412" s="2"/>
    </row>
    <row r="413">
      <c r="Z413" s="2"/>
      <c r="AA413" s="2"/>
      <c r="AF413" s="2"/>
      <c r="AG413" s="2"/>
      <c r="AH413" s="2"/>
      <c r="AI413" s="2"/>
      <c r="AJ413" s="6"/>
      <c r="AK413" s="2"/>
      <c r="AL413" s="2"/>
      <c r="AM413" s="2"/>
      <c r="AN413" s="2"/>
      <c r="AO413" s="2"/>
      <c r="AP413" s="2"/>
      <c r="AQ413" s="2"/>
    </row>
    <row r="414">
      <c r="Z414" s="2"/>
      <c r="AA414" s="2"/>
      <c r="AF414" s="2"/>
      <c r="AG414" s="2"/>
      <c r="AH414" s="2"/>
      <c r="AI414" s="2"/>
      <c r="AJ414" s="6"/>
      <c r="AK414" s="2"/>
      <c r="AL414" s="2"/>
      <c r="AM414" s="2"/>
      <c r="AN414" s="2"/>
      <c r="AO414" s="2"/>
      <c r="AP414" s="2"/>
      <c r="AQ414" s="2"/>
    </row>
    <row r="415">
      <c r="Z415" s="2"/>
      <c r="AA415" s="2"/>
      <c r="AF415" s="2"/>
      <c r="AG415" s="2"/>
      <c r="AH415" s="2"/>
      <c r="AI415" s="2"/>
      <c r="AJ415" s="6"/>
      <c r="AK415" s="2"/>
      <c r="AL415" s="2"/>
      <c r="AM415" s="2"/>
      <c r="AN415" s="2"/>
      <c r="AO415" s="2"/>
      <c r="AP415" s="2"/>
      <c r="AQ415" s="2"/>
    </row>
    <row r="416">
      <c r="Z416" s="2"/>
      <c r="AA416" s="2"/>
      <c r="AF416" s="2"/>
      <c r="AG416" s="2"/>
      <c r="AH416" s="2"/>
      <c r="AI416" s="2"/>
      <c r="AJ416" s="6"/>
      <c r="AK416" s="2"/>
      <c r="AL416" s="2"/>
      <c r="AM416" s="2"/>
      <c r="AN416" s="2"/>
      <c r="AO416" s="2"/>
      <c r="AP416" s="2"/>
      <c r="AQ416" s="2"/>
    </row>
    <row r="417">
      <c r="Z417" s="2"/>
      <c r="AA417" s="2"/>
      <c r="AF417" s="2"/>
      <c r="AG417" s="2"/>
      <c r="AH417" s="2"/>
      <c r="AI417" s="2"/>
      <c r="AJ417" s="6"/>
      <c r="AK417" s="2"/>
      <c r="AL417" s="2"/>
      <c r="AM417" s="2"/>
      <c r="AN417" s="2"/>
      <c r="AO417" s="2"/>
      <c r="AP417" s="2"/>
      <c r="AQ417" s="2"/>
    </row>
    <row r="418">
      <c r="Z418" s="2"/>
      <c r="AA418" s="2"/>
      <c r="AF418" s="2"/>
      <c r="AG418" s="2"/>
      <c r="AH418" s="2"/>
      <c r="AI418" s="2"/>
      <c r="AJ418" s="6"/>
      <c r="AK418" s="2"/>
      <c r="AL418" s="2"/>
      <c r="AM418" s="2"/>
      <c r="AN418" s="2"/>
      <c r="AO418" s="2"/>
      <c r="AP418" s="2"/>
      <c r="AQ418" s="2"/>
    </row>
    <row r="419">
      <c r="Z419" s="2"/>
      <c r="AA419" s="2"/>
      <c r="AF419" s="2"/>
      <c r="AG419" s="2"/>
      <c r="AH419" s="2"/>
      <c r="AI419" s="2"/>
      <c r="AJ419" s="6"/>
      <c r="AK419" s="2"/>
      <c r="AL419" s="2"/>
      <c r="AM419" s="2"/>
      <c r="AN419" s="2"/>
      <c r="AO419" s="2"/>
      <c r="AP419" s="2"/>
      <c r="AQ419" s="2"/>
    </row>
    <row r="420">
      <c r="Z420" s="2"/>
      <c r="AA420" s="2"/>
      <c r="AF420" s="2"/>
      <c r="AG420" s="2"/>
      <c r="AH420" s="2"/>
      <c r="AI420" s="2"/>
      <c r="AJ420" s="6"/>
      <c r="AK420" s="2"/>
      <c r="AL420" s="2"/>
      <c r="AM420" s="2"/>
      <c r="AN420" s="2"/>
      <c r="AO420" s="2"/>
      <c r="AP420" s="2"/>
      <c r="AQ420" s="2"/>
    </row>
    <row r="421">
      <c r="Z421" s="2"/>
      <c r="AA421" s="2"/>
      <c r="AF421" s="2"/>
      <c r="AG421" s="2"/>
      <c r="AH421" s="2"/>
      <c r="AI421" s="2"/>
      <c r="AJ421" s="6"/>
      <c r="AK421" s="2"/>
      <c r="AL421" s="2"/>
      <c r="AM421" s="2"/>
      <c r="AN421" s="2"/>
      <c r="AO421" s="2"/>
      <c r="AP421" s="2"/>
      <c r="AQ421" s="2"/>
    </row>
    <row r="422">
      <c r="Z422" s="2"/>
      <c r="AA422" s="2"/>
      <c r="AF422" s="2"/>
      <c r="AG422" s="2"/>
      <c r="AH422" s="2"/>
      <c r="AI422" s="2"/>
      <c r="AJ422" s="6"/>
      <c r="AK422" s="2"/>
      <c r="AL422" s="2"/>
      <c r="AM422" s="2"/>
      <c r="AN422" s="2"/>
      <c r="AO422" s="2"/>
      <c r="AP422" s="2"/>
      <c r="AQ422" s="2"/>
    </row>
    <row r="423">
      <c r="Z423" s="2"/>
      <c r="AA423" s="2"/>
      <c r="AF423" s="2"/>
      <c r="AG423" s="2"/>
      <c r="AH423" s="2"/>
      <c r="AI423" s="2"/>
      <c r="AJ423" s="6"/>
      <c r="AK423" s="2"/>
      <c r="AL423" s="2"/>
      <c r="AM423" s="2"/>
      <c r="AN423" s="2"/>
      <c r="AO423" s="2"/>
      <c r="AP423" s="2"/>
      <c r="AQ423" s="2"/>
    </row>
    <row r="424">
      <c r="Z424" s="2"/>
      <c r="AA424" s="2"/>
      <c r="AF424" s="2"/>
      <c r="AG424" s="2"/>
      <c r="AH424" s="2"/>
      <c r="AI424" s="2"/>
      <c r="AJ424" s="6"/>
      <c r="AK424" s="2"/>
      <c r="AL424" s="2"/>
      <c r="AM424" s="2"/>
      <c r="AN424" s="2"/>
      <c r="AO424" s="2"/>
      <c r="AP424" s="2"/>
      <c r="AQ424" s="2"/>
    </row>
    <row r="425">
      <c r="Z425" s="2"/>
      <c r="AA425" s="2"/>
      <c r="AF425" s="2"/>
      <c r="AG425" s="2"/>
      <c r="AH425" s="2"/>
      <c r="AI425" s="2"/>
      <c r="AJ425" s="6"/>
      <c r="AK425" s="2"/>
      <c r="AL425" s="2"/>
      <c r="AM425" s="2"/>
      <c r="AN425" s="2"/>
      <c r="AO425" s="2"/>
      <c r="AP425" s="2"/>
      <c r="AQ425" s="2"/>
    </row>
    <row r="426">
      <c r="Z426" s="2"/>
      <c r="AA426" s="2"/>
      <c r="AF426" s="2"/>
      <c r="AG426" s="2"/>
      <c r="AH426" s="2"/>
      <c r="AI426" s="2"/>
      <c r="AJ426" s="6"/>
      <c r="AK426" s="2"/>
      <c r="AL426" s="2"/>
      <c r="AM426" s="2"/>
      <c r="AN426" s="2"/>
      <c r="AO426" s="2"/>
      <c r="AP426" s="2"/>
      <c r="AQ426" s="2"/>
    </row>
    <row r="427">
      <c r="Z427" s="2"/>
      <c r="AA427" s="2"/>
      <c r="AF427" s="2"/>
      <c r="AG427" s="2"/>
      <c r="AH427" s="2"/>
      <c r="AI427" s="2"/>
      <c r="AJ427" s="6"/>
      <c r="AK427" s="2"/>
      <c r="AL427" s="2"/>
      <c r="AM427" s="2"/>
      <c r="AN427" s="2"/>
      <c r="AO427" s="2"/>
      <c r="AP427" s="2"/>
      <c r="AQ427" s="2"/>
    </row>
    <row r="428">
      <c r="Z428" s="2"/>
      <c r="AA428" s="2"/>
      <c r="AF428" s="2"/>
      <c r="AG428" s="2"/>
      <c r="AH428" s="2"/>
      <c r="AI428" s="2"/>
      <c r="AJ428" s="6"/>
      <c r="AK428" s="2"/>
      <c r="AL428" s="2"/>
      <c r="AM428" s="2"/>
      <c r="AN428" s="2"/>
      <c r="AO428" s="2"/>
      <c r="AP428" s="2"/>
      <c r="AQ428" s="2"/>
    </row>
    <row r="429">
      <c r="Z429" s="2"/>
      <c r="AA429" s="2"/>
      <c r="AF429" s="2"/>
      <c r="AG429" s="2"/>
      <c r="AH429" s="2"/>
      <c r="AI429" s="2"/>
      <c r="AJ429" s="6"/>
      <c r="AK429" s="2"/>
      <c r="AL429" s="2"/>
      <c r="AM429" s="2"/>
      <c r="AN429" s="2"/>
      <c r="AO429" s="2"/>
      <c r="AP429" s="2"/>
      <c r="AQ429" s="2"/>
    </row>
    <row r="430">
      <c r="Z430" s="2"/>
      <c r="AA430" s="2"/>
      <c r="AF430" s="2"/>
      <c r="AG430" s="2"/>
      <c r="AH430" s="2"/>
      <c r="AI430" s="2"/>
      <c r="AJ430" s="6"/>
      <c r="AK430" s="2"/>
      <c r="AL430" s="2"/>
      <c r="AM430" s="2"/>
      <c r="AN430" s="2"/>
      <c r="AO430" s="2"/>
      <c r="AP430" s="2"/>
      <c r="AQ430" s="2"/>
    </row>
    <row r="431">
      <c r="Z431" s="2"/>
      <c r="AA431" s="2"/>
      <c r="AF431" s="2"/>
      <c r="AG431" s="2"/>
      <c r="AH431" s="2"/>
      <c r="AI431" s="2"/>
      <c r="AJ431" s="6"/>
      <c r="AK431" s="2"/>
      <c r="AL431" s="2"/>
      <c r="AM431" s="2"/>
      <c r="AN431" s="2"/>
      <c r="AO431" s="2"/>
      <c r="AP431" s="2"/>
      <c r="AQ431" s="2"/>
    </row>
    <row r="432">
      <c r="Z432" s="2"/>
      <c r="AA432" s="2"/>
      <c r="AF432" s="2"/>
      <c r="AG432" s="2"/>
      <c r="AH432" s="2"/>
      <c r="AI432" s="2"/>
      <c r="AJ432" s="6"/>
      <c r="AK432" s="2"/>
      <c r="AL432" s="2"/>
      <c r="AM432" s="2"/>
      <c r="AN432" s="2"/>
      <c r="AO432" s="2"/>
      <c r="AP432" s="2"/>
      <c r="AQ432" s="2"/>
    </row>
    <row r="433">
      <c r="Z433" s="2"/>
      <c r="AA433" s="2"/>
      <c r="AF433" s="2"/>
      <c r="AG433" s="2"/>
      <c r="AH433" s="2"/>
      <c r="AI433" s="2"/>
      <c r="AJ433" s="6"/>
      <c r="AK433" s="2"/>
      <c r="AL433" s="2"/>
      <c r="AM433" s="2"/>
      <c r="AN433" s="2"/>
      <c r="AO433" s="2"/>
      <c r="AP433" s="2"/>
      <c r="AQ433" s="2"/>
    </row>
    <row r="434">
      <c r="Z434" s="2"/>
      <c r="AA434" s="2"/>
      <c r="AF434" s="2"/>
      <c r="AG434" s="2"/>
      <c r="AH434" s="2"/>
      <c r="AI434" s="2"/>
      <c r="AJ434" s="6"/>
      <c r="AK434" s="2"/>
      <c r="AL434" s="2"/>
      <c r="AM434" s="2"/>
      <c r="AN434" s="2"/>
      <c r="AO434" s="2"/>
      <c r="AP434" s="2"/>
      <c r="AQ434" s="2"/>
    </row>
    <row r="435">
      <c r="Z435" s="2"/>
      <c r="AA435" s="2"/>
      <c r="AF435" s="2"/>
      <c r="AG435" s="2"/>
      <c r="AH435" s="2"/>
      <c r="AI435" s="2"/>
      <c r="AJ435" s="6"/>
      <c r="AK435" s="2"/>
      <c r="AL435" s="2"/>
      <c r="AM435" s="2"/>
      <c r="AN435" s="2"/>
      <c r="AO435" s="2"/>
      <c r="AP435" s="2"/>
      <c r="AQ435" s="2"/>
    </row>
    <row r="436">
      <c r="Z436" s="2"/>
      <c r="AA436" s="2"/>
      <c r="AF436" s="2"/>
      <c r="AG436" s="2"/>
      <c r="AH436" s="2"/>
      <c r="AI436" s="2"/>
      <c r="AJ436" s="6"/>
      <c r="AK436" s="2"/>
      <c r="AL436" s="2"/>
      <c r="AM436" s="2"/>
      <c r="AN436" s="2"/>
      <c r="AO436" s="2"/>
      <c r="AP436" s="2"/>
      <c r="AQ436" s="2"/>
    </row>
    <row r="437">
      <c r="Z437" s="2"/>
      <c r="AA437" s="2"/>
      <c r="AF437" s="2"/>
      <c r="AG437" s="2"/>
      <c r="AH437" s="2"/>
      <c r="AI437" s="2"/>
      <c r="AJ437" s="6"/>
      <c r="AK437" s="2"/>
      <c r="AL437" s="2"/>
      <c r="AM437" s="2"/>
      <c r="AN437" s="2"/>
      <c r="AO437" s="2"/>
      <c r="AP437" s="2"/>
      <c r="AQ437" s="2"/>
    </row>
    <row r="438">
      <c r="Z438" s="2"/>
      <c r="AA438" s="2"/>
      <c r="AF438" s="2"/>
      <c r="AG438" s="2"/>
      <c r="AH438" s="2"/>
      <c r="AI438" s="2"/>
      <c r="AJ438" s="6"/>
      <c r="AK438" s="2"/>
      <c r="AL438" s="2"/>
      <c r="AM438" s="2"/>
      <c r="AN438" s="2"/>
      <c r="AO438" s="2"/>
      <c r="AP438" s="2"/>
      <c r="AQ438" s="2"/>
    </row>
    <row r="439">
      <c r="Z439" s="2"/>
      <c r="AA439" s="2"/>
      <c r="AF439" s="2"/>
      <c r="AG439" s="2"/>
      <c r="AH439" s="2"/>
      <c r="AI439" s="2"/>
      <c r="AJ439" s="6"/>
      <c r="AK439" s="2"/>
      <c r="AL439" s="2"/>
      <c r="AM439" s="2"/>
      <c r="AN439" s="2"/>
      <c r="AO439" s="2"/>
      <c r="AP439" s="2"/>
      <c r="AQ439" s="2"/>
    </row>
    <row r="440">
      <c r="Z440" s="2"/>
      <c r="AA440" s="2"/>
      <c r="AF440" s="2"/>
      <c r="AG440" s="2"/>
      <c r="AH440" s="2"/>
      <c r="AI440" s="2"/>
      <c r="AJ440" s="6"/>
      <c r="AK440" s="2"/>
      <c r="AL440" s="2"/>
      <c r="AM440" s="2"/>
      <c r="AN440" s="2"/>
      <c r="AO440" s="2"/>
      <c r="AP440" s="2"/>
      <c r="AQ440" s="2"/>
    </row>
    <row r="441">
      <c r="Z441" s="2"/>
      <c r="AA441" s="2"/>
      <c r="AF441" s="2"/>
      <c r="AG441" s="2"/>
      <c r="AH441" s="2"/>
      <c r="AI441" s="2"/>
      <c r="AJ441" s="6"/>
      <c r="AK441" s="2"/>
      <c r="AL441" s="2"/>
      <c r="AM441" s="2"/>
      <c r="AN441" s="2"/>
      <c r="AO441" s="2"/>
      <c r="AP441" s="2"/>
      <c r="AQ441" s="2"/>
    </row>
    <row r="442">
      <c r="Z442" s="2"/>
      <c r="AA442" s="2"/>
      <c r="AF442" s="2"/>
      <c r="AG442" s="2"/>
      <c r="AH442" s="2"/>
      <c r="AI442" s="2"/>
      <c r="AJ442" s="6"/>
      <c r="AK442" s="2"/>
      <c r="AL442" s="2"/>
      <c r="AM442" s="2"/>
      <c r="AN442" s="2"/>
      <c r="AO442" s="2"/>
      <c r="AP442" s="2"/>
      <c r="AQ442" s="2"/>
    </row>
    <row r="443">
      <c r="Z443" s="2"/>
      <c r="AA443" s="2"/>
      <c r="AF443" s="2"/>
      <c r="AG443" s="2"/>
      <c r="AH443" s="2"/>
      <c r="AI443" s="2"/>
      <c r="AJ443" s="6"/>
      <c r="AK443" s="2"/>
      <c r="AL443" s="2"/>
      <c r="AM443" s="2"/>
      <c r="AN443" s="2"/>
      <c r="AO443" s="2"/>
      <c r="AP443" s="2"/>
      <c r="AQ443" s="2"/>
    </row>
    <row r="444">
      <c r="Z444" s="2"/>
      <c r="AA444" s="2"/>
      <c r="AF444" s="2"/>
      <c r="AG444" s="2"/>
      <c r="AH444" s="2"/>
      <c r="AI444" s="2"/>
      <c r="AJ444" s="6"/>
      <c r="AK444" s="2"/>
      <c r="AL444" s="2"/>
      <c r="AM444" s="2"/>
      <c r="AN444" s="2"/>
      <c r="AO444" s="2"/>
      <c r="AP444" s="2"/>
      <c r="AQ444" s="2"/>
    </row>
    <row r="445">
      <c r="Z445" s="2"/>
      <c r="AA445" s="2"/>
      <c r="AF445" s="2"/>
      <c r="AG445" s="2"/>
      <c r="AH445" s="2"/>
      <c r="AI445" s="2"/>
      <c r="AJ445" s="6"/>
      <c r="AK445" s="2"/>
      <c r="AL445" s="2"/>
      <c r="AM445" s="2"/>
      <c r="AN445" s="2"/>
      <c r="AO445" s="2"/>
      <c r="AP445" s="2"/>
      <c r="AQ445" s="2"/>
    </row>
    <row r="446">
      <c r="Z446" s="2"/>
      <c r="AA446" s="2"/>
      <c r="AF446" s="2"/>
      <c r="AG446" s="2"/>
      <c r="AH446" s="2"/>
      <c r="AI446" s="2"/>
      <c r="AJ446" s="6"/>
      <c r="AK446" s="2"/>
      <c r="AL446" s="2"/>
      <c r="AM446" s="2"/>
      <c r="AN446" s="2"/>
      <c r="AO446" s="2"/>
      <c r="AP446" s="2"/>
      <c r="AQ446" s="2"/>
    </row>
    <row r="447">
      <c r="Z447" s="2"/>
      <c r="AA447" s="2"/>
      <c r="AF447" s="2"/>
      <c r="AG447" s="2"/>
      <c r="AH447" s="2"/>
      <c r="AI447" s="2"/>
      <c r="AJ447" s="6"/>
      <c r="AK447" s="2"/>
      <c r="AL447" s="2"/>
      <c r="AM447" s="2"/>
      <c r="AN447" s="2"/>
      <c r="AO447" s="2"/>
      <c r="AP447" s="2"/>
      <c r="AQ447" s="2"/>
    </row>
    <row r="448">
      <c r="Z448" s="2"/>
      <c r="AA448" s="2"/>
      <c r="AF448" s="2"/>
      <c r="AG448" s="2"/>
      <c r="AH448" s="2"/>
      <c r="AI448" s="2"/>
      <c r="AJ448" s="6"/>
      <c r="AK448" s="2"/>
      <c r="AL448" s="2"/>
      <c r="AM448" s="2"/>
      <c r="AN448" s="2"/>
      <c r="AO448" s="2"/>
      <c r="AP448" s="2"/>
      <c r="AQ448" s="2"/>
    </row>
    <row r="449">
      <c r="Z449" s="2"/>
      <c r="AA449" s="2"/>
      <c r="AF449" s="2"/>
      <c r="AG449" s="2"/>
      <c r="AH449" s="2"/>
      <c r="AI449" s="2"/>
      <c r="AJ449" s="6"/>
      <c r="AK449" s="2"/>
      <c r="AL449" s="2"/>
      <c r="AM449" s="2"/>
      <c r="AN449" s="2"/>
      <c r="AO449" s="2"/>
      <c r="AP449" s="2"/>
      <c r="AQ449" s="2"/>
    </row>
    <row r="450">
      <c r="Z450" s="2"/>
      <c r="AA450" s="2"/>
      <c r="AF450" s="2"/>
      <c r="AG450" s="2"/>
      <c r="AH450" s="2"/>
      <c r="AI450" s="2"/>
      <c r="AJ450" s="6"/>
      <c r="AK450" s="2"/>
      <c r="AL450" s="2"/>
      <c r="AM450" s="2"/>
      <c r="AN450" s="2"/>
      <c r="AO450" s="2"/>
      <c r="AP450" s="2"/>
      <c r="AQ450" s="2"/>
    </row>
    <row r="451">
      <c r="Z451" s="2"/>
      <c r="AA451" s="2"/>
      <c r="AF451" s="2"/>
      <c r="AG451" s="2"/>
      <c r="AH451" s="2"/>
      <c r="AI451" s="2"/>
      <c r="AJ451" s="6"/>
      <c r="AK451" s="2"/>
      <c r="AL451" s="2"/>
      <c r="AM451" s="2"/>
      <c r="AN451" s="2"/>
      <c r="AO451" s="2"/>
      <c r="AP451" s="2"/>
      <c r="AQ451" s="2"/>
    </row>
    <row r="452">
      <c r="Z452" s="2"/>
      <c r="AA452" s="2"/>
      <c r="AF452" s="2"/>
      <c r="AG452" s="2"/>
      <c r="AH452" s="2"/>
      <c r="AI452" s="2"/>
      <c r="AJ452" s="6"/>
      <c r="AK452" s="2"/>
      <c r="AL452" s="2"/>
      <c r="AM452" s="2"/>
      <c r="AN452" s="2"/>
      <c r="AO452" s="2"/>
      <c r="AP452" s="2"/>
      <c r="AQ452" s="2"/>
    </row>
    <row r="453">
      <c r="Z453" s="2"/>
      <c r="AA453" s="2"/>
      <c r="AF453" s="2"/>
      <c r="AG453" s="2"/>
      <c r="AH453" s="2"/>
      <c r="AI453" s="2"/>
      <c r="AJ453" s="6"/>
      <c r="AK453" s="2"/>
      <c r="AL453" s="2"/>
      <c r="AM453" s="2"/>
      <c r="AN453" s="2"/>
      <c r="AO453" s="2"/>
      <c r="AP453" s="2"/>
      <c r="AQ453" s="2"/>
    </row>
    <row r="454">
      <c r="Z454" s="2"/>
      <c r="AA454" s="2"/>
      <c r="AF454" s="2"/>
      <c r="AG454" s="2"/>
      <c r="AH454" s="2"/>
      <c r="AI454" s="2"/>
      <c r="AJ454" s="6"/>
      <c r="AK454" s="2"/>
      <c r="AL454" s="2"/>
      <c r="AM454" s="2"/>
      <c r="AN454" s="2"/>
      <c r="AO454" s="2"/>
      <c r="AP454" s="2"/>
      <c r="AQ454" s="2"/>
    </row>
    <row r="455">
      <c r="Z455" s="2"/>
      <c r="AA455" s="2"/>
      <c r="AF455" s="2"/>
      <c r="AG455" s="2"/>
      <c r="AH455" s="2"/>
      <c r="AI455" s="2"/>
      <c r="AJ455" s="6"/>
      <c r="AK455" s="2"/>
      <c r="AL455" s="2"/>
      <c r="AM455" s="2"/>
      <c r="AN455" s="2"/>
      <c r="AO455" s="2"/>
      <c r="AP455" s="2"/>
      <c r="AQ455" s="2"/>
    </row>
    <row r="456">
      <c r="Z456" s="2"/>
      <c r="AA456" s="2"/>
      <c r="AF456" s="2"/>
      <c r="AG456" s="2"/>
      <c r="AH456" s="2"/>
      <c r="AI456" s="2"/>
      <c r="AJ456" s="6"/>
      <c r="AK456" s="2"/>
      <c r="AL456" s="2"/>
      <c r="AM456" s="2"/>
      <c r="AN456" s="2"/>
      <c r="AO456" s="2"/>
      <c r="AP456" s="2"/>
      <c r="AQ456" s="2"/>
    </row>
    <row r="457">
      <c r="Z457" s="2"/>
      <c r="AA457" s="2"/>
      <c r="AF457" s="2"/>
      <c r="AG457" s="2"/>
      <c r="AH457" s="2"/>
      <c r="AI457" s="2"/>
      <c r="AJ457" s="6"/>
      <c r="AK457" s="2"/>
      <c r="AL457" s="2"/>
      <c r="AM457" s="2"/>
      <c r="AN457" s="2"/>
      <c r="AO457" s="2"/>
      <c r="AP457" s="2"/>
      <c r="AQ457" s="2"/>
    </row>
    <row r="458">
      <c r="Z458" s="2"/>
      <c r="AA458" s="2"/>
      <c r="AF458" s="2"/>
      <c r="AG458" s="2"/>
      <c r="AH458" s="2"/>
      <c r="AI458" s="2"/>
      <c r="AJ458" s="6"/>
      <c r="AK458" s="2"/>
      <c r="AL458" s="2"/>
      <c r="AM458" s="2"/>
      <c r="AN458" s="2"/>
      <c r="AO458" s="2"/>
      <c r="AP458" s="2"/>
      <c r="AQ458" s="2"/>
    </row>
    <row r="459">
      <c r="Z459" s="2"/>
      <c r="AA459" s="2"/>
      <c r="AF459" s="2"/>
      <c r="AG459" s="2"/>
      <c r="AH459" s="2"/>
      <c r="AI459" s="2"/>
      <c r="AJ459" s="6"/>
      <c r="AK459" s="2"/>
      <c r="AL459" s="2"/>
      <c r="AM459" s="2"/>
      <c r="AN459" s="2"/>
      <c r="AO459" s="2"/>
      <c r="AP459" s="2"/>
      <c r="AQ459" s="2"/>
    </row>
    <row r="460">
      <c r="Z460" s="2"/>
      <c r="AA460" s="2"/>
      <c r="AF460" s="2"/>
      <c r="AG460" s="2"/>
      <c r="AH460" s="2"/>
      <c r="AI460" s="2"/>
      <c r="AJ460" s="6"/>
      <c r="AK460" s="2"/>
      <c r="AL460" s="2"/>
      <c r="AM460" s="2"/>
      <c r="AN460" s="2"/>
      <c r="AO460" s="2"/>
      <c r="AP460" s="2"/>
      <c r="AQ460" s="2"/>
    </row>
    <row r="461">
      <c r="Z461" s="2"/>
      <c r="AA461" s="2"/>
      <c r="AF461" s="2"/>
      <c r="AG461" s="2"/>
      <c r="AH461" s="2"/>
      <c r="AI461" s="2"/>
      <c r="AJ461" s="6"/>
      <c r="AK461" s="2"/>
      <c r="AL461" s="2"/>
      <c r="AM461" s="2"/>
      <c r="AN461" s="2"/>
      <c r="AO461" s="2"/>
      <c r="AP461" s="2"/>
      <c r="AQ461" s="2"/>
    </row>
    <row r="462">
      <c r="Z462" s="2"/>
      <c r="AA462" s="2"/>
      <c r="AF462" s="2"/>
      <c r="AG462" s="2"/>
      <c r="AH462" s="2"/>
      <c r="AI462" s="2"/>
      <c r="AJ462" s="6"/>
      <c r="AK462" s="2"/>
      <c r="AL462" s="2"/>
      <c r="AM462" s="2"/>
      <c r="AN462" s="2"/>
      <c r="AO462" s="2"/>
      <c r="AP462" s="2"/>
      <c r="AQ462" s="2"/>
    </row>
    <row r="463">
      <c r="Z463" s="2"/>
      <c r="AA463" s="2"/>
      <c r="AF463" s="2"/>
      <c r="AG463" s="2"/>
      <c r="AH463" s="2"/>
      <c r="AI463" s="2"/>
      <c r="AJ463" s="6"/>
      <c r="AK463" s="2"/>
      <c r="AL463" s="2"/>
      <c r="AM463" s="2"/>
      <c r="AN463" s="2"/>
      <c r="AO463" s="2"/>
      <c r="AP463" s="2"/>
      <c r="AQ463" s="2"/>
    </row>
    <row r="464">
      <c r="Z464" s="2"/>
      <c r="AA464" s="2"/>
      <c r="AF464" s="2"/>
      <c r="AG464" s="2"/>
      <c r="AH464" s="2"/>
      <c r="AI464" s="2"/>
      <c r="AJ464" s="6"/>
      <c r="AK464" s="2"/>
      <c r="AL464" s="2"/>
      <c r="AM464" s="2"/>
      <c r="AN464" s="2"/>
      <c r="AO464" s="2"/>
      <c r="AP464" s="2"/>
      <c r="AQ464" s="2"/>
    </row>
    <row r="465">
      <c r="Z465" s="2"/>
      <c r="AA465" s="2"/>
      <c r="AF465" s="2"/>
      <c r="AG465" s="2"/>
      <c r="AH465" s="2"/>
      <c r="AI465" s="2"/>
      <c r="AJ465" s="6"/>
      <c r="AK465" s="2"/>
      <c r="AL465" s="2"/>
      <c r="AM465" s="2"/>
      <c r="AN465" s="2"/>
      <c r="AO465" s="2"/>
      <c r="AP465" s="2"/>
      <c r="AQ465" s="2"/>
    </row>
    <row r="466">
      <c r="Z466" s="2"/>
      <c r="AA466" s="2"/>
      <c r="AF466" s="2"/>
      <c r="AG466" s="2"/>
      <c r="AH466" s="2"/>
      <c r="AI466" s="2"/>
      <c r="AJ466" s="6"/>
      <c r="AK466" s="2"/>
      <c r="AL466" s="2"/>
      <c r="AM466" s="2"/>
      <c r="AN466" s="2"/>
      <c r="AO466" s="2"/>
      <c r="AP466" s="2"/>
      <c r="AQ466" s="2"/>
    </row>
    <row r="467">
      <c r="Z467" s="2"/>
      <c r="AA467" s="2"/>
      <c r="AF467" s="2"/>
      <c r="AG467" s="2"/>
      <c r="AH467" s="2"/>
      <c r="AI467" s="2"/>
      <c r="AJ467" s="6"/>
      <c r="AK467" s="2"/>
      <c r="AL467" s="2"/>
      <c r="AM467" s="2"/>
      <c r="AN467" s="2"/>
      <c r="AO467" s="2"/>
      <c r="AP467" s="2"/>
      <c r="AQ467" s="2"/>
    </row>
    <row r="468">
      <c r="Z468" s="2"/>
      <c r="AA468" s="2"/>
      <c r="AF468" s="2"/>
      <c r="AG468" s="2"/>
      <c r="AH468" s="2"/>
      <c r="AI468" s="2"/>
      <c r="AJ468" s="6"/>
      <c r="AK468" s="2"/>
      <c r="AL468" s="2"/>
      <c r="AM468" s="2"/>
      <c r="AN468" s="2"/>
      <c r="AO468" s="2"/>
      <c r="AP468" s="2"/>
      <c r="AQ468" s="2"/>
    </row>
    <row r="469">
      <c r="Z469" s="2"/>
      <c r="AA469" s="2"/>
      <c r="AF469" s="2"/>
      <c r="AG469" s="2"/>
      <c r="AH469" s="2"/>
      <c r="AI469" s="2"/>
      <c r="AJ469" s="6"/>
      <c r="AK469" s="2"/>
      <c r="AL469" s="2"/>
      <c r="AM469" s="2"/>
      <c r="AN469" s="2"/>
      <c r="AO469" s="2"/>
      <c r="AP469" s="2"/>
      <c r="AQ469" s="2"/>
    </row>
    <row r="470">
      <c r="Z470" s="2"/>
      <c r="AA470" s="2"/>
      <c r="AF470" s="2"/>
      <c r="AG470" s="2"/>
      <c r="AH470" s="2"/>
      <c r="AI470" s="2"/>
      <c r="AJ470" s="6"/>
      <c r="AK470" s="2"/>
      <c r="AL470" s="2"/>
      <c r="AM470" s="2"/>
      <c r="AN470" s="2"/>
      <c r="AO470" s="2"/>
      <c r="AP470" s="2"/>
      <c r="AQ470" s="2"/>
    </row>
    <row r="471">
      <c r="Z471" s="2"/>
      <c r="AA471" s="2"/>
      <c r="AF471" s="2"/>
      <c r="AG471" s="2"/>
      <c r="AH471" s="2"/>
      <c r="AI471" s="2"/>
      <c r="AJ471" s="6"/>
      <c r="AK471" s="2"/>
      <c r="AL471" s="2"/>
      <c r="AM471" s="2"/>
      <c r="AN471" s="2"/>
      <c r="AO471" s="2"/>
      <c r="AP471" s="2"/>
      <c r="AQ471" s="2"/>
    </row>
    <row r="472">
      <c r="Z472" s="2"/>
      <c r="AA472" s="2"/>
      <c r="AF472" s="2"/>
      <c r="AG472" s="2"/>
      <c r="AH472" s="2"/>
      <c r="AI472" s="2"/>
      <c r="AJ472" s="6"/>
      <c r="AK472" s="2"/>
      <c r="AL472" s="2"/>
      <c r="AM472" s="2"/>
      <c r="AN472" s="2"/>
      <c r="AO472" s="2"/>
      <c r="AP472" s="2"/>
      <c r="AQ472" s="2"/>
    </row>
    <row r="473">
      <c r="Z473" s="2"/>
      <c r="AA473" s="2"/>
      <c r="AF473" s="2"/>
      <c r="AG473" s="2"/>
      <c r="AH473" s="2"/>
      <c r="AI473" s="2"/>
      <c r="AJ473" s="6"/>
      <c r="AK473" s="2"/>
      <c r="AL473" s="2"/>
      <c r="AM473" s="2"/>
      <c r="AN473" s="2"/>
      <c r="AO473" s="2"/>
      <c r="AP473" s="2"/>
      <c r="AQ473" s="2"/>
    </row>
    <row r="474">
      <c r="Z474" s="2"/>
      <c r="AA474" s="2"/>
      <c r="AF474" s="2"/>
      <c r="AG474" s="2"/>
      <c r="AH474" s="2"/>
      <c r="AI474" s="2"/>
      <c r="AJ474" s="6"/>
      <c r="AK474" s="2"/>
      <c r="AL474" s="2"/>
      <c r="AM474" s="2"/>
      <c r="AN474" s="2"/>
      <c r="AO474" s="2"/>
      <c r="AP474" s="2"/>
      <c r="AQ474" s="2"/>
    </row>
    <row r="475">
      <c r="Z475" s="2"/>
      <c r="AA475" s="2"/>
      <c r="AF475" s="2"/>
      <c r="AG475" s="2"/>
      <c r="AH475" s="2"/>
      <c r="AI475" s="2"/>
      <c r="AJ475" s="6"/>
      <c r="AK475" s="2"/>
      <c r="AL475" s="2"/>
      <c r="AM475" s="2"/>
      <c r="AN475" s="2"/>
      <c r="AO475" s="2"/>
      <c r="AP475" s="2"/>
      <c r="AQ475" s="2"/>
    </row>
    <row r="476">
      <c r="Z476" s="2"/>
      <c r="AA476" s="2"/>
      <c r="AF476" s="2"/>
      <c r="AG476" s="2"/>
      <c r="AH476" s="2"/>
      <c r="AI476" s="2"/>
      <c r="AJ476" s="6"/>
      <c r="AK476" s="2"/>
      <c r="AL476" s="2"/>
      <c r="AM476" s="2"/>
      <c r="AN476" s="2"/>
      <c r="AO476" s="2"/>
      <c r="AP476" s="2"/>
      <c r="AQ476" s="2"/>
    </row>
    <row r="477">
      <c r="Z477" s="2"/>
      <c r="AA477" s="2"/>
      <c r="AF477" s="2"/>
      <c r="AG477" s="2"/>
      <c r="AH477" s="2"/>
      <c r="AI477" s="2"/>
      <c r="AJ477" s="6"/>
      <c r="AK477" s="2"/>
      <c r="AL477" s="2"/>
      <c r="AM477" s="2"/>
      <c r="AN477" s="2"/>
      <c r="AO477" s="2"/>
      <c r="AP477" s="2"/>
      <c r="AQ477" s="2"/>
    </row>
    <row r="478">
      <c r="Z478" s="2"/>
      <c r="AA478" s="2"/>
      <c r="AF478" s="2"/>
      <c r="AG478" s="2"/>
      <c r="AH478" s="2"/>
      <c r="AI478" s="2"/>
      <c r="AJ478" s="6"/>
      <c r="AK478" s="2"/>
      <c r="AL478" s="2"/>
      <c r="AM478" s="2"/>
      <c r="AN478" s="2"/>
      <c r="AO478" s="2"/>
      <c r="AP478" s="2"/>
      <c r="AQ478" s="2"/>
    </row>
    <row r="479">
      <c r="Z479" s="2"/>
      <c r="AA479" s="2"/>
      <c r="AF479" s="2"/>
      <c r="AG479" s="2"/>
      <c r="AH479" s="2"/>
      <c r="AI479" s="2"/>
      <c r="AJ479" s="6"/>
      <c r="AK479" s="2"/>
      <c r="AL479" s="2"/>
      <c r="AM479" s="2"/>
      <c r="AN479" s="2"/>
      <c r="AO479" s="2"/>
      <c r="AP479" s="2"/>
      <c r="AQ479" s="2"/>
    </row>
    <row r="480">
      <c r="Z480" s="2"/>
      <c r="AA480" s="2"/>
      <c r="AF480" s="2"/>
      <c r="AG480" s="2"/>
      <c r="AH480" s="2"/>
      <c r="AI480" s="2"/>
      <c r="AJ480" s="6"/>
      <c r="AK480" s="2"/>
      <c r="AL480" s="2"/>
      <c r="AM480" s="2"/>
      <c r="AN480" s="2"/>
      <c r="AO480" s="2"/>
      <c r="AP480" s="2"/>
      <c r="AQ480" s="2"/>
    </row>
    <row r="481">
      <c r="Z481" s="2"/>
      <c r="AA481" s="2"/>
      <c r="AF481" s="2"/>
      <c r="AG481" s="2"/>
      <c r="AH481" s="2"/>
      <c r="AI481" s="2"/>
      <c r="AJ481" s="6"/>
      <c r="AK481" s="2"/>
      <c r="AL481" s="2"/>
      <c r="AM481" s="2"/>
      <c r="AN481" s="2"/>
      <c r="AO481" s="2"/>
      <c r="AP481" s="2"/>
      <c r="AQ481" s="2"/>
    </row>
    <row r="482">
      <c r="Z482" s="2"/>
      <c r="AA482" s="2"/>
      <c r="AF482" s="2"/>
      <c r="AG482" s="2"/>
      <c r="AH482" s="2"/>
      <c r="AI482" s="2"/>
      <c r="AJ482" s="6"/>
      <c r="AK482" s="2"/>
      <c r="AL482" s="2"/>
      <c r="AM482" s="2"/>
      <c r="AN482" s="2"/>
      <c r="AO482" s="2"/>
      <c r="AP482" s="2"/>
      <c r="AQ482" s="2"/>
    </row>
    <row r="483">
      <c r="Z483" s="2"/>
      <c r="AA483" s="2"/>
      <c r="AF483" s="2"/>
      <c r="AG483" s="2"/>
      <c r="AH483" s="2"/>
      <c r="AI483" s="2"/>
      <c r="AJ483" s="6"/>
      <c r="AK483" s="2"/>
      <c r="AL483" s="2"/>
      <c r="AM483" s="2"/>
      <c r="AN483" s="2"/>
      <c r="AO483" s="2"/>
      <c r="AP483" s="2"/>
      <c r="AQ483" s="2"/>
    </row>
    <row r="484">
      <c r="Z484" s="2"/>
      <c r="AA484" s="2"/>
      <c r="AF484" s="2"/>
      <c r="AG484" s="2"/>
      <c r="AH484" s="2"/>
      <c r="AI484" s="2"/>
      <c r="AJ484" s="6"/>
      <c r="AK484" s="2"/>
      <c r="AL484" s="2"/>
      <c r="AM484" s="2"/>
      <c r="AN484" s="2"/>
      <c r="AO484" s="2"/>
      <c r="AP484" s="2"/>
      <c r="AQ484" s="2"/>
    </row>
    <row r="485">
      <c r="Z485" s="2"/>
      <c r="AA485" s="2"/>
      <c r="AF485" s="2"/>
      <c r="AG485" s="2"/>
      <c r="AH485" s="2"/>
      <c r="AI485" s="2"/>
      <c r="AJ485" s="6"/>
      <c r="AK485" s="2"/>
      <c r="AL485" s="2"/>
      <c r="AM485" s="2"/>
      <c r="AN485" s="2"/>
      <c r="AO485" s="2"/>
      <c r="AP485" s="2"/>
      <c r="AQ485" s="2"/>
    </row>
    <row r="486">
      <c r="Z486" s="2"/>
      <c r="AA486" s="2"/>
      <c r="AF486" s="2"/>
      <c r="AG486" s="2"/>
      <c r="AH486" s="2"/>
      <c r="AI486" s="2"/>
      <c r="AJ486" s="6"/>
      <c r="AK486" s="2"/>
      <c r="AL486" s="2"/>
      <c r="AM486" s="2"/>
      <c r="AN486" s="2"/>
      <c r="AO486" s="2"/>
      <c r="AP486" s="2"/>
      <c r="AQ486" s="2"/>
    </row>
    <row r="487">
      <c r="Z487" s="2"/>
      <c r="AA487" s="2"/>
      <c r="AF487" s="2"/>
      <c r="AG487" s="2"/>
      <c r="AH487" s="2"/>
      <c r="AI487" s="2"/>
      <c r="AJ487" s="6"/>
      <c r="AK487" s="2"/>
      <c r="AL487" s="2"/>
      <c r="AM487" s="2"/>
      <c r="AN487" s="2"/>
      <c r="AO487" s="2"/>
      <c r="AP487" s="2"/>
      <c r="AQ487" s="2"/>
    </row>
    <row r="488">
      <c r="Z488" s="2"/>
      <c r="AA488" s="2"/>
      <c r="AF488" s="2"/>
      <c r="AG488" s="2"/>
      <c r="AH488" s="2"/>
      <c r="AI488" s="2"/>
      <c r="AJ488" s="6"/>
      <c r="AK488" s="2"/>
      <c r="AL488" s="2"/>
      <c r="AM488" s="2"/>
      <c r="AN488" s="2"/>
      <c r="AO488" s="2"/>
      <c r="AP488" s="2"/>
      <c r="AQ488" s="2"/>
    </row>
    <row r="489">
      <c r="Z489" s="2"/>
      <c r="AA489" s="2"/>
      <c r="AF489" s="2"/>
      <c r="AG489" s="2"/>
      <c r="AH489" s="2"/>
      <c r="AI489" s="2"/>
      <c r="AJ489" s="6"/>
      <c r="AK489" s="2"/>
      <c r="AL489" s="2"/>
      <c r="AM489" s="2"/>
      <c r="AN489" s="2"/>
      <c r="AO489" s="2"/>
      <c r="AP489" s="2"/>
      <c r="AQ489" s="2"/>
    </row>
    <row r="490">
      <c r="Z490" s="2"/>
      <c r="AA490" s="2"/>
      <c r="AF490" s="2"/>
      <c r="AG490" s="2"/>
      <c r="AH490" s="2"/>
      <c r="AI490" s="2"/>
      <c r="AJ490" s="6"/>
      <c r="AK490" s="2"/>
      <c r="AL490" s="2"/>
      <c r="AM490" s="2"/>
      <c r="AN490" s="2"/>
      <c r="AO490" s="2"/>
      <c r="AP490" s="2"/>
      <c r="AQ490" s="2"/>
    </row>
    <row r="491">
      <c r="Z491" s="2"/>
      <c r="AA491" s="2"/>
      <c r="AF491" s="2"/>
      <c r="AG491" s="2"/>
      <c r="AH491" s="2"/>
      <c r="AI491" s="2"/>
      <c r="AJ491" s="6"/>
      <c r="AK491" s="2"/>
      <c r="AL491" s="2"/>
      <c r="AM491" s="2"/>
      <c r="AN491" s="2"/>
      <c r="AO491" s="2"/>
      <c r="AP491" s="2"/>
      <c r="AQ491" s="2"/>
    </row>
    <row r="492">
      <c r="Z492" s="2"/>
      <c r="AA492" s="2"/>
      <c r="AF492" s="2"/>
      <c r="AG492" s="2"/>
      <c r="AH492" s="2"/>
      <c r="AI492" s="2"/>
      <c r="AJ492" s="6"/>
      <c r="AK492" s="2"/>
      <c r="AL492" s="2"/>
      <c r="AM492" s="2"/>
      <c r="AN492" s="2"/>
      <c r="AO492" s="2"/>
      <c r="AP492" s="2"/>
      <c r="AQ492" s="2"/>
    </row>
    <row r="493">
      <c r="Z493" s="2"/>
      <c r="AA493" s="2"/>
      <c r="AF493" s="2"/>
      <c r="AG493" s="2"/>
      <c r="AH493" s="2"/>
      <c r="AI493" s="2"/>
      <c r="AJ493" s="6"/>
      <c r="AK493" s="2"/>
      <c r="AL493" s="2"/>
      <c r="AM493" s="2"/>
      <c r="AN493" s="2"/>
      <c r="AO493" s="2"/>
      <c r="AP493" s="2"/>
      <c r="AQ493" s="2"/>
    </row>
    <row r="494">
      <c r="Z494" s="2"/>
      <c r="AA494" s="2"/>
      <c r="AF494" s="2"/>
      <c r="AG494" s="2"/>
      <c r="AH494" s="2"/>
      <c r="AI494" s="2"/>
      <c r="AJ494" s="6"/>
      <c r="AK494" s="2"/>
      <c r="AL494" s="2"/>
      <c r="AM494" s="2"/>
      <c r="AN494" s="2"/>
      <c r="AO494" s="2"/>
      <c r="AP494" s="2"/>
      <c r="AQ494" s="2"/>
    </row>
    <row r="495">
      <c r="Z495" s="2"/>
      <c r="AA495" s="2"/>
      <c r="AF495" s="2"/>
      <c r="AG495" s="2"/>
      <c r="AH495" s="2"/>
      <c r="AI495" s="2"/>
      <c r="AJ495" s="6"/>
      <c r="AK495" s="2"/>
      <c r="AL495" s="2"/>
      <c r="AM495" s="2"/>
      <c r="AN495" s="2"/>
      <c r="AO495" s="2"/>
      <c r="AP495" s="2"/>
      <c r="AQ495" s="2"/>
    </row>
    <row r="496">
      <c r="Z496" s="2"/>
      <c r="AA496" s="2"/>
      <c r="AF496" s="2"/>
      <c r="AG496" s="2"/>
      <c r="AH496" s="2"/>
      <c r="AI496" s="2"/>
      <c r="AJ496" s="6"/>
      <c r="AK496" s="2"/>
      <c r="AL496" s="2"/>
      <c r="AM496" s="2"/>
      <c r="AN496" s="2"/>
      <c r="AO496" s="2"/>
      <c r="AP496" s="2"/>
      <c r="AQ496" s="2"/>
    </row>
    <row r="497">
      <c r="Z497" s="2"/>
      <c r="AA497" s="2"/>
      <c r="AF497" s="2"/>
      <c r="AG497" s="2"/>
      <c r="AH497" s="2"/>
      <c r="AI497" s="2"/>
      <c r="AJ497" s="6"/>
      <c r="AK497" s="2"/>
      <c r="AL497" s="2"/>
      <c r="AM497" s="2"/>
      <c r="AN497" s="2"/>
      <c r="AO497" s="2"/>
      <c r="AP497" s="2"/>
      <c r="AQ497" s="2"/>
    </row>
    <row r="498">
      <c r="Z498" s="2"/>
      <c r="AA498" s="2"/>
      <c r="AF498" s="2"/>
      <c r="AG498" s="2"/>
      <c r="AH498" s="2"/>
      <c r="AI498" s="2"/>
      <c r="AJ498" s="6"/>
      <c r="AK498" s="2"/>
      <c r="AL498" s="2"/>
      <c r="AM498" s="2"/>
      <c r="AN498" s="2"/>
      <c r="AO498" s="2"/>
      <c r="AP498" s="2"/>
      <c r="AQ498" s="2"/>
    </row>
    <row r="499">
      <c r="Z499" s="2"/>
      <c r="AA499" s="2"/>
      <c r="AF499" s="2"/>
      <c r="AG499" s="2"/>
      <c r="AH499" s="2"/>
      <c r="AI499" s="2"/>
      <c r="AJ499" s="6"/>
      <c r="AK499" s="2"/>
      <c r="AL499" s="2"/>
      <c r="AM499" s="2"/>
      <c r="AN499" s="2"/>
      <c r="AO499" s="2"/>
      <c r="AP499" s="2"/>
      <c r="AQ499" s="2"/>
    </row>
    <row r="500">
      <c r="Z500" s="2"/>
      <c r="AA500" s="2"/>
      <c r="AF500" s="2"/>
      <c r="AG500" s="2"/>
      <c r="AH500" s="2"/>
      <c r="AI500" s="2"/>
      <c r="AJ500" s="6"/>
      <c r="AK500" s="2"/>
      <c r="AL500" s="2"/>
      <c r="AM500" s="2"/>
      <c r="AN500" s="2"/>
      <c r="AO500" s="2"/>
      <c r="AP500" s="2"/>
      <c r="AQ500" s="2"/>
    </row>
    <row r="501">
      <c r="Z501" s="2"/>
      <c r="AA501" s="2"/>
      <c r="AF501" s="2"/>
      <c r="AG501" s="2"/>
      <c r="AH501" s="2"/>
      <c r="AI501" s="2"/>
      <c r="AJ501" s="6"/>
      <c r="AK501" s="2"/>
      <c r="AL501" s="2"/>
      <c r="AM501" s="2"/>
      <c r="AN501" s="2"/>
      <c r="AO501" s="2"/>
      <c r="AP501" s="2"/>
      <c r="AQ501" s="2"/>
    </row>
    <row r="502">
      <c r="Z502" s="2"/>
      <c r="AA502" s="2"/>
      <c r="AF502" s="2"/>
      <c r="AG502" s="2"/>
      <c r="AH502" s="2"/>
      <c r="AI502" s="2"/>
      <c r="AJ502" s="6"/>
      <c r="AK502" s="2"/>
      <c r="AL502" s="2"/>
      <c r="AM502" s="2"/>
      <c r="AN502" s="2"/>
      <c r="AO502" s="2"/>
      <c r="AP502" s="2"/>
      <c r="AQ502" s="2"/>
    </row>
    <row r="503">
      <c r="Z503" s="2"/>
      <c r="AA503" s="2"/>
      <c r="AF503" s="2"/>
      <c r="AG503" s="2"/>
      <c r="AH503" s="2"/>
      <c r="AI503" s="2"/>
      <c r="AJ503" s="6"/>
      <c r="AK503" s="2"/>
      <c r="AL503" s="2"/>
      <c r="AM503" s="2"/>
      <c r="AN503" s="2"/>
      <c r="AO503" s="2"/>
      <c r="AP503" s="2"/>
      <c r="AQ503" s="2"/>
    </row>
    <row r="504">
      <c r="Z504" s="2"/>
      <c r="AA504" s="2"/>
      <c r="AF504" s="2"/>
      <c r="AG504" s="2"/>
      <c r="AH504" s="2"/>
      <c r="AI504" s="2"/>
      <c r="AJ504" s="6"/>
      <c r="AK504" s="2"/>
      <c r="AL504" s="2"/>
      <c r="AM504" s="2"/>
      <c r="AN504" s="2"/>
      <c r="AO504" s="2"/>
      <c r="AP504" s="2"/>
      <c r="AQ504" s="2"/>
    </row>
    <row r="505">
      <c r="Z505" s="2"/>
      <c r="AA505" s="2"/>
      <c r="AF505" s="2"/>
      <c r="AG505" s="2"/>
      <c r="AH505" s="2"/>
      <c r="AI505" s="2"/>
      <c r="AJ505" s="6"/>
      <c r="AK505" s="2"/>
      <c r="AL505" s="2"/>
      <c r="AM505" s="2"/>
      <c r="AN505" s="2"/>
      <c r="AO505" s="2"/>
      <c r="AP505" s="2"/>
      <c r="AQ505" s="2"/>
    </row>
    <row r="506">
      <c r="Z506" s="2"/>
      <c r="AA506" s="2"/>
      <c r="AF506" s="2"/>
      <c r="AG506" s="2"/>
      <c r="AH506" s="2"/>
      <c r="AI506" s="2"/>
      <c r="AJ506" s="6"/>
      <c r="AK506" s="2"/>
      <c r="AL506" s="2"/>
      <c r="AM506" s="2"/>
      <c r="AN506" s="2"/>
      <c r="AO506" s="2"/>
      <c r="AP506" s="2"/>
      <c r="AQ506" s="2"/>
    </row>
    <row r="507">
      <c r="Z507" s="2"/>
      <c r="AA507" s="2"/>
      <c r="AF507" s="2"/>
      <c r="AG507" s="2"/>
      <c r="AH507" s="2"/>
      <c r="AI507" s="2"/>
      <c r="AJ507" s="6"/>
      <c r="AK507" s="2"/>
      <c r="AL507" s="2"/>
      <c r="AM507" s="2"/>
      <c r="AN507" s="2"/>
      <c r="AO507" s="2"/>
      <c r="AP507" s="2"/>
      <c r="AQ507" s="2"/>
    </row>
    <row r="508">
      <c r="Z508" s="2"/>
      <c r="AA508" s="2"/>
      <c r="AF508" s="2"/>
      <c r="AG508" s="2"/>
      <c r="AH508" s="2"/>
      <c r="AI508" s="2"/>
      <c r="AJ508" s="6"/>
      <c r="AK508" s="2"/>
      <c r="AL508" s="2"/>
      <c r="AM508" s="2"/>
      <c r="AN508" s="2"/>
      <c r="AO508" s="2"/>
      <c r="AP508" s="2"/>
      <c r="AQ508" s="2"/>
    </row>
    <row r="509">
      <c r="Z509" s="2"/>
      <c r="AA509" s="2"/>
      <c r="AF509" s="2"/>
      <c r="AG509" s="2"/>
      <c r="AH509" s="2"/>
      <c r="AI509" s="2"/>
      <c r="AJ509" s="6"/>
      <c r="AK509" s="2"/>
      <c r="AL509" s="2"/>
      <c r="AM509" s="2"/>
      <c r="AN509" s="2"/>
      <c r="AO509" s="2"/>
      <c r="AP509" s="2"/>
      <c r="AQ509" s="2"/>
    </row>
    <row r="510">
      <c r="Z510" s="2"/>
      <c r="AA510" s="2"/>
      <c r="AF510" s="2"/>
      <c r="AG510" s="2"/>
      <c r="AH510" s="2"/>
      <c r="AI510" s="2"/>
      <c r="AJ510" s="6"/>
      <c r="AK510" s="2"/>
      <c r="AL510" s="2"/>
      <c r="AM510" s="2"/>
      <c r="AN510" s="2"/>
      <c r="AO510" s="2"/>
      <c r="AP510" s="2"/>
      <c r="AQ510" s="2"/>
    </row>
    <row r="511">
      <c r="Z511" s="2"/>
      <c r="AA511" s="2"/>
      <c r="AF511" s="2"/>
      <c r="AG511" s="2"/>
      <c r="AH511" s="2"/>
      <c r="AI511" s="2"/>
      <c r="AJ511" s="6"/>
      <c r="AK511" s="2"/>
      <c r="AL511" s="2"/>
      <c r="AM511" s="2"/>
      <c r="AN511" s="2"/>
      <c r="AO511" s="2"/>
      <c r="AP511" s="2"/>
      <c r="AQ511" s="2"/>
    </row>
    <row r="512">
      <c r="Z512" s="2"/>
      <c r="AA512" s="2"/>
      <c r="AF512" s="2"/>
      <c r="AG512" s="2"/>
      <c r="AH512" s="2"/>
      <c r="AI512" s="2"/>
      <c r="AJ512" s="6"/>
      <c r="AK512" s="2"/>
      <c r="AL512" s="2"/>
      <c r="AM512" s="2"/>
      <c r="AN512" s="2"/>
      <c r="AO512" s="2"/>
      <c r="AP512" s="2"/>
      <c r="AQ512" s="2"/>
    </row>
    <row r="513">
      <c r="Z513" s="2"/>
      <c r="AA513" s="2"/>
      <c r="AF513" s="2"/>
      <c r="AG513" s="2"/>
      <c r="AH513" s="2"/>
      <c r="AI513" s="2"/>
      <c r="AJ513" s="6"/>
      <c r="AK513" s="2"/>
      <c r="AL513" s="2"/>
      <c r="AM513" s="2"/>
      <c r="AN513" s="2"/>
      <c r="AO513" s="2"/>
      <c r="AP513" s="2"/>
      <c r="AQ513" s="2"/>
    </row>
    <row r="514">
      <c r="Z514" s="2"/>
      <c r="AA514" s="2"/>
      <c r="AF514" s="2"/>
      <c r="AG514" s="2"/>
      <c r="AH514" s="2"/>
      <c r="AI514" s="2"/>
      <c r="AJ514" s="6"/>
      <c r="AK514" s="2"/>
      <c r="AL514" s="2"/>
      <c r="AM514" s="2"/>
      <c r="AN514" s="2"/>
      <c r="AO514" s="2"/>
      <c r="AP514" s="2"/>
      <c r="AQ514" s="2"/>
    </row>
    <row r="515">
      <c r="Z515" s="2"/>
      <c r="AA515" s="2"/>
      <c r="AF515" s="2"/>
      <c r="AG515" s="2"/>
      <c r="AH515" s="2"/>
      <c r="AI515" s="2"/>
      <c r="AJ515" s="6"/>
      <c r="AK515" s="2"/>
      <c r="AL515" s="2"/>
      <c r="AM515" s="2"/>
      <c r="AN515" s="2"/>
      <c r="AO515" s="2"/>
      <c r="AP515" s="2"/>
      <c r="AQ515" s="2"/>
    </row>
    <row r="516">
      <c r="Z516" s="2"/>
      <c r="AA516" s="2"/>
      <c r="AF516" s="2"/>
      <c r="AG516" s="2"/>
      <c r="AH516" s="2"/>
      <c r="AI516" s="2"/>
      <c r="AJ516" s="6"/>
      <c r="AK516" s="2"/>
      <c r="AL516" s="2"/>
      <c r="AM516" s="2"/>
      <c r="AN516" s="2"/>
      <c r="AO516" s="2"/>
      <c r="AP516" s="2"/>
      <c r="AQ516" s="2"/>
    </row>
    <row r="517">
      <c r="Z517" s="2"/>
      <c r="AA517" s="2"/>
      <c r="AF517" s="2"/>
      <c r="AG517" s="2"/>
      <c r="AH517" s="2"/>
      <c r="AI517" s="2"/>
      <c r="AJ517" s="6"/>
      <c r="AK517" s="2"/>
      <c r="AL517" s="2"/>
      <c r="AM517" s="2"/>
      <c r="AN517" s="2"/>
      <c r="AO517" s="2"/>
      <c r="AP517" s="2"/>
      <c r="AQ517" s="2"/>
    </row>
    <row r="518">
      <c r="Z518" s="2"/>
      <c r="AA518" s="2"/>
      <c r="AF518" s="2"/>
      <c r="AG518" s="2"/>
      <c r="AH518" s="2"/>
      <c r="AI518" s="2"/>
      <c r="AJ518" s="6"/>
      <c r="AK518" s="2"/>
      <c r="AL518" s="2"/>
      <c r="AM518" s="2"/>
      <c r="AN518" s="2"/>
      <c r="AO518" s="2"/>
      <c r="AP518" s="2"/>
      <c r="AQ518" s="2"/>
    </row>
    <row r="519">
      <c r="Z519" s="2"/>
      <c r="AA519" s="2"/>
      <c r="AF519" s="2"/>
      <c r="AG519" s="2"/>
      <c r="AH519" s="2"/>
      <c r="AI519" s="2"/>
      <c r="AJ519" s="6"/>
      <c r="AK519" s="2"/>
      <c r="AL519" s="2"/>
      <c r="AM519" s="2"/>
      <c r="AN519" s="2"/>
      <c r="AO519" s="2"/>
      <c r="AP519" s="2"/>
      <c r="AQ519" s="2"/>
    </row>
    <row r="520">
      <c r="Z520" s="2"/>
      <c r="AA520" s="2"/>
      <c r="AF520" s="2"/>
      <c r="AG520" s="2"/>
      <c r="AH520" s="2"/>
      <c r="AI520" s="2"/>
      <c r="AJ520" s="6"/>
      <c r="AK520" s="2"/>
      <c r="AL520" s="2"/>
      <c r="AM520" s="2"/>
      <c r="AN520" s="2"/>
      <c r="AO520" s="2"/>
      <c r="AP520" s="2"/>
      <c r="AQ520" s="2"/>
    </row>
    <row r="521">
      <c r="Z521" s="2"/>
      <c r="AA521" s="2"/>
      <c r="AF521" s="2"/>
      <c r="AG521" s="2"/>
      <c r="AH521" s="2"/>
      <c r="AI521" s="2"/>
      <c r="AJ521" s="6"/>
      <c r="AK521" s="2"/>
      <c r="AL521" s="2"/>
      <c r="AM521" s="2"/>
      <c r="AN521" s="2"/>
      <c r="AO521" s="2"/>
      <c r="AP521" s="2"/>
      <c r="AQ521" s="2"/>
    </row>
    <row r="522">
      <c r="Z522" s="2"/>
      <c r="AA522" s="2"/>
      <c r="AF522" s="2"/>
      <c r="AG522" s="2"/>
      <c r="AH522" s="2"/>
      <c r="AI522" s="2"/>
      <c r="AJ522" s="6"/>
      <c r="AK522" s="2"/>
      <c r="AL522" s="2"/>
      <c r="AM522" s="2"/>
      <c r="AN522" s="2"/>
      <c r="AO522" s="2"/>
      <c r="AP522" s="2"/>
      <c r="AQ522" s="2"/>
    </row>
    <row r="523">
      <c r="Z523" s="2"/>
      <c r="AA523" s="2"/>
      <c r="AF523" s="2"/>
      <c r="AG523" s="2"/>
      <c r="AH523" s="2"/>
      <c r="AI523" s="2"/>
      <c r="AJ523" s="6"/>
      <c r="AK523" s="2"/>
      <c r="AL523" s="2"/>
      <c r="AM523" s="2"/>
      <c r="AN523" s="2"/>
      <c r="AO523" s="2"/>
      <c r="AP523" s="2"/>
      <c r="AQ523" s="2"/>
    </row>
    <row r="524">
      <c r="Z524" s="2"/>
      <c r="AA524" s="2"/>
      <c r="AF524" s="2"/>
      <c r="AG524" s="2"/>
      <c r="AH524" s="2"/>
      <c r="AI524" s="2"/>
      <c r="AJ524" s="6"/>
      <c r="AK524" s="2"/>
      <c r="AL524" s="2"/>
      <c r="AM524" s="2"/>
      <c r="AN524" s="2"/>
      <c r="AO524" s="2"/>
      <c r="AP524" s="2"/>
      <c r="AQ524" s="2"/>
    </row>
    <row r="525">
      <c r="Z525" s="2"/>
      <c r="AA525" s="2"/>
      <c r="AF525" s="2"/>
      <c r="AG525" s="2"/>
      <c r="AH525" s="2"/>
      <c r="AI525" s="2"/>
      <c r="AJ525" s="6"/>
      <c r="AK525" s="2"/>
      <c r="AL525" s="2"/>
      <c r="AM525" s="2"/>
      <c r="AN525" s="2"/>
      <c r="AO525" s="2"/>
      <c r="AP525" s="2"/>
      <c r="AQ525" s="2"/>
    </row>
    <row r="526">
      <c r="Z526" s="2"/>
      <c r="AA526" s="2"/>
      <c r="AF526" s="2"/>
      <c r="AG526" s="2"/>
      <c r="AH526" s="2"/>
      <c r="AI526" s="2"/>
      <c r="AJ526" s="6"/>
      <c r="AK526" s="2"/>
      <c r="AL526" s="2"/>
      <c r="AM526" s="2"/>
      <c r="AN526" s="2"/>
      <c r="AO526" s="2"/>
      <c r="AP526" s="2"/>
      <c r="AQ526" s="2"/>
    </row>
    <row r="527">
      <c r="Z527" s="2"/>
      <c r="AA527" s="2"/>
      <c r="AF527" s="2"/>
      <c r="AG527" s="2"/>
      <c r="AH527" s="2"/>
      <c r="AI527" s="2"/>
      <c r="AJ527" s="6"/>
      <c r="AK527" s="2"/>
      <c r="AL527" s="2"/>
      <c r="AM527" s="2"/>
      <c r="AN527" s="2"/>
      <c r="AO527" s="2"/>
      <c r="AP527" s="2"/>
      <c r="AQ527" s="2"/>
    </row>
    <row r="528">
      <c r="Z528" s="2"/>
      <c r="AA528" s="2"/>
      <c r="AF528" s="2"/>
      <c r="AG528" s="2"/>
      <c r="AH528" s="2"/>
      <c r="AI528" s="2"/>
      <c r="AJ528" s="6"/>
      <c r="AK528" s="2"/>
      <c r="AL528" s="2"/>
      <c r="AM528" s="2"/>
      <c r="AN528" s="2"/>
      <c r="AO528" s="2"/>
      <c r="AP528" s="2"/>
      <c r="AQ528" s="2"/>
    </row>
    <row r="529">
      <c r="Z529" s="2"/>
      <c r="AA529" s="2"/>
      <c r="AF529" s="2"/>
      <c r="AG529" s="2"/>
      <c r="AH529" s="2"/>
      <c r="AI529" s="2"/>
      <c r="AJ529" s="6"/>
      <c r="AK529" s="2"/>
      <c r="AL529" s="2"/>
      <c r="AM529" s="2"/>
      <c r="AN529" s="2"/>
      <c r="AO529" s="2"/>
      <c r="AP529" s="2"/>
      <c r="AQ529" s="2"/>
    </row>
    <row r="530">
      <c r="Z530" s="2"/>
      <c r="AA530" s="2"/>
      <c r="AF530" s="2"/>
      <c r="AG530" s="2"/>
      <c r="AH530" s="2"/>
      <c r="AI530" s="2"/>
      <c r="AJ530" s="6"/>
      <c r="AK530" s="2"/>
      <c r="AL530" s="2"/>
      <c r="AM530" s="2"/>
      <c r="AN530" s="2"/>
      <c r="AO530" s="2"/>
      <c r="AP530" s="2"/>
      <c r="AQ530" s="2"/>
    </row>
    <row r="531">
      <c r="Z531" s="2"/>
      <c r="AA531" s="2"/>
      <c r="AF531" s="2"/>
      <c r="AG531" s="2"/>
      <c r="AH531" s="2"/>
      <c r="AI531" s="2"/>
      <c r="AJ531" s="6"/>
      <c r="AK531" s="2"/>
      <c r="AL531" s="2"/>
      <c r="AM531" s="2"/>
      <c r="AN531" s="2"/>
      <c r="AO531" s="2"/>
      <c r="AP531" s="2"/>
      <c r="AQ531" s="2"/>
    </row>
    <row r="532">
      <c r="Z532" s="2"/>
      <c r="AA532" s="2"/>
      <c r="AF532" s="2"/>
      <c r="AG532" s="2"/>
      <c r="AH532" s="2"/>
      <c r="AI532" s="2"/>
      <c r="AJ532" s="6"/>
      <c r="AK532" s="2"/>
      <c r="AL532" s="2"/>
      <c r="AM532" s="2"/>
      <c r="AN532" s="2"/>
      <c r="AO532" s="2"/>
      <c r="AP532" s="2"/>
      <c r="AQ532" s="2"/>
    </row>
    <row r="533">
      <c r="Z533" s="2"/>
      <c r="AA533" s="2"/>
      <c r="AF533" s="2"/>
      <c r="AG533" s="2"/>
      <c r="AH533" s="2"/>
      <c r="AI533" s="2"/>
      <c r="AJ533" s="6"/>
      <c r="AK533" s="2"/>
      <c r="AL533" s="2"/>
      <c r="AM533" s="2"/>
      <c r="AN533" s="2"/>
      <c r="AO533" s="2"/>
      <c r="AP533" s="2"/>
      <c r="AQ533" s="2"/>
    </row>
    <row r="534">
      <c r="Z534" s="2"/>
      <c r="AA534" s="2"/>
      <c r="AF534" s="2"/>
      <c r="AG534" s="2"/>
      <c r="AH534" s="2"/>
      <c r="AI534" s="2"/>
      <c r="AJ534" s="6"/>
      <c r="AK534" s="2"/>
      <c r="AL534" s="2"/>
      <c r="AM534" s="2"/>
      <c r="AN534" s="2"/>
      <c r="AO534" s="2"/>
      <c r="AP534" s="2"/>
      <c r="AQ534" s="2"/>
    </row>
    <row r="535">
      <c r="Z535" s="2"/>
      <c r="AA535" s="2"/>
      <c r="AF535" s="2"/>
      <c r="AG535" s="2"/>
      <c r="AH535" s="2"/>
      <c r="AI535" s="2"/>
      <c r="AJ535" s="6"/>
      <c r="AK535" s="2"/>
      <c r="AL535" s="2"/>
      <c r="AM535" s="2"/>
      <c r="AN535" s="2"/>
      <c r="AO535" s="2"/>
      <c r="AP535" s="2"/>
      <c r="AQ535" s="2"/>
    </row>
    <row r="536">
      <c r="Z536" s="2"/>
      <c r="AA536" s="2"/>
      <c r="AF536" s="2"/>
      <c r="AG536" s="2"/>
      <c r="AH536" s="2"/>
      <c r="AI536" s="2"/>
      <c r="AJ536" s="6"/>
      <c r="AK536" s="2"/>
      <c r="AL536" s="2"/>
      <c r="AM536" s="2"/>
      <c r="AN536" s="2"/>
      <c r="AO536" s="2"/>
      <c r="AP536" s="2"/>
      <c r="AQ536" s="2"/>
    </row>
    <row r="537">
      <c r="Z537" s="2"/>
      <c r="AA537" s="2"/>
      <c r="AF537" s="2"/>
      <c r="AG537" s="2"/>
      <c r="AH537" s="2"/>
      <c r="AI537" s="2"/>
      <c r="AJ537" s="6"/>
      <c r="AK537" s="2"/>
      <c r="AL537" s="2"/>
      <c r="AM537" s="2"/>
      <c r="AN537" s="2"/>
      <c r="AO537" s="2"/>
      <c r="AP537" s="2"/>
      <c r="AQ537" s="2"/>
    </row>
    <row r="538">
      <c r="Z538" s="2"/>
      <c r="AA538" s="2"/>
      <c r="AF538" s="2"/>
      <c r="AG538" s="2"/>
      <c r="AH538" s="2"/>
      <c r="AI538" s="2"/>
      <c r="AJ538" s="6"/>
      <c r="AK538" s="2"/>
      <c r="AL538" s="2"/>
      <c r="AM538" s="2"/>
      <c r="AN538" s="2"/>
      <c r="AO538" s="2"/>
      <c r="AP538" s="2"/>
      <c r="AQ538" s="2"/>
    </row>
    <row r="539">
      <c r="Z539" s="2"/>
      <c r="AA539" s="2"/>
      <c r="AF539" s="2"/>
      <c r="AG539" s="2"/>
      <c r="AH539" s="2"/>
      <c r="AI539" s="2"/>
      <c r="AJ539" s="6"/>
      <c r="AK539" s="2"/>
      <c r="AL539" s="2"/>
      <c r="AM539" s="2"/>
      <c r="AN539" s="2"/>
      <c r="AO539" s="2"/>
      <c r="AP539" s="2"/>
      <c r="AQ539" s="2"/>
    </row>
    <row r="540">
      <c r="Z540" s="2"/>
      <c r="AA540" s="2"/>
      <c r="AF540" s="2"/>
      <c r="AG540" s="2"/>
      <c r="AH540" s="2"/>
      <c r="AI540" s="2"/>
      <c r="AJ540" s="6"/>
      <c r="AK540" s="2"/>
      <c r="AL540" s="2"/>
      <c r="AM540" s="2"/>
      <c r="AN540" s="2"/>
      <c r="AO540" s="2"/>
      <c r="AP540" s="2"/>
      <c r="AQ540" s="2"/>
    </row>
    <row r="541">
      <c r="Z541" s="2"/>
      <c r="AA541" s="2"/>
      <c r="AF541" s="2"/>
      <c r="AG541" s="2"/>
      <c r="AH541" s="2"/>
      <c r="AI541" s="2"/>
      <c r="AJ541" s="6"/>
      <c r="AK541" s="2"/>
      <c r="AL541" s="2"/>
      <c r="AM541" s="2"/>
      <c r="AN541" s="2"/>
      <c r="AO541" s="2"/>
      <c r="AP541" s="2"/>
      <c r="AQ541" s="2"/>
    </row>
    <row r="542">
      <c r="Z542" s="2"/>
      <c r="AA542" s="2"/>
      <c r="AF542" s="2"/>
      <c r="AG542" s="2"/>
      <c r="AH542" s="2"/>
      <c r="AI542" s="2"/>
      <c r="AJ542" s="6"/>
      <c r="AK542" s="2"/>
      <c r="AL542" s="2"/>
      <c r="AM542" s="2"/>
      <c r="AN542" s="2"/>
      <c r="AO542" s="2"/>
      <c r="AP542" s="2"/>
      <c r="AQ542" s="2"/>
    </row>
    <row r="543">
      <c r="Z543" s="2"/>
      <c r="AA543" s="2"/>
      <c r="AF543" s="2"/>
      <c r="AG543" s="2"/>
      <c r="AH543" s="2"/>
      <c r="AI543" s="2"/>
      <c r="AJ543" s="6"/>
      <c r="AK543" s="2"/>
      <c r="AL543" s="2"/>
      <c r="AM543" s="2"/>
      <c r="AN543" s="2"/>
      <c r="AO543" s="2"/>
      <c r="AP543" s="2"/>
      <c r="AQ543" s="2"/>
    </row>
    <row r="544">
      <c r="Z544" s="2"/>
      <c r="AA544" s="2"/>
      <c r="AF544" s="2"/>
      <c r="AG544" s="2"/>
      <c r="AH544" s="2"/>
      <c r="AI544" s="2"/>
      <c r="AJ544" s="6"/>
      <c r="AK544" s="2"/>
      <c r="AL544" s="2"/>
      <c r="AM544" s="2"/>
      <c r="AN544" s="2"/>
      <c r="AO544" s="2"/>
      <c r="AP544" s="2"/>
      <c r="AQ544" s="2"/>
    </row>
    <row r="545">
      <c r="Z545" s="2"/>
      <c r="AA545" s="2"/>
      <c r="AF545" s="2"/>
      <c r="AG545" s="2"/>
      <c r="AH545" s="2"/>
      <c r="AI545" s="2"/>
      <c r="AJ545" s="6"/>
      <c r="AK545" s="2"/>
      <c r="AL545" s="2"/>
      <c r="AM545" s="2"/>
      <c r="AN545" s="2"/>
      <c r="AO545" s="2"/>
      <c r="AP545" s="2"/>
      <c r="AQ545" s="2"/>
    </row>
    <row r="546">
      <c r="Z546" s="2"/>
      <c r="AA546" s="2"/>
      <c r="AF546" s="2"/>
      <c r="AG546" s="2"/>
      <c r="AH546" s="2"/>
      <c r="AI546" s="2"/>
      <c r="AJ546" s="6"/>
      <c r="AK546" s="2"/>
      <c r="AL546" s="2"/>
      <c r="AM546" s="2"/>
      <c r="AN546" s="2"/>
      <c r="AO546" s="2"/>
      <c r="AP546" s="2"/>
      <c r="AQ546" s="2"/>
    </row>
    <row r="547">
      <c r="Z547" s="2"/>
      <c r="AA547" s="2"/>
      <c r="AF547" s="2"/>
      <c r="AG547" s="2"/>
      <c r="AH547" s="2"/>
      <c r="AI547" s="2"/>
      <c r="AJ547" s="6"/>
      <c r="AK547" s="2"/>
      <c r="AL547" s="2"/>
      <c r="AM547" s="2"/>
      <c r="AN547" s="2"/>
      <c r="AO547" s="2"/>
      <c r="AP547" s="2"/>
      <c r="AQ547" s="2"/>
    </row>
    <row r="548">
      <c r="Z548" s="2"/>
      <c r="AA548" s="2"/>
      <c r="AF548" s="2"/>
      <c r="AG548" s="2"/>
      <c r="AH548" s="2"/>
      <c r="AI548" s="2"/>
      <c r="AJ548" s="6"/>
      <c r="AK548" s="2"/>
      <c r="AL548" s="2"/>
      <c r="AM548" s="2"/>
      <c r="AN548" s="2"/>
      <c r="AO548" s="2"/>
      <c r="AP548" s="2"/>
      <c r="AQ548" s="2"/>
    </row>
    <row r="549">
      <c r="Z549" s="2"/>
      <c r="AA549" s="2"/>
      <c r="AF549" s="2"/>
      <c r="AG549" s="2"/>
      <c r="AH549" s="2"/>
      <c r="AI549" s="2"/>
      <c r="AJ549" s="6"/>
      <c r="AK549" s="2"/>
      <c r="AL549" s="2"/>
      <c r="AM549" s="2"/>
      <c r="AN549" s="2"/>
      <c r="AO549" s="2"/>
      <c r="AP549" s="2"/>
      <c r="AQ549" s="2"/>
    </row>
    <row r="550">
      <c r="Z550" s="2"/>
      <c r="AA550" s="2"/>
      <c r="AF550" s="2"/>
      <c r="AG550" s="2"/>
      <c r="AH550" s="2"/>
      <c r="AI550" s="2"/>
      <c r="AJ550" s="6"/>
      <c r="AK550" s="2"/>
      <c r="AL550" s="2"/>
      <c r="AM550" s="2"/>
      <c r="AN550" s="2"/>
      <c r="AO550" s="2"/>
      <c r="AP550" s="2"/>
      <c r="AQ550" s="2"/>
    </row>
    <row r="551">
      <c r="Z551" s="2"/>
      <c r="AA551" s="2"/>
      <c r="AF551" s="2"/>
      <c r="AG551" s="2"/>
      <c r="AH551" s="2"/>
      <c r="AI551" s="2"/>
      <c r="AJ551" s="6"/>
      <c r="AK551" s="2"/>
      <c r="AL551" s="2"/>
      <c r="AM551" s="2"/>
      <c r="AN551" s="2"/>
      <c r="AO551" s="2"/>
      <c r="AP551" s="2"/>
      <c r="AQ551" s="2"/>
    </row>
    <row r="552">
      <c r="Z552" s="2"/>
      <c r="AA552" s="2"/>
      <c r="AF552" s="2"/>
      <c r="AG552" s="2"/>
      <c r="AH552" s="2"/>
      <c r="AI552" s="2"/>
      <c r="AJ552" s="6"/>
      <c r="AK552" s="2"/>
      <c r="AL552" s="2"/>
      <c r="AM552" s="2"/>
      <c r="AN552" s="2"/>
      <c r="AO552" s="2"/>
      <c r="AP552" s="2"/>
      <c r="AQ552" s="2"/>
    </row>
    <row r="553">
      <c r="Z553" s="2"/>
      <c r="AA553" s="2"/>
      <c r="AF553" s="2"/>
      <c r="AG553" s="2"/>
      <c r="AH553" s="2"/>
      <c r="AI553" s="2"/>
      <c r="AJ553" s="6"/>
      <c r="AK553" s="2"/>
      <c r="AL553" s="2"/>
      <c r="AM553" s="2"/>
      <c r="AN553" s="2"/>
      <c r="AO553" s="2"/>
      <c r="AP553" s="2"/>
      <c r="AQ553" s="2"/>
    </row>
    <row r="554">
      <c r="Z554" s="2"/>
      <c r="AA554" s="2"/>
      <c r="AF554" s="2"/>
      <c r="AG554" s="2"/>
      <c r="AH554" s="2"/>
      <c r="AI554" s="2"/>
      <c r="AJ554" s="6"/>
      <c r="AK554" s="2"/>
      <c r="AL554" s="2"/>
      <c r="AM554" s="2"/>
      <c r="AN554" s="2"/>
      <c r="AO554" s="2"/>
      <c r="AP554" s="2"/>
      <c r="AQ554" s="2"/>
    </row>
    <row r="555">
      <c r="Z555" s="2"/>
      <c r="AA555" s="2"/>
      <c r="AF555" s="2"/>
      <c r="AG555" s="2"/>
      <c r="AH555" s="2"/>
      <c r="AI555" s="2"/>
      <c r="AJ555" s="6"/>
      <c r="AK555" s="2"/>
      <c r="AL555" s="2"/>
      <c r="AM555" s="2"/>
      <c r="AN555" s="2"/>
      <c r="AO555" s="2"/>
      <c r="AP555" s="2"/>
      <c r="AQ555" s="2"/>
    </row>
    <row r="556">
      <c r="Z556" s="2"/>
      <c r="AA556" s="2"/>
      <c r="AF556" s="2"/>
      <c r="AG556" s="2"/>
      <c r="AH556" s="2"/>
      <c r="AI556" s="2"/>
      <c r="AJ556" s="6"/>
      <c r="AK556" s="2"/>
      <c r="AL556" s="2"/>
      <c r="AM556" s="2"/>
      <c r="AN556" s="2"/>
      <c r="AO556" s="2"/>
      <c r="AP556" s="2"/>
      <c r="AQ556" s="2"/>
    </row>
    <row r="557">
      <c r="Z557" s="2"/>
      <c r="AA557" s="2"/>
      <c r="AF557" s="2"/>
      <c r="AG557" s="2"/>
      <c r="AH557" s="2"/>
      <c r="AI557" s="2"/>
      <c r="AJ557" s="6"/>
      <c r="AK557" s="2"/>
      <c r="AL557" s="2"/>
      <c r="AM557" s="2"/>
      <c r="AN557" s="2"/>
      <c r="AO557" s="2"/>
      <c r="AP557" s="2"/>
      <c r="AQ557" s="2"/>
    </row>
    <row r="558">
      <c r="Z558" s="2"/>
      <c r="AA558" s="2"/>
      <c r="AF558" s="2"/>
      <c r="AG558" s="2"/>
      <c r="AH558" s="2"/>
      <c r="AI558" s="2"/>
      <c r="AJ558" s="6"/>
      <c r="AK558" s="2"/>
      <c r="AL558" s="2"/>
      <c r="AM558" s="2"/>
      <c r="AN558" s="2"/>
      <c r="AO558" s="2"/>
      <c r="AP558" s="2"/>
      <c r="AQ558" s="2"/>
    </row>
    <row r="559">
      <c r="Z559" s="2"/>
      <c r="AA559" s="2"/>
      <c r="AF559" s="2"/>
      <c r="AG559" s="2"/>
      <c r="AH559" s="2"/>
      <c r="AI559" s="2"/>
      <c r="AJ559" s="6"/>
      <c r="AK559" s="2"/>
      <c r="AL559" s="2"/>
      <c r="AM559" s="2"/>
      <c r="AN559" s="2"/>
      <c r="AO559" s="2"/>
      <c r="AP559" s="2"/>
      <c r="AQ559" s="2"/>
    </row>
    <row r="560">
      <c r="Z560" s="2"/>
      <c r="AA560" s="2"/>
      <c r="AF560" s="2"/>
      <c r="AG560" s="2"/>
      <c r="AH560" s="2"/>
      <c r="AI560" s="2"/>
      <c r="AJ560" s="6"/>
      <c r="AK560" s="2"/>
      <c r="AL560" s="2"/>
      <c r="AM560" s="2"/>
      <c r="AN560" s="2"/>
      <c r="AO560" s="2"/>
      <c r="AP560" s="2"/>
      <c r="AQ560" s="2"/>
    </row>
    <row r="561">
      <c r="Z561" s="2"/>
      <c r="AA561" s="2"/>
      <c r="AF561" s="2"/>
      <c r="AG561" s="2"/>
      <c r="AH561" s="2"/>
      <c r="AI561" s="2"/>
      <c r="AJ561" s="6"/>
      <c r="AK561" s="2"/>
      <c r="AL561" s="2"/>
      <c r="AM561" s="2"/>
      <c r="AN561" s="2"/>
      <c r="AO561" s="2"/>
      <c r="AP561" s="2"/>
      <c r="AQ561" s="2"/>
    </row>
    <row r="562">
      <c r="Z562" s="2"/>
      <c r="AA562" s="2"/>
      <c r="AF562" s="2"/>
      <c r="AG562" s="2"/>
      <c r="AH562" s="2"/>
      <c r="AI562" s="2"/>
      <c r="AJ562" s="6"/>
      <c r="AK562" s="2"/>
      <c r="AL562" s="2"/>
      <c r="AM562" s="2"/>
      <c r="AN562" s="2"/>
      <c r="AO562" s="2"/>
      <c r="AP562" s="2"/>
      <c r="AQ562" s="2"/>
    </row>
    <row r="563">
      <c r="Z563" s="2"/>
      <c r="AA563" s="2"/>
      <c r="AF563" s="2"/>
      <c r="AG563" s="2"/>
      <c r="AH563" s="2"/>
      <c r="AI563" s="2"/>
      <c r="AJ563" s="6"/>
      <c r="AK563" s="2"/>
      <c r="AL563" s="2"/>
      <c r="AM563" s="2"/>
      <c r="AN563" s="2"/>
      <c r="AO563" s="2"/>
      <c r="AP563" s="2"/>
      <c r="AQ563" s="2"/>
    </row>
    <row r="564">
      <c r="Z564" s="2"/>
      <c r="AA564" s="2"/>
      <c r="AF564" s="2"/>
      <c r="AG564" s="2"/>
      <c r="AH564" s="2"/>
      <c r="AI564" s="2"/>
      <c r="AJ564" s="6"/>
      <c r="AK564" s="2"/>
      <c r="AL564" s="2"/>
      <c r="AM564" s="2"/>
      <c r="AN564" s="2"/>
      <c r="AO564" s="2"/>
      <c r="AP564" s="2"/>
      <c r="AQ564" s="2"/>
    </row>
    <row r="565">
      <c r="Z565" s="2"/>
      <c r="AA565" s="2"/>
      <c r="AF565" s="2"/>
      <c r="AG565" s="2"/>
      <c r="AH565" s="2"/>
      <c r="AI565" s="2"/>
      <c r="AJ565" s="6"/>
      <c r="AK565" s="2"/>
      <c r="AL565" s="2"/>
      <c r="AM565" s="2"/>
      <c r="AN565" s="2"/>
      <c r="AO565" s="2"/>
      <c r="AP565" s="2"/>
      <c r="AQ565" s="2"/>
    </row>
    <row r="566">
      <c r="Z566" s="2"/>
      <c r="AA566" s="2"/>
      <c r="AF566" s="2"/>
      <c r="AG566" s="2"/>
      <c r="AH566" s="2"/>
      <c r="AI566" s="2"/>
      <c r="AJ566" s="6"/>
      <c r="AK566" s="2"/>
      <c r="AL566" s="2"/>
      <c r="AM566" s="2"/>
      <c r="AN566" s="2"/>
      <c r="AO566" s="2"/>
      <c r="AP566" s="2"/>
      <c r="AQ566" s="2"/>
    </row>
    <row r="567">
      <c r="Z567" s="2"/>
      <c r="AA567" s="2"/>
      <c r="AF567" s="2"/>
      <c r="AG567" s="2"/>
      <c r="AH567" s="2"/>
      <c r="AI567" s="2"/>
      <c r="AJ567" s="6"/>
      <c r="AK567" s="2"/>
      <c r="AL567" s="2"/>
      <c r="AM567" s="2"/>
      <c r="AN567" s="2"/>
      <c r="AO567" s="2"/>
      <c r="AP567" s="2"/>
      <c r="AQ567" s="2"/>
    </row>
    <row r="568">
      <c r="Z568" s="2"/>
      <c r="AA568" s="2"/>
      <c r="AF568" s="2"/>
      <c r="AG568" s="2"/>
      <c r="AH568" s="2"/>
      <c r="AI568" s="2"/>
      <c r="AJ568" s="6"/>
      <c r="AK568" s="2"/>
      <c r="AL568" s="2"/>
      <c r="AM568" s="2"/>
      <c r="AN568" s="2"/>
      <c r="AO568" s="2"/>
      <c r="AP568" s="2"/>
      <c r="AQ568" s="2"/>
    </row>
    <row r="569">
      <c r="Z569" s="2"/>
      <c r="AA569" s="2"/>
      <c r="AF569" s="2"/>
      <c r="AG569" s="2"/>
      <c r="AH569" s="2"/>
      <c r="AI569" s="2"/>
      <c r="AJ569" s="6"/>
      <c r="AK569" s="2"/>
      <c r="AL569" s="2"/>
      <c r="AM569" s="2"/>
      <c r="AN569" s="2"/>
      <c r="AO569" s="2"/>
      <c r="AP569" s="2"/>
      <c r="AQ569" s="2"/>
    </row>
    <row r="570">
      <c r="Z570" s="2"/>
      <c r="AA570" s="2"/>
      <c r="AF570" s="2"/>
      <c r="AG570" s="2"/>
      <c r="AH570" s="2"/>
      <c r="AI570" s="2"/>
      <c r="AJ570" s="6"/>
      <c r="AK570" s="2"/>
      <c r="AL570" s="2"/>
      <c r="AM570" s="2"/>
      <c r="AN570" s="2"/>
      <c r="AO570" s="2"/>
      <c r="AP570" s="2"/>
      <c r="AQ570" s="2"/>
    </row>
    <row r="571">
      <c r="Z571" s="2"/>
      <c r="AA571" s="2"/>
      <c r="AF571" s="2"/>
      <c r="AG571" s="2"/>
      <c r="AH571" s="2"/>
      <c r="AI571" s="2"/>
      <c r="AJ571" s="6"/>
      <c r="AK571" s="2"/>
      <c r="AL571" s="2"/>
      <c r="AM571" s="2"/>
      <c r="AN571" s="2"/>
      <c r="AO571" s="2"/>
      <c r="AP571" s="2"/>
      <c r="AQ571" s="2"/>
    </row>
    <row r="572">
      <c r="Z572" s="2"/>
      <c r="AA572" s="2"/>
      <c r="AF572" s="2"/>
      <c r="AG572" s="2"/>
      <c r="AH572" s="2"/>
      <c r="AI572" s="2"/>
      <c r="AJ572" s="6"/>
      <c r="AK572" s="2"/>
      <c r="AL572" s="2"/>
      <c r="AM572" s="2"/>
      <c r="AN572" s="2"/>
      <c r="AO572" s="2"/>
      <c r="AP572" s="2"/>
      <c r="AQ572" s="2"/>
    </row>
    <row r="573">
      <c r="Z573" s="2"/>
      <c r="AA573" s="2"/>
      <c r="AF573" s="2"/>
      <c r="AG573" s="2"/>
      <c r="AH573" s="2"/>
      <c r="AI573" s="2"/>
      <c r="AJ573" s="6"/>
      <c r="AK573" s="2"/>
      <c r="AL573" s="2"/>
      <c r="AM573" s="2"/>
      <c r="AN573" s="2"/>
      <c r="AO573" s="2"/>
      <c r="AP573" s="2"/>
      <c r="AQ573" s="2"/>
    </row>
    <row r="574">
      <c r="Z574" s="2"/>
      <c r="AA574" s="2"/>
      <c r="AF574" s="2"/>
      <c r="AG574" s="2"/>
      <c r="AH574" s="2"/>
      <c r="AI574" s="2"/>
      <c r="AJ574" s="6"/>
      <c r="AK574" s="2"/>
      <c r="AL574" s="2"/>
      <c r="AM574" s="2"/>
      <c r="AN574" s="2"/>
      <c r="AO574" s="2"/>
      <c r="AP574" s="2"/>
      <c r="AQ574" s="2"/>
    </row>
    <row r="575">
      <c r="Z575" s="2"/>
      <c r="AA575" s="2"/>
      <c r="AF575" s="2"/>
      <c r="AG575" s="2"/>
      <c r="AH575" s="2"/>
      <c r="AI575" s="2"/>
      <c r="AJ575" s="6"/>
      <c r="AK575" s="2"/>
      <c r="AL575" s="2"/>
      <c r="AM575" s="2"/>
      <c r="AN575" s="2"/>
      <c r="AO575" s="2"/>
      <c r="AP575" s="2"/>
      <c r="AQ575" s="2"/>
    </row>
    <row r="576">
      <c r="Z576" s="2"/>
      <c r="AA576" s="2"/>
      <c r="AF576" s="2"/>
      <c r="AG576" s="2"/>
      <c r="AH576" s="2"/>
      <c r="AI576" s="2"/>
      <c r="AJ576" s="6"/>
      <c r="AK576" s="2"/>
      <c r="AL576" s="2"/>
      <c r="AM576" s="2"/>
      <c r="AN576" s="2"/>
      <c r="AO576" s="2"/>
      <c r="AP576" s="2"/>
      <c r="AQ576" s="2"/>
    </row>
    <row r="577">
      <c r="Z577" s="2"/>
      <c r="AA577" s="2"/>
      <c r="AF577" s="2"/>
      <c r="AG577" s="2"/>
      <c r="AH577" s="2"/>
      <c r="AI577" s="2"/>
      <c r="AJ577" s="6"/>
      <c r="AK577" s="2"/>
      <c r="AL577" s="2"/>
      <c r="AM577" s="2"/>
      <c r="AN577" s="2"/>
      <c r="AO577" s="2"/>
      <c r="AP577" s="2"/>
      <c r="AQ577" s="2"/>
    </row>
    <row r="578">
      <c r="Z578" s="2"/>
      <c r="AA578" s="2"/>
      <c r="AF578" s="2"/>
      <c r="AG578" s="2"/>
      <c r="AH578" s="2"/>
      <c r="AI578" s="2"/>
      <c r="AJ578" s="6"/>
      <c r="AK578" s="2"/>
      <c r="AL578" s="2"/>
      <c r="AM578" s="2"/>
      <c r="AN578" s="2"/>
      <c r="AO578" s="2"/>
      <c r="AP578" s="2"/>
      <c r="AQ578" s="2"/>
    </row>
    <row r="579">
      <c r="Z579" s="2"/>
      <c r="AA579" s="2"/>
      <c r="AF579" s="2"/>
      <c r="AG579" s="2"/>
      <c r="AH579" s="2"/>
      <c r="AI579" s="2"/>
      <c r="AJ579" s="6"/>
      <c r="AK579" s="2"/>
      <c r="AL579" s="2"/>
      <c r="AM579" s="2"/>
      <c r="AN579" s="2"/>
      <c r="AO579" s="2"/>
      <c r="AP579" s="2"/>
      <c r="AQ579" s="2"/>
    </row>
    <row r="580">
      <c r="Z580" s="2"/>
      <c r="AA580" s="2"/>
      <c r="AF580" s="2"/>
      <c r="AG580" s="2"/>
      <c r="AH580" s="2"/>
      <c r="AI580" s="2"/>
      <c r="AJ580" s="6"/>
      <c r="AK580" s="2"/>
      <c r="AL580" s="2"/>
      <c r="AM580" s="2"/>
      <c r="AN580" s="2"/>
      <c r="AO580" s="2"/>
      <c r="AP580" s="2"/>
      <c r="AQ580" s="2"/>
    </row>
    <row r="581">
      <c r="Z581" s="2"/>
      <c r="AA581" s="2"/>
      <c r="AF581" s="2"/>
      <c r="AG581" s="2"/>
      <c r="AH581" s="2"/>
      <c r="AI581" s="2"/>
      <c r="AJ581" s="6"/>
      <c r="AK581" s="2"/>
      <c r="AL581" s="2"/>
      <c r="AM581" s="2"/>
      <c r="AN581" s="2"/>
      <c r="AO581" s="2"/>
      <c r="AP581" s="2"/>
      <c r="AQ581" s="2"/>
    </row>
    <row r="582">
      <c r="Z582" s="2"/>
      <c r="AA582" s="2"/>
      <c r="AF582" s="2"/>
      <c r="AG582" s="2"/>
      <c r="AH582" s="2"/>
      <c r="AI582" s="2"/>
      <c r="AJ582" s="6"/>
      <c r="AK582" s="2"/>
      <c r="AL582" s="2"/>
      <c r="AM582" s="2"/>
      <c r="AN582" s="2"/>
      <c r="AO582" s="2"/>
      <c r="AP582" s="2"/>
      <c r="AQ582" s="2"/>
    </row>
    <row r="583">
      <c r="Z583" s="2"/>
      <c r="AA583" s="2"/>
      <c r="AF583" s="2"/>
      <c r="AG583" s="2"/>
      <c r="AH583" s="2"/>
      <c r="AI583" s="2"/>
      <c r="AJ583" s="6"/>
      <c r="AK583" s="2"/>
      <c r="AL583" s="2"/>
      <c r="AM583" s="2"/>
      <c r="AN583" s="2"/>
      <c r="AO583" s="2"/>
      <c r="AP583" s="2"/>
      <c r="AQ583" s="2"/>
    </row>
    <row r="584">
      <c r="Z584" s="2"/>
      <c r="AA584" s="2"/>
      <c r="AF584" s="2"/>
      <c r="AG584" s="2"/>
      <c r="AH584" s="2"/>
      <c r="AI584" s="2"/>
      <c r="AJ584" s="6"/>
      <c r="AK584" s="2"/>
      <c r="AL584" s="2"/>
      <c r="AM584" s="2"/>
      <c r="AN584" s="2"/>
      <c r="AO584" s="2"/>
      <c r="AP584" s="2"/>
      <c r="AQ584" s="2"/>
    </row>
    <row r="585">
      <c r="Z585" s="2"/>
      <c r="AA585" s="2"/>
      <c r="AF585" s="2"/>
      <c r="AG585" s="2"/>
      <c r="AH585" s="2"/>
      <c r="AI585" s="2"/>
      <c r="AJ585" s="6"/>
      <c r="AK585" s="2"/>
      <c r="AL585" s="2"/>
      <c r="AM585" s="2"/>
      <c r="AN585" s="2"/>
      <c r="AO585" s="2"/>
      <c r="AP585" s="2"/>
      <c r="AQ585" s="2"/>
    </row>
    <row r="586">
      <c r="Z586" s="2"/>
      <c r="AA586" s="2"/>
      <c r="AF586" s="2"/>
      <c r="AG586" s="2"/>
      <c r="AH586" s="2"/>
      <c r="AI586" s="2"/>
      <c r="AJ586" s="6"/>
      <c r="AK586" s="2"/>
      <c r="AL586" s="2"/>
      <c r="AM586" s="2"/>
      <c r="AN586" s="2"/>
      <c r="AO586" s="2"/>
      <c r="AP586" s="2"/>
      <c r="AQ586" s="2"/>
    </row>
    <row r="587">
      <c r="Z587" s="2"/>
      <c r="AA587" s="2"/>
      <c r="AF587" s="2"/>
      <c r="AG587" s="2"/>
      <c r="AH587" s="2"/>
      <c r="AI587" s="2"/>
      <c r="AJ587" s="6"/>
      <c r="AK587" s="2"/>
      <c r="AL587" s="2"/>
      <c r="AM587" s="2"/>
      <c r="AN587" s="2"/>
      <c r="AO587" s="2"/>
      <c r="AP587" s="2"/>
      <c r="AQ587" s="2"/>
    </row>
    <row r="588">
      <c r="Z588" s="2"/>
      <c r="AA588" s="2"/>
      <c r="AF588" s="2"/>
      <c r="AG588" s="2"/>
      <c r="AH588" s="2"/>
      <c r="AI588" s="2"/>
      <c r="AJ588" s="6"/>
      <c r="AK588" s="2"/>
      <c r="AL588" s="2"/>
      <c r="AM588" s="2"/>
      <c r="AN588" s="2"/>
      <c r="AO588" s="2"/>
      <c r="AP588" s="2"/>
      <c r="AQ588" s="2"/>
    </row>
    <row r="589">
      <c r="Z589" s="2"/>
      <c r="AA589" s="2"/>
      <c r="AF589" s="2"/>
      <c r="AG589" s="2"/>
      <c r="AH589" s="2"/>
      <c r="AI589" s="2"/>
      <c r="AJ589" s="6"/>
      <c r="AK589" s="2"/>
      <c r="AL589" s="2"/>
      <c r="AM589" s="2"/>
      <c r="AN589" s="2"/>
      <c r="AO589" s="2"/>
      <c r="AP589" s="2"/>
      <c r="AQ589" s="2"/>
    </row>
    <row r="590">
      <c r="Z590" s="2"/>
      <c r="AA590" s="2"/>
      <c r="AF590" s="2"/>
      <c r="AG590" s="2"/>
      <c r="AH590" s="2"/>
      <c r="AI590" s="2"/>
      <c r="AJ590" s="6"/>
      <c r="AK590" s="2"/>
      <c r="AL590" s="2"/>
      <c r="AM590" s="2"/>
      <c r="AN590" s="2"/>
      <c r="AO590" s="2"/>
      <c r="AP590" s="2"/>
      <c r="AQ590" s="2"/>
    </row>
    <row r="591">
      <c r="Z591" s="2"/>
      <c r="AA591" s="2"/>
      <c r="AF591" s="2"/>
      <c r="AG591" s="2"/>
      <c r="AH591" s="2"/>
      <c r="AI591" s="2"/>
      <c r="AJ591" s="6"/>
      <c r="AK591" s="2"/>
      <c r="AL591" s="2"/>
      <c r="AM591" s="2"/>
      <c r="AN591" s="2"/>
      <c r="AO591" s="2"/>
      <c r="AP591" s="2"/>
      <c r="AQ591" s="2"/>
    </row>
    <row r="592">
      <c r="Z592" s="2"/>
      <c r="AA592" s="2"/>
      <c r="AF592" s="2"/>
      <c r="AG592" s="2"/>
      <c r="AH592" s="2"/>
      <c r="AI592" s="2"/>
      <c r="AJ592" s="6"/>
      <c r="AK592" s="2"/>
      <c r="AL592" s="2"/>
      <c r="AM592" s="2"/>
      <c r="AN592" s="2"/>
      <c r="AO592" s="2"/>
      <c r="AP592" s="2"/>
      <c r="AQ592" s="2"/>
    </row>
    <row r="593">
      <c r="Z593" s="2"/>
      <c r="AA593" s="2"/>
      <c r="AF593" s="2"/>
      <c r="AG593" s="2"/>
      <c r="AH593" s="2"/>
      <c r="AI593" s="2"/>
      <c r="AJ593" s="6"/>
      <c r="AK593" s="2"/>
      <c r="AL593" s="2"/>
      <c r="AM593" s="2"/>
      <c r="AN593" s="2"/>
      <c r="AO593" s="2"/>
      <c r="AP593" s="2"/>
      <c r="AQ593" s="2"/>
    </row>
    <row r="594">
      <c r="Z594" s="2"/>
      <c r="AA594" s="2"/>
      <c r="AF594" s="2"/>
      <c r="AG594" s="2"/>
      <c r="AH594" s="2"/>
      <c r="AI594" s="2"/>
      <c r="AJ594" s="6"/>
      <c r="AK594" s="2"/>
      <c r="AL594" s="2"/>
      <c r="AM594" s="2"/>
      <c r="AN594" s="2"/>
      <c r="AO594" s="2"/>
      <c r="AP594" s="2"/>
      <c r="AQ594" s="2"/>
    </row>
    <row r="595">
      <c r="Z595" s="2"/>
      <c r="AA595" s="2"/>
      <c r="AF595" s="2"/>
      <c r="AG595" s="2"/>
      <c r="AH595" s="2"/>
      <c r="AI595" s="2"/>
      <c r="AJ595" s="6"/>
      <c r="AK595" s="2"/>
      <c r="AL595" s="2"/>
      <c r="AM595" s="2"/>
      <c r="AN595" s="2"/>
      <c r="AO595" s="2"/>
      <c r="AP595" s="2"/>
      <c r="AQ595" s="2"/>
    </row>
    <row r="596">
      <c r="Z596" s="2"/>
      <c r="AA596" s="2"/>
      <c r="AF596" s="2"/>
      <c r="AG596" s="2"/>
      <c r="AH596" s="2"/>
      <c r="AI596" s="2"/>
      <c r="AJ596" s="6"/>
      <c r="AK596" s="2"/>
      <c r="AL596" s="2"/>
      <c r="AM596" s="2"/>
      <c r="AN596" s="2"/>
      <c r="AO596" s="2"/>
      <c r="AP596" s="2"/>
      <c r="AQ596" s="2"/>
    </row>
    <row r="597">
      <c r="Z597" s="2"/>
      <c r="AA597" s="2"/>
      <c r="AF597" s="2"/>
      <c r="AG597" s="2"/>
      <c r="AH597" s="2"/>
      <c r="AI597" s="2"/>
      <c r="AJ597" s="6"/>
      <c r="AK597" s="2"/>
      <c r="AL597" s="2"/>
      <c r="AM597" s="2"/>
      <c r="AN597" s="2"/>
      <c r="AO597" s="2"/>
      <c r="AP597" s="2"/>
      <c r="AQ597" s="2"/>
    </row>
    <row r="598">
      <c r="Z598" s="2"/>
      <c r="AA598" s="2"/>
      <c r="AF598" s="2"/>
      <c r="AG598" s="2"/>
      <c r="AH598" s="2"/>
      <c r="AI598" s="2"/>
      <c r="AJ598" s="6"/>
      <c r="AK598" s="2"/>
      <c r="AL598" s="2"/>
      <c r="AM598" s="2"/>
      <c r="AN598" s="2"/>
      <c r="AO598" s="2"/>
      <c r="AP598" s="2"/>
      <c r="AQ598" s="2"/>
    </row>
    <row r="599">
      <c r="Z599" s="2"/>
      <c r="AA599" s="2"/>
      <c r="AF599" s="2"/>
      <c r="AG599" s="2"/>
      <c r="AH599" s="2"/>
      <c r="AI599" s="2"/>
      <c r="AJ599" s="6"/>
      <c r="AK599" s="2"/>
      <c r="AL599" s="2"/>
      <c r="AM599" s="2"/>
      <c r="AN599" s="2"/>
      <c r="AO599" s="2"/>
      <c r="AP599" s="2"/>
      <c r="AQ599" s="2"/>
    </row>
    <row r="600">
      <c r="Z600" s="2"/>
      <c r="AA600" s="2"/>
      <c r="AF600" s="2"/>
      <c r="AG600" s="2"/>
      <c r="AH600" s="2"/>
      <c r="AI600" s="2"/>
      <c r="AJ600" s="6"/>
      <c r="AK600" s="2"/>
      <c r="AL600" s="2"/>
      <c r="AM600" s="2"/>
      <c r="AN600" s="2"/>
      <c r="AO600" s="2"/>
      <c r="AP600" s="2"/>
      <c r="AQ600" s="2"/>
    </row>
    <row r="601">
      <c r="Z601" s="2"/>
      <c r="AA601" s="2"/>
      <c r="AF601" s="2"/>
      <c r="AG601" s="2"/>
      <c r="AH601" s="2"/>
      <c r="AI601" s="2"/>
      <c r="AJ601" s="6"/>
      <c r="AK601" s="2"/>
      <c r="AL601" s="2"/>
      <c r="AM601" s="2"/>
      <c r="AN601" s="2"/>
      <c r="AO601" s="2"/>
      <c r="AP601" s="2"/>
      <c r="AQ601" s="2"/>
    </row>
    <row r="602">
      <c r="Z602" s="2"/>
      <c r="AA602" s="2"/>
      <c r="AF602" s="2"/>
      <c r="AG602" s="2"/>
      <c r="AH602" s="2"/>
      <c r="AI602" s="2"/>
      <c r="AJ602" s="6"/>
      <c r="AK602" s="2"/>
      <c r="AL602" s="2"/>
      <c r="AM602" s="2"/>
      <c r="AN602" s="2"/>
      <c r="AO602" s="2"/>
      <c r="AP602" s="2"/>
      <c r="AQ602" s="2"/>
    </row>
    <row r="603">
      <c r="Z603" s="2"/>
      <c r="AA603" s="2"/>
      <c r="AF603" s="2"/>
      <c r="AG603" s="2"/>
      <c r="AH603" s="2"/>
      <c r="AI603" s="2"/>
      <c r="AJ603" s="6"/>
      <c r="AK603" s="2"/>
      <c r="AL603" s="2"/>
      <c r="AM603" s="2"/>
      <c r="AN603" s="2"/>
      <c r="AO603" s="2"/>
      <c r="AP603" s="2"/>
      <c r="AQ603" s="2"/>
    </row>
    <row r="604">
      <c r="Z604" s="2"/>
      <c r="AA604" s="2"/>
      <c r="AF604" s="2"/>
      <c r="AG604" s="2"/>
      <c r="AH604" s="2"/>
      <c r="AI604" s="2"/>
      <c r="AJ604" s="6"/>
      <c r="AK604" s="2"/>
      <c r="AL604" s="2"/>
      <c r="AM604" s="2"/>
      <c r="AN604" s="2"/>
      <c r="AO604" s="2"/>
      <c r="AP604" s="2"/>
      <c r="AQ604" s="2"/>
    </row>
    <row r="605">
      <c r="Z605" s="2"/>
      <c r="AA605" s="2"/>
      <c r="AF605" s="2"/>
      <c r="AG605" s="2"/>
      <c r="AH605" s="2"/>
      <c r="AI605" s="2"/>
      <c r="AJ605" s="6"/>
      <c r="AK605" s="2"/>
      <c r="AL605" s="2"/>
      <c r="AM605" s="2"/>
      <c r="AN605" s="2"/>
      <c r="AO605" s="2"/>
      <c r="AP605" s="2"/>
      <c r="AQ605" s="2"/>
    </row>
    <row r="606">
      <c r="Z606" s="2"/>
      <c r="AA606" s="2"/>
      <c r="AF606" s="2"/>
      <c r="AG606" s="2"/>
      <c r="AH606" s="2"/>
      <c r="AI606" s="2"/>
      <c r="AJ606" s="6"/>
      <c r="AK606" s="2"/>
      <c r="AL606" s="2"/>
      <c r="AM606" s="2"/>
      <c r="AN606" s="2"/>
      <c r="AO606" s="2"/>
      <c r="AP606" s="2"/>
      <c r="AQ606" s="2"/>
    </row>
    <row r="607">
      <c r="Z607" s="2"/>
      <c r="AA607" s="2"/>
      <c r="AF607" s="2"/>
      <c r="AG607" s="2"/>
      <c r="AH607" s="2"/>
      <c r="AI607" s="2"/>
      <c r="AJ607" s="6"/>
      <c r="AK607" s="2"/>
      <c r="AL607" s="2"/>
      <c r="AM607" s="2"/>
      <c r="AN607" s="2"/>
      <c r="AO607" s="2"/>
      <c r="AP607" s="2"/>
      <c r="AQ607" s="2"/>
    </row>
    <row r="608">
      <c r="Z608" s="2"/>
      <c r="AA608" s="2"/>
      <c r="AF608" s="2"/>
      <c r="AG608" s="2"/>
      <c r="AH608" s="2"/>
      <c r="AI608" s="2"/>
      <c r="AJ608" s="6"/>
      <c r="AK608" s="2"/>
      <c r="AL608" s="2"/>
      <c r="AM608" s="2"/>
      <c r="AN608" s="2"/>
      <c r="AO608" s="2"/>
      <c r="AP608" s="2"/>
      <c r="AQ608" s="2"/>
    </row>
    <row r="609">
      <c r="Z609" s="2"/>
      <c r="AA609" s="2"/>
      <c r="AF609" s="2"/>
      <c r="AG609" s="2"/>
      <c r="AH609" s="2"/>
      <c r="AI609" s="2"/>
      <c r="AJ609" s="6"/>
      <c r="AK609" s="2"/>
      <c r="AL609" s="2"/>
      <c r="AM609" s="2"/>
      <c r="AN609" s="2"/>
      <c r="AO609" s="2"/>
      <c r="AP609" s="2"/>
      <c r="AQ609" s="2"/>
    </row>
    <row r="610">
      <c r="Z610" s="2"/>
      <c r="AA610" s="2"/>
      <c r="AF610" s="2"/>
      <c r="AG610" s="2"/>
      <c r="AH610" s="2"/>
      <c r="AI610" s="2"/>
      <c r="AJ610" s="6"/>
      <c r="AK610" s="2"/>
      <c r="AL610" s="2"/>
      <c r="AM610" s="2"/>
      <c r="AN610" s="2"/>
      <c r="AO610" s="2"/>
      <c r="AP610" s="2"/>
      <c r="AQ610" s="2"/>
    </row>
    <row r="611">
      <c r="Z611" s="2"/>
      <c r="AA611" s="2"/>
      <c r="AF611" s="2"/>
      <c r="AG611" s="2"/>
      <c r="AH611" s="2"/>
      <c r="AI611" s="2"/>
      <c r="AJ611" s="6"/>
      <c r="AK611" s="2"/>
      <c r="AL611" s="2"/>
      <c r="AM611" s="2"/>
      <c r="AN611" s="2"/>
      <c r="AO611" s="2"/>
      <c r="AP611" s="2"/>
      <c r="AQ611" s="2"/>
    </row>
    <row r="612">
      <c r="Z612" s="2"/>
      <c r="AA612" s="2"/>
      <c r="AF612" s="2"/>
      <c r="AG612" s="2"/>
      <c r="AH612" s="2"/>
      <c r="AI612" s="2"/>
      <c r="AJ612" s="6"/>
      <c r="AK612" s="2"/>
      <c r="AL612" s="2"/>
      <c r="AM612" s="2"/>
      <c r="AN612" s="2"/>
      <c r="AO612" s="2"/>
      <c r="AP612" s="2"/>
      <c r="AQ612" s="2"/>
    </row>
    <row r="613">
      <c r="Z613" s="2"/>
      <c r="AA613" s="2"/>
      <c r="AF613" s="2"/>
      <c r="AG613" s="2"/>
      <c r="AH613" s="2"/>
      <c r="AI613" s="2"/>
      <c r="AJ613" s="6"/>
      <c r="AK613" s="2"/>
      <c r="AL613" s="2"/>
      <c r="AM613" s="2"/>
      <c r="AN613" s="2"/>
      <c r="AO613" s="2"/>
      <c r="AP613" s="2"/>
      <c r="AQ613" s="2"/>
    </row>
    <row r="614">
      <c r="Z614" s="2"/>
      <c r="AA614" s="2"/>
      <c r="AF614" s="2"/>
      <c r="AG614" s="2"/>
      <c r="AH614" s="2"/>
      <c r="AI614" s="2"/>
      <c r="AJ614" s="6"/>
      <c r="AK614" s="2"/>
      <c r="AL614" s="2"/>
      <c r="AM614" s="2"/>
      <c r="AN614" s="2"/>
      <c r="AO614" s="2"/>
      <c r="AP614" s="2"/>
      <c r="AQ614" s="2"/>
    </row>
    <row r="615">
      <c r="Z615" s="2"/>
      <c r="AA615" s="2"/>
      <c r="AF615" s="2"/>
      <c r="AG615" s="2"/>
      <c r="AH615" s="2"/>
      <c r="AI615" s="2"/>
      <c r="AJ615" s="6"/>
      <c r="AK615" s="2"/>
      <c r="AL615" s="2"/>
      <c r="AM615" s="2"/>
      <c r="AN615" s="2"/>
      <c r="AO615" s="2"/>
      <c r="AP615" s="2"/>
      <c r="AQ615" s="2"/>
    </row>
    <row r="616">
      <c r="Z616" s="2"/>
      <c r="AA616" s="2"/>
      <c r="AF616" s="2"/>
      <c r="AG616" s="2"/>
      <c r="AH616" s="2"/>
      <c r="AI616" s="2"/>
      <c r="AJ616" s="6"/>
      <c r="AK616" s="2"/>
      <c r="AL616" s="2"/>
      <c r="AM616" s="2"/>
      <c r="AN616" s="2"/>
      <c r="AO616" s="2"/>
      <c r="AP616" s="2"/>
      <c r="AQ616" s="2"/>
    </row>
    <row r="617">
      <c r="Z617" s="2"/>
      <c r="AA617" s="2"/>
      <c r="AF617" s="2"/>
      <c r="AG617" s="2"/>
      <c r="AH617" s="2"/>
      <c r="AI617" s="2"/>
      <c r="AJ617" s="6"/>
      <c r="AK617" s="2"/>
      <c r="AL617" s="2"/>
      <c r="AM617" s="2"/>
      <c r="AN617" s="2"/>
      <c r="AO617" s="2"/>
      <c r="AP617" s="2"/>
      <c r="AQ617" s="2"/>
    </row>
    <row r="618">
      <c r="Z618" s="2"/>
      <c r="AA618" s="2"/>
      <c r="AF618" s="2"/>
      <c r="AG618" s="2"/>
      <c r="AH618" s="2"/>
      <c r="AI618" s="2"/>
      <c r="AJ618" s="6"/>
      <c r="AK618" s="2"/>
      <c r="AL618" s="2"/>
      <c r="AM618" s="2"/>
      <c r="AN618" s="2"/>
      <c r="AO618" s="2"/>
      <c r="AP618" s="2"/>
      <c r="AQ618" s="2"/>
    </row>
    <row r="619">
      <c r="Z619" s="2"/>
      <c r="AA619" s="2"/>
      <c r="AF619" s="2"/>
      <c r="AG619" s="2"/>
      <c r="AH619" s="2"/>
      <c r="AI619" s="2"/>
      <c r="AJ619" s="6"/>
      <c r="AK619" s="2"/>
      <c r="AL619" s="2"/>
      <c r="AM619" s="2"/>
      <c r="AN619" s="2"/>
      <c r="AO619" s="2"/>
      <c r="AP619" s="2"/>
      <c r="AQ619" s="2"/>
    </row>
    <row r="620">
      <c r="Z620" s="2"/>
      <c r="AA620" s="2"/>
      <c r="AF620" s="2"/>
      <c r="AG620" s="2"/>
      <c r="AH620" s="2"/>
      <c r="AI620" s="2"/>
      <c r="AJ620" s="6"/>
      <c r="AK620" s="2"/>
      <c r="AL620" s="2"/>
      <c r="AM620" s="2"/>
      <c r="AN620" s="2"/>
      <c r="AO620" s="2"/>
      <c r="AP620" s="2"/>
      <c r="AQ620" s="2"/>
    </row>
    <row r="621">
      <c r="Z621" s="2"/>
      <c r="AA621" s="2"/>
      <c r="AF621" s="2"/>
      <c r="AG621" s="2"/>
      <c r="AH621" s="2"/>
      <c r="AI621" s="2"/>
      <c r="AJ621" s="6"/>
      <c r="AK621" s="2"/>
      <c r="AL621" s="2"/>
      <c r="AM621" s="2"/>
      <c r="AN621" s="2"/>
      <c r="AO621" s="2"/>
      <c r="AP621" s="2"/>
      <c r="AQ621" s="2"/>
    </row>
    <row r="622">
      <c r="Z622" s="2"/>
      <c r="AA622" s="2"/>
      <c r="AF622" s="2"/>
      <c r="AG622" s="2"/>
      <c r="AH622" s="2"/>
      <c r="AI622" s="2"/>
      <c r="AJ622" s="6"/>
      <c r="AK622" s="2"/>
      <c r="AL622" s="2"/>
      <c r="AM622" s="2"/>
      <c r="AN622" s="2"/>
      <c r="AO622" s="2"/>
      <c r="AP622" s="2"/>
      <c r="AQ622" s="2"/>
    </row>
    <row r="623">
      <c r="Z623" s="2"/>
      <c r="AA623" s="2"/>
      <c r="AF623" s="2"/>
      <c r="AG623" s="2"/>
      <c r="AH623" s="2"/>
      <c r="AI623" s="2"/>
      <c r="AJ623" s="6"/>
      <c r="AK623" s="2"/>
      <c r="AL623" s="2"/>
      <c r="AM623" s="2"/>
      <c r="AN623" s="2"/>
      <c r="AO623" s="2"/>
      <c r="AP623" s="2"/>
      <c r="AQ623" s="2"/>
    </row>
    <row r="624">
      <c r="Z624" s="2"/>
      <c r="AA624" s="2"/>
      <c r="AF624" s="2"/>
      <c r="AG624" s="2"/>
      <c r="AH624" s="2"/>
      <c r="AI624" s="2"/>
      <c r="AJ624" s="6"/>
      <c r="AK624" s="2"/>
      <c r="AL624" s="2"/>
      <c r="AM624" s="2"/>
      <c r="AN624" s="2"/>
      <c r="AO624" s="2"/>
      <c r="AP624" s="2"/>
      <c r="AQ624" s="2"/>
    </row>
    <row r="625">
      <c r="Z625" s="2"/>
      <c r="AA625" s="2"/>
      <c r="AF625" s="2"/>
      <c r="AG625" s="2"/>
      <c r="AH625" s="2"/>
      <c r="AI625" s="2"/>
      <c r="AJ625" s="6"/>
      <c r="AK625" s="2"/>
      <c r="AL625" s="2"/>
      <c r="AM625" s="2"/>
      <c r="AN625" s="2"/>
      <c r="AO625" s="2"/>
      <c r="AP625" s="2"/>
      <c r="AQ625" s="2"/>
    </row>
    <row r="626">
      <c r="Z626" s="2"/>
      <c r="AA626" s="2"/>
      <c r="AF626" s="2"/>
      <c r="AG626" s="2"/>
      <c r="AH626" s="2"/>
      <c r="AI626" s="2"/>
      <c r="AJ626" s="6"/>
      <c r="AK626" s="2"/>
      <c r="AL626" s="2"/>
      <c r="AM626" s="2"/>
      <c r="AN626" s="2"/>
      <c r="AO626" s="2"/>
      <c r="AP626" s="2"/>
      <c r="AQ626" s="2"/>
    </row>
    <row r="627">
      <c r="Z627" s="2"/>
      <c r="AA627" s="2"/>
      <c r="AF627" s="2"/>
      <c r="AG627" s="2"/>
      <c r="AH627" s="2"/>
      <c r="AI627" s="2"/>
      <c r="AJ627" s="6"/>
      <c r="AK627" s="2"/>
      <c r="AL627" s="2"/>
      <c r="AM627" s="2"/>
      <c r="AN627" s="2"/>
      <c r="AO627" s="2"/>
      <c r="AP627" s="2"/>
      <c r="AQ627" s="2"/>
    </row>
    <row r="628">
      <c r="Z628" s="2"/>
      <c r="AA628" s="2"/>
      <c r="AF628" s="2"/>
      <c r="AG628" s="2"/>
      <c r="AH628" s="2"/>
      <c r="AI628" s="2"/>
      <c r="AJ628" s="6"/>
      <c r="AK628" s="2"/>
      <c r="AL628" s="2"/>
      <c r="AM628" s="2"/>
      <c r="AN628" s="2"/>
      <c r="AO628" s="2"/>
      <c r="AP628" s="2"/>
      <c r="AQ628" s="2"/>
    </row>
    <row r="629">
      <c r="Z629" s="2"/>
      <c r="AA629" s="2"/>
      <c r="AF629" s="2"/>
      <c r="AG629" s="2"/>
      <c r="AH629" s="2"/>
      <c r="AI629" s="2"/>
      <c r="AJ629" s="6"/>
      <c r="AK629" s="2"/>
      <c r="AL629" s="2"/>
      <c r="AM629" s="2"/>
      <c r="AN629" s="2"/>
      <c r="AO629" s="2"/>
      <c r="AP629" s="2"/>
      <c r="AQ629" s="2"/>
    </row>
    <row r="630">
      <c r="Z630" s="2"/>
      <c r="AA630" s="2"/>
      <c r="AF630" s="2"/>
      <c r="AG630" s="2"/>
      <c r="AH630" s="2"/>
      <c r="AI630" s="2"/>
      <c r="AJ630" s="6"/>
      <c r="AK630" s="2"/>
      <c r="AL630" s="2"/>
      <c r="AM630" s="2"/>
      <c r="AN630" s="2"/>
      <c r="AO630" s="2"/>
      <c r="AP630" s="2"/>
      <c r="AQ630" s="2"/>
    </row>
    <row r="631">
      <c r="Z631" s="2"/>
      <c r="AA631" s="2"/>
      <c r="AF631" s="2"/>
      <c r="AG631" s="2"/>
      <c r="AH631" s="2"/>
      <c r="AI631" s="2"/>
      <c r="AJ631" s="6"/>
      <c r="AK631" s="2"/>
      <c r="AL631" s="2"/>
      <c r="AM631" s="2"/>
      <c r="AN631" s="2"/>
      <c r="AO631" s="2"/>
      <c r="AP631" s="2"/>
      <c r="AQ631" s="2"/>
    </row>
    <row r="632">
      <c r="Z632" s="2"/>
      <c r="AA632" s="2"/>
      <c r="AF632" s="2"/>
      <c r="AG632" s="2"/>
      <c r="AH632" s="2"/>
      <c r="AI632" s="2"/>
      <c r="AJ632" s="6"/>
      <c r="AK632" s="2"/>
      <c r="AL632" s="2"/>
      <c r="AM632" s="2"/>
      <c r="AN632" s="2"/>
      <c r="AO632" s="2"/>
      <c r="AP632" s="2"/>
      <c r="AQ632" s="2"/>
    </row>
    <row r="633">
      <c r="Z633" s="2"/>
      <c r="AA633" s="2"/>
      <c r="AF633" s="2"/>
      <c r="AG633" s="2"/>
      <c r="AH633" s="2"/>
      <c r="AI633" s="2"/>
      <c r="AJ633" s="6"/>
      <c r="AK633" s="2"/>
      <c r="AL633" s="2"/>
      <c r="AM633" s="2"/>
      <c r="AN633" s="2"/>
      <c r="AO633" s="2"/>
      <c r="AP633" s="2"/>
      <c r="AQ633" s="2"/>
    </row>
    <row r="634">
      <c r="Z634" s="2"/>
      <c r="AA634" s="2"/>
      <c r="AF634" s="2"/>
      <c r="AG634" s="2"/>
      <c r="AH634" s="2"/>
      <c r="AI634" s="2"/>
      <c r="AJ634" s="6"/>
      <c r="AK634" s="2"/>
      <c r="AL634" s="2"/>
      <c r="AM634" s="2"/>
      <c r="AN634" s="2"/>
      <c r="AO634" s="2"/>
      <c r="AP634" s="2"/>
      <c r="AQ634" s="2"/>
    </row>
    <row r="635">
      <c r="Z635" s="2"/>
      <c r="AA635" s="2"/>
      <c r="AF635" s="2"/>
      <c r="AG635" s="2"/>
      <c r="AH635" s="2"/>
      <c r="AI635" s="2"/>
      <c r="AJ635" s="6"/>
      <c r="AK635" s="2"/>
      <c r="AL635" s="2"/>
      <c r="AM635" s="2"/>
      <c r="AN635" s="2"/>
      <c r="AO635" s="2"/>
      <c r="AP635" s="2"/>
      <c r="AQ635" s="2"/>
    </row>
    <row r="636">
      <c r="Z636" s="2"/>
      <c r="AA636" s="2"/>
      <c r="AF636" s="2"/>
      <c r="AG636" s="2"/>
      <c r="AH636" s="2"/>
      <c r="AI636" s="2"/>
      <c r="AJ636" s="6"/>
      <c r="AK636" s="2"/>
      <c r="AL636" s="2"/>
      <c r="AM636" s="2"/>
      <c r="AN636" s="2"/>
      <c r="AO636" s="2"/>
      <c r="AP636" s="2"/>
      <c r="AQ636" s="2"/>
    </row>
    <row r="637">
      <c r="Z637" s="2"/>
      <c r="AA637" s="2"/>
      <c r="AF637" s="2"/>
      <c r="AG637" s="2"/>
      <c r="AH637" s="2"/>
      <c r="AI637" s="2"/>
      <c r="AJ637" s="6"/>
      <c r="AK637" s="2"/>
      <c r="AL637" s="2"/>
      <c r="AM637" s="2"/>
      <c r="AN637" s="2"/>
      <c r="AO637" s="2"/>
      <c r="AP637" s="2"/>
      <c r="AQ637" s="2"/>
    </row>
    <row r="638">
      <c r="Z638" s="2"/>
      <c r="AA638" s="2"/>
      <c r="AF638" s="2"/>
      <c r="AG638" s="2"/>
      <c r="AH638" s="2"/>
      <c r="AI638" s="2"/>
      <c r="AJ638" s="6"/>
      <c r="AK638" s="2"/>
      <c r="AL638" s="2"/>
      <c r="AM638" s="2"/>
      <c r="AN638" s="2"/>
      <c r="AO638" s="2"/>
      <c r="AP638" s="2"/>
      <c r="AQ638" s="2"/>
    </row>
    <row r="639">
      <c r="Z639" s="2"/>
      <c r="AA639" s="2"/>
      <c r="AF639" s="2"/>
      <c r="AG639" s="2"/>
      <c r="AH639" s="2"/>
      <c r="AI639" s="2"/>
      <c r="AJ639" s="6"/>
      <c r="AK639" s="2"/>
      <c r="AL639" s="2"/>
      <c r="AM639" s="2"/>
      <c r="AN639" s="2"/>
      <c r="AO639" s="2"/>
      <c r="AP639" s="2"/>
      <c r="AQ639" s="2"/>
    </row>
    <row r="640">
      <c r="Z640" s="2"/>
      <c r="AA640" s="2"/>
      <c r="AF640" s="2"/>
      <c r="AG640" s="2"/>
      <c r="AH640" s="2"/>
      <c r="AI640" s="2"/>
      <c r="AJ640" s="6"/>
      <c r="AK640" s="2"/>
      <c r="AL640" s="2"/>
      <c r="AM640" s="2"/>
      <c r="AN640" s="2"/>
      <c r="AO640" s="2"/>
      <c r="AP640" s="2"/>
      <c r="AQ640" s="2"/>
    </row>
    <row r="641">
      <c r="Z641" s="2"/>
      <c r="AA641" s="2"/>
      <c r="AF641" s="2"/>
      <c r="AG641" s="2"/>
      <c r="AH641" s="2"/>
      <c r="AI641" s="2"/>
      <c r="AJ641" s="6"/>
      <c r="AK641" s="2"/>
      <c r="AL641" s="2"/>
      <c r="AM641" s="2"/>
      <c r="AN641" s="2"/>
      <c r="AO641" s="2"/>
      <c r="AP641" s="2"/>
      <c r="AQ641" s="2"/>
    </row>
    <row r="642">
      <c r="Z642" s="2"/>
      <c r="AA642" s="2"/>
      <c r="AF642" s="2"/>
      <c r="AG642" s="2"/>
      <c r="AH642" s="2"/>
      <c r="AI642" s="2"/>
      <c r="AJ642" s="6"/>
      <c r="AK642" s="2"/>
      <c r="AL642" s="2"/>
      <c r="AM642" s="2"/>
      <c r="AN642" s="2"/>
      <c r="AO642" s="2"/>
      <c r="AP642" s="2"/>
      <c r="AQ642" s="2"/>
    </row>
    <row r="643">
      <c r="Z643" s="2"/>
      <c r="AA643" s="2"/>
      <c r="AF643" s="2"/>
      <c r="AG643" s="2"/>
      <c r="AH643" s="2"/>
      <c r="AI643" s="2"/>
      <c r="AJ643" s="6"/>
      <c r="AK643" s="2"/>
      <c r="AL643" s="2"/>
      <c r="AM643" s="2"/>
      <c r="AN643" s="2"/>
      <c r="AO643" s="2"/>
      <c r="AP643" s="2"/>
      <c r="AQ643" s="2"/>
    </row>
    <row r="644">
      <c r="Z644" s="2"/>
      <c r="AA644" s="2"/>
      <c r="AF644" s="2"/>
      <c r="AG644" s="2"/>
      <c r="AH644" s="2"/>
      <c r="AI644" s="2"/>
      <c r="AJ644" s="6"/>
      <c r="AK644" s="2"/>
      <c r="AL644" s="2"/>
      <c r="AM644" s="2"/>
      <c r="AN644" s="2"/>
      <c r="AO644" s="2"/>
      <c r="AP644" s="2"/>
      <c r="AQ644" s="2"/>
    </row>
    <row r="645">
      <c r="Z645" s="2"/>
      <c r="AA645" s="2"/>
      <c r="AF645" s="2"/>
      <c r="AG645" s="2"/>
      <c r="AH645" s="2"/>
      <c r="AI645" s="2"/>
      <c r="AJ645" s="6"/>
      <c r="AK645" s="2"/>
      <c r="AL645" s="2"/>
      <c r="AM645" s="2"/>
      <c r="AN645" s="2"/>
      <c r="AO645" s="2"/>
      <c r="AP645" s="2"/>
      <c r="AQ645" s="2"/>
    </row>
    <row r="646">
      <c r="Z646" s="2"/>
      <c r="AA646" s="2"/>
      <c r="AF646" s="2"/>
      <c r="AG646" s="2"/>
      <c r="AH646" s="2"/>
      <c r="AI646" s="2"/>
      <c r="AJ646" s="6"/>
      <c r="AK646" s="2"/>
      <c r="AL646" s="2"/>
      <c r="AM646" s="2"/>
      <c r="AN646" s="2"/>
      <c r="AO646" s="2"/>
      <c r="AP646" s="2"/>
      <c r="AQ646" s="2"/>
    </row>
    <row r="647">
      <c r="Z647" s="2"/>
      <c r="AA647" s="2"/>
      <c r="AF647" s="2"/>
      <c r="AG647" s="2"/>
      <c r="AH647" s="2"/>
      <c r="AI647" s="2"/>
      <c r="AJ647" s="6"/>
      <c r="AK647" s="2"/>
      <c r="AL647" s="2"/>
      <c r="AM647" s="2"/>
      <c r="AN647" s="2"/>
      <c r="AO647" s="2"/>
      <c r="AP647" s="2"/>
      <c r="AQ647" s="2"/>
    </row>
    <row r="648">
      <c r="Z648" s="2"/>
      <c r="AA648" s="2"/>
      <c r="AF648" s="2"/>
      <c r="AG648" s="2"/>
      <c r="AH648" s="2"/>
      <c r="AI648" s="2"/>
      <c r="AJ648" s="6"/>
      <c r="AK648" s="2"/>
      <c r="AL648" s="2"/>
      <c r="AM648" s="2"/>
      <c r="AN648" s="2"/>
      <c r="AO648" s="2"/>
      <c r="AP648" s="2"/>
      <c r="AQ648" s="2"/>
    </row>
    <row r="649">
      <c r="Z649" s="2"/>
      <c r="AA649" s="2"/>
      <c r="AF649" s="2"/>
      <c r="AG649" s="2"/>
      <c r="AH649" s="2"/>
      <c r="AI649" s="2"/>
      <c r="AJ649" s="6"/>
      <c r="AK649" s="2"/>
      <c r="AL649" s="2"/>
      <c r="AM649" s="2"/>
      <c r="AN649" s="2"/>
      <c r="AO649" s="2"/>
      <c r="AP649" s="2"/>
      <c r="AQ649" s="2"/>
    </row>
    <row r="650">
      <c r="Z650" s="2"/>
      <c r="AA650" s="2"/>
      <c r="AF650" s="2"/>
      <c r="AG650" s="2"/>
      <c r="AH650" s="2"/>
      <c r="AI650" s="2"/>
      <c r="AJ650" s="6"/>
      <c r="AK650" s="2"/>
      <c r="AL650" s="2"/>
      <c r="AM650" s="2"/>
      <c r="AN650" s="2"/>
      <c r="AO650" s="2"/>
      <c r="AP650" s="2"/>
      <c r="AQ650" s="2"/>
    </row>
    <row r="651">
      <c r="Z651" s="2"/>
      <c r="AA651" s="2"/>
      <c r="AF651" s="2"/>
      <c r="AG651" s="2"/>
      <c r="AH651" s="2"/>
      <c r="AI651" s="2"/>
      <c r="AJ651" s="6"/>
      <c r="AK651" s="2"/>
      <c r="AL651" s="2"/>
      <c r="AM651" s="2"/>
      <c r="AN651" s="2"/>
      <c r="AO651" s="2"/>
      <c r="AP651" s="2"/>
      <c r="AQ651" s="2"/>
    </row>
    <row r="652">
      <c r="Z652" s="2"/>
      <c r="AA652" s="2"/>
      <c r="AF652" s="2"/>
      <c r="AG652" s="2"/>
      <c r="AH652" s="2"/>
      <c r="AI652" s="2"/>
      <c r="AJ652" s="6"/>
      <c r="AK652" s="2"/>
      <c r="AL652" s="2"/>
      <c r="AM652" s="2"/>
      <c r="AN652" s="2"/>
      <c r="AO652" s="2"/>
      <c r="AP652" s="2"/>
      <c r="AQ652" s="2"/>
    </row>
    <row r="653">
      <c r="Z653" s="2"/>
      <c r="AA653" s="2"/>
      <c r="AF653" s="2"/>
      <c r="AG653" s="2"/>
      <c r="AH653" s="2"/>
      <c r="AI653" s="2"/>
      <c r="AJ653" s="6"/>
      <c r="AK653" s="2"/>
      <c r="AL653" s="2"/>
      <c r="AM653" s="2"/>
      <c r="AN653" s="2"/>
      <c r="AO653" s="2"/>
      <c r="AP653" s="2"/>
      <c r="AQ653" s="2"/>
    </row>
    <row r="654">
      <c r="Z654" s="2"/>
      <c r="AA654" s="2"/>
      <c r="AF654" s="2"/>
      <c r="AG654" s="2"/>
      <c r="AH654" s="2"/>
      <c r="AI654" s="2"/>
      <c r="AJ654" s="6"/>
      <c r="AK654" s="2"/>
      <c r="AL654" s="2"/>
      <c r="AM654" s="2"/>
      <c r="AN654" s="2"/>
      <c r="AO654" s="2"/>
      <c r="AP654" s="2"/>
      <c r="AQ654" s="2"/>
    </row>
    <row r="655">
      <c r="Z655" s="2"/>
      <c r="AA655" s="2"/>
      <c r="AF655" s="2"/>
      <c r="AG655" s="2"/>
      <c r="AH655" s="2"/>
      <c r="AI655" s="2"/>
      <c r="AJ655" s="6"/>
      <c r="AK655" s="2"/>
      <c r="AL655" s="2"/>
      <c r="AM655" s="2"/>
      <c r="AN655" s="2"/>
      <c r="AO655" s="2"/>
      <c r="AP655" s="2"/>
      <c r="AQ655" s="2"/>
    </row>
    <row r="656">
      <c r="Z656" s="2"/>
      <c r="AA656" s="2"/>
      <c r="AF656" s="2"/>
      <c r="AG656" s="2"/>
      <c r="AH656" s="2"/>
      <c r="AI656" s="2"/>
      <c r="AJ656" s="6"/>
      <c r="AK656" s="2"/>
      <c r="AL656" s="2"/>
      <c r="AM656" s="2"/>
      <c r="AN656" s="2"/>
      <c r="AO656" s="2"/>
      <c r="AP656" s="2"/>
      <c r="AQ656" s="2"/>
    </row>
    <row r="657">
      <c r="Z657" s="2"/>
      <c r="AA657" s="2"/>
      <c r="AF657" s="2"/>
      <c r="AG657" s="2"/>
      <c r="AH657" s="2"/>
      <c r="AI657" s="2"/>
      <c r="AJ657" s="6"/>
      <c r="AK657" s="2"/>
      <c r="AL657" s="2"/>
      <c r="AM657" s="2"/>
      <c r="AN657" s="2"/>
      <c r="AO657" s="2"/>
      <c r="AP657" s="2"/>
      <c r="AQ657" s="2"/>
    </row>
    <row r="658">
      <c r="Z658" s="2"/>
      <c r="AA658" s="2"/>
      <c r="AF658" s="2"/>
      <c r="AG658" s="2"/>
      <c r="AH658" s="2"/>
      <c r="AI658" s="2"/>
      <c r="AJ658" s="6"/>
      <c r="AK658" s="2"/>
      <c r="AL658" s="2"/>
      <c r="AM658" s="2"/>
      <c r="AN658" s="2"/>
      <c r="AO658" s="2"/>
      <c r="AP658" s="2"/>
      <c r="AQ658" s="2"/>
    </row>
    <row r="659">
      <c r="Z659" s="2"/>
      <c r="AA659" s="2"/>
      <c r="AF659" s="2"/>
      <c r="AG659" s="2"/>
      <c r="AH659" s="2"/>
      <c r="AI659" s="2"/>
      <c r="AJ659" s="6"/>
      <c r="AK659" s="2"/>
      <c r="AL659" s="2"/>
      <c r="AM659" s="2"/>
      <c r="AN659" s="2"/>
      <c r="AO659" s="2"/>
      <c r="AP659" s="2"/>
      <c r="AQ659" s="2"/>
    </row>
    <row r="660">
      <c r="Z660" s="2"/>
      <c r="AA660" s="2"/>
      <c r="AF660" s="2"/>
      <c r="AG660" s="2"/>
      <c r="AH660" s="2"/>
      <c r="AI660" s="2"/>
      <c r="AJ660" s="6"/>
      <c r="AK660" s="2"/>
      <c r="AL660" s="2"/>
      <c r="AM660" s="2"/>
      <c r="AN660" s="2"/>
      <c r="AO660" s="2"/>
      <c r="AP660" s="2"/>
      <c r="AQ660" s="2"/>
    </row>
    <row r="661">
      <c r="Z661" s="2"/>
      <c r="AA661" s="2"/>
      <c r="AF661" s="2"/>
      <c r="AG661" s="2"/>
      <c r="AH661" s="2"/>
      <c r="AI661" s="2"/>
      <c r="AJ661" s="6"/>
      <c r="AK661" s="2"/>
      <c r="AL661" s="2"/>
      <c r="AM661" s="2"/>
      <c r="AN661" s="2"/>
      <c r="AO661" s="2"/>
      <c r="AP661" s="2"/>
      <c r="AQ661" s="2"/>
    </row>
    <row r="662">
      <c r="Z662" s="2"/>
      <c r="AA662" s="2"/>
      <c r="AF662" s="2"/>
      <c r="AG662" s="2"/>
      <c r="AH662" s="2"/>
      <c r="AI662" s="2"/>
      <c r="AJ662" s="6"/>
      <c r="AK662" s="2"/>
      <c r="AL662" s="2"/>
      <c r="AM662" s="2"/>
      <c r="AN662" s="2"/>
      <c r="AO662" s="2"/>
      <c r="AP662" s="2"/>
      <c r="AQ662" s="2"/>
    </row>
    <row r="663">
      <c r="Z663" s="2"/>
      <c r="AA663" s="2"/>
      <c r="AF663" s="2"/>
      <c r="AG663" s="2"/>
      <c r="AH663" s="2"/>
      <c r="AI663" s="2"/>
      <c r="AJ663" s="6"/>
      <c r="AK663" s="2"/>
      <c r="AL663" s="2"/>
      <c r="AM663" s="2"/>
      <c r="AN663" s="2"/>
      <c r="AO663" s="2"/>
      <c r="AP663" s="2"/>
      <c r="AQ663" s="2"/>
    </row>
    <row r="664">
      <c r="Z664" s="2"/>
      <c r="AA664" s="2"/>
      <c r="AF664" s="2"/>
      <c r="AG664" s="2"/>
      <c r="AH664" s="2"/>
      <c r="AI664" s="2"/>
      <c r="AJ664" s="6"/>
      <c r="AK664" s="2"/>
      <c r="AL664" s="2"/>
      <c r="AM664" s="2"/>
      <c r="AN664" s="2"/>
      <c r="AO664" s="2"/>
      <c r="AP664" s="2"/>
      <c r="AQ664" s="2"/>
    </row>
    <row r="665">
      <c r="Z665" s="2"/>
      <c r="AA665" s="2"/>
      <c r="AF665" s="2"/>
      <c r="AG665" s="2"/>
      <c r="AH665" s="2"/>
      <c r="AI665" s="2"/>
      <c r="AJ665" s="6"/>
      <c r="AK665" s="2"/>
      <c r="AL665" s="2"/>
      <c r="AM665" s="2"/>
      <c r="AN665" s="2"/>
      <c r="AO665" s="2"/>
      <c r="AP665" s="2"/>
      <c r="AQ665" s="2"/>
    </row>
    <row r="666">
      <c r="Z666" s="2"/>
      <c r="AA666" s="2"/>
      <c r="AF666" s="2"/>
      <c r="AG666" s="2"/>
      <c r="AH666" s="2"/>
      <c r="AI666" s="2"/>
      <c r="AJ666" s="6"/>
      <c r="AK666" s="2"/>
      <c r="AL666" s="2"/>
      <c r="AM666" s="2"/>
      <c r="AN666" s="2"/>
      <c r="AO666" s="2"/>
      <c r="AP666" s="2"/>
      <c r="AQ666" s="2"/>
    </row>
    <row r="667">
      <c r="Z667" s="2"/>
      <c r="AA667" s="2"/>
      <c r="AF667" s="2"/>
      <c r="AG667" s="2"/>
      <c r="AH667" s="2"/>
      <c r="AI667" s="2"/>
      <c r="AJ667" s="6"/>
      <c r="AK667" s="2"/>
      <c r="AL667" s="2"/>
      <c r="AM667" s="2"/>
      <c r="AN667" s="2"/>
      <c r="AO667" s="2"/>
      <c r="AP667" s="2"/>
      <c r="AQ667" s="2"/>
    </row>
    <row r="668">
      <c r="Z668" s="2"/>
      <c r="AA668" s="2"/>
      <c r="AF668" s="2"/>
      <c r="AG668" s="2"/>
      <c r="AH668" s="2"/>
      <c r="AI668" s="2"/>
      <c r="AJ668" s="6"/>
      <c r="AK668" s="2"/>
      <c r="AL668" s="2"/>
      <c r="AM668" s="2"/>
      <c r="AN668" s="2"/>
      <c r="AO668" s="2"/>
      <c r="AP668" s="2"/>
      <c r="AQ668" s="2"/>
    </row>
    <row r="669">
      <c r="Z669" s="2"/>
      <c r="AA669" s="2"/>
      <c r="AF669" s="2"/>
      <c r="AG669" s="2"/>
      <c r="AH669" s="2"/>
      <c r="AI669" s="2"/>
      <c r="AJ669" s="6"/>
      <c r="AK669" s="2"/>
      <c r="AL669" s="2"/>
      <c r="AM669" s="2"/>
      <c r="AN669" s="2"/>
      <c r="AO669" s="2"/>
      <c r="AP669" s="2"/>
      <c r="AQ669" s="2"/>
    </row>
    <row r="670">
      <c r="Z670" s="2"/>
      <c r="AA670" s="2"/>
      <c r="AF670" s="2"/>
      <c r="AG670" s="2"/>
      <c r="AH670" s="2"/>
      <c r="AI670" s="2"/>
      <c r="AJ670" s="6"/>
      <c r="AK670" s="2"/>
      <c r="AL670" s="2"/>
      <c r="AM670" s="2"/>
      <c r="AN670" s="2"/>
      <c r="AO670" s="2"/>
      <c r="AP670" s="2"/>
      <c r="AQ670" s="2"/>
    </row>
    <row r="671">
      <c r="Z671" s="2"/>
      <c r="AA671" s="2"/>
      <c r="AF671" s="2"/>
      <c r="AG671" s="2"/>
      <c r="AH671" s="2"/>
      <c r="AI671" s="2"/>
      <c r="AJ671" s="6"/>
      <c r="AK671" s="2"/>
      <c r="AL671" s="2"/>
      <c r="AM671" s="2"/>
      <c r="AN671" s="2"/>
      <c r="AO671" s="2"/>
      <c r="AP671" s="2"/>
      <c r="AQ671" s="2"/>
    </row>
    <row r="672">
      <c r="Z672" s="2"/>
      <c r="AA672" s="2"/>
      <c r="AF672" s="2"/>
      <c r="AG672" s="2"/>
      <c r="AH672" s="2"/>
      <c r="AI672" s="2"/>
      <c r="AJ672" s="6"/>
      <c r="AK672" s="2"/>
      <c r="AL672" s="2"/>
      <c r="AM672" s="2"/>
      <c r="AN672" s="2"/>
      <c r="AO672" s="2"/>
      <c r="AP672" s="2"/>
      <c r="AQ672" s="2"/>
    </row>
    <row r="673">
      <c r="Z673" s="2"/>
      <c r="AA673" s="2"/>
      <c r="AF673" s="2"/>
      <c r="AG673" s="2"/>
      <c r="AH673" s="2"/>
      <c r="AI673" s="2"/>
      <c r="AJ673" s="6"/>
      <c r="AK673" s="2"/>
      <c r="AL673" s="2"/>
      <c r="AM673" s="2"/>
      <c r="AN673" s="2"/>
      <c r="AO673" s="2"/>
      <c r="AP673" s="2"/>
      <c r="AQ673" s="2"/>
    </row>
    <row r="674">
      <c r="Z674" s="2"/>
      <c r="AA674" s="2"/>
      <c r="AF674" s="2"/>
      <c r="AG674" s="2"/>
      <c r="AH674" s="2"/>
      <c r="AI674" s="2"/>
      <c r="AJ674" s="6"/>
      <c r="AK674" s="2"/>
      <c r="AL674" s="2"/>
      <c r="AM674" s="2"/>
      <c r="AN674" s="2"/>
      <c r="AO674" s="2"/>
      <c r="AP674" s="2"/>
      <c r="AQ674" s="2"/>
    </row>
    <row r="675">
      <c r="Z675" s="2"/>
      <c r="AA675" s="2"/>
      <c r="AF675" s="2"/>
      <c r="AG675" s="2"/>
      <c r="AH675" s="2"/>
      <c r="AI675" s="2"/>
      <c r="AJ675" s="6"/>
      <c r="AK675" s="2"/>
      <c r="AL675" s="2"/>
      <c r="AM675" s="2"/>
      <c r="AN675" s="2"/>
      <c r="AO675" s="2"/>
      <c r="AP675" s="2"/>
      <c r="AQ675" s="2"/>
    </row>
    <row r="676">
      <c r="Z676" s="2"/>
      <c r="AA676" s="2"/>
      <c r="AF676" s="2"/>
      <c r="AG676" s="2"/>
      <c r="AH676" s="2"/>
      <c r="AI676" s="2"/>
      <c r="AJ676" s="6"/>
      <c r="AK676" s="2"/>
      <c r="AL676" s="2"/>
      <c r="AM676" s="2"/>
      <c r="AN676" s="2"/>
      <c r="AO676" s="2"/>
      <c r="AP676" s="2"/>
      <c r="AQ676" s="2"/>
    </row>
    <row r="677">
      <c r="Z677" s="2"/>
      <c r="AA677" s="2"/>
      <c r="AF677" s="2"/>
      <c r="AG677" s="2"/>
      <c r="AH677" s="2"/>
      <c r="AI677" s="2"/>
      <c r="AJ677" s="6"/>
      <c r="AK677" s="2"/>
      <c r="AL677" s="2"/>
      <c r="AM677" s="2"/>
      <c r="AN677" s="2"/>
      <c r="AO677" s="2"/>
      <c r="AP677" s="2"/>
      <c r="AQ677" s="2"/>
    </row>
    <row r="678">
      <c r="Z678" s="2"/>
      <c r="AA678" s="2"/>
      <c r="AF678" s="2"/>
      <c r="AG678" s="2"/>
      <c r="AH678" s="2"/>
      <c r="AI678" s="2"/>
      <c r="AJ678" s="6"/>
      <c r="AK678" s="2"/>
      <c r="AL678" s="2"/>
      <c r="AM678" s="2"/>
      <c r="AN678" s="2"/>
      <c r="AO678" s="2"/>
      <c r="AP678" s="2"/>
      <c r="AQ678" s="2"/>
    </row>
    <row r="679">
      <c r="Z679" s="2"/>
      <c r="AA679" s="2"/>
      <c r="AF679" s="2"/>
      <c r="AG679" s="2"/>
      <c r="AH679" s="2"/>
      <c r="AI679" s="2"/>
      <c r="AJ679" s="6"/>
      <c r="AK679" s="2"/>
      <c r="AL679" s="2"/>
      <c r="AM679" s="2"/>
      <c r="AN679" s="2"/>
      <c r="AO679" s="2"/>
      <c r="AP679" s="2"/>
      <c r="AQ679" s="2"/>
    </row>
    <row r="680">
      <c r="Z680" s="2"/>
      <c r="AA680" s="2"/>
      <c r="AF680" s="2"/>
      <c r="AG680" s="2"/>
      <c r="AH680" s="2"/>
      <c r="AI680" s="2"/>
      <c r="AJ680" s="6"/>
      <c r="AK680" s="2"/>
      <c r="AL680" s="2"/>
      <c r="AM680" s="2"/>
      <c r="AN680" s="2"/>
      <c r="AO680" s="2"/>
      <c r="AP680" s="2"/>
      <c r="AQ680" s="2"/>
    </row>
    <row r="681">
      <c r="Z681" s="2"/>
      <c r="AA681" s="2"/>
      <c r="AF681" s="2"/>
      <c r="AG681" s="2"/>
      <c r="AH681" s="2"/>
      <c r="AI681" s="2"/>
      <c r="AJ681" s="6"/>
      <c r="AK681" s="2"/>
      <c r="AL681" s="2"/>
      <c r="AM681" s="2"/>
      <c r="AN681" s="2"/>
      <c r="AO681" s="2"/>
      <c r="AP681" s="2"/>
      <c r="AQ681" s="2"/>
    </row>
    <row r="682">
      <c r="Z682" s="2"/>
      <c r="AA682" s="2"/>
      <c r="AF682" s="2"/>
      <c r="AG682" s="2"/>
      <c r="AH682" s="2"/>
      <c r="AI682" s="2"/>
      <c r="AJ682" s="6"/>
      <c r="AK682" s="2"/>
      <c r="AL682" s="2"/>
      <c r="AM682" s="2"/>
      <c r="AN682" s="2"/>
      <c r="AO682" s="2"/>
      <c r="AP682" s="2"/>
      <c r="AQ682" s="2"/>
    </row>
    <row r="683">
      <c r="Z683" s="2"/>
      <c r="AA683" s="2"/>
      <c r="AF683" s="2"/>
      <c r="AG683" s="2"/>
      <c r="AH683" s="2"/>
      <c r="AI683" s="2"/>
      <c r="AJ683" s="6"/>
      <c r="AK683" s="2"/>
      <c r="AL683" s="2"/>
      <c r="AM683" s="2"/>
      <c r="AN683" s="2"/>
      <c r="AO683" s="2"/>
      <c r="AP683" s="2"/>
      <c r="AQ683" s="2"/>
    </row>
    <row r="684">
      <c r="Z684" s="2"/>
      <c r="AA684" s="2"/>
      <c r="AF684" s="2"/>
      <c r="AG684" s="2"/>
      <c r="AH684" s="2"/>
      <c r="AI684" s="2"/>
      <c r="AJ684" s="6"/>
      <c r="AK684" s="2"/>
      <c r="AL684" s="2"/>
      <c r="AM684" s="2"/>
      <c r="AN684" s="2"/>
      <c r="AO684" s="2"/>
      <c r="AP684" s="2"/>
      <c r="AQ684" s="2"/>
    </row>
    <row r="685">
      <c r="Z685" s="2"/>
      <c r="AA685" s="2"/>
      <c r="AF685" s="2"/>
      <c r="AG685" s="2"/>
      <c r="AH685" s="2"/>
      <c r="AI685" s="2"/>
      <c r="AJ685" s="6"/>
      <c r="AK685" s="2"/>
      <c r="AL685" s="2"/>
      <c r="AM685" s="2"/>
      <c r="AN685" s="2"/>
      <c r="AO685" s="2"/>
      <c r="AP685" s="2"/>
      <c r="AQ685" s="2"/>
    </row>
    <row r="686">
      <c r="Z686" s="2"/>
      <c r="AA686" s="2"/>
      <c r="AF686" s="2"/>
      <c r="AG686" s="2"/>
      <c r="AH686" s="2"/>
      <c r="AI686" s="2"/>
      <c r="AJ686" s="6"/>
      <c r="AK686" s="2"/>
      <c r="AL686" s="2"/>
      <c r="AM686" s="2"/>
      <c r="AN686" s="2"/>
      <c r="AO686" s="2"/>
      <c r="AP686" s="2"/>
      <c r="AQ686" s="2"/>
    </row>
    <row r="687">
      <c r="Z687" s="2"/>
      <c r="AA687" s="2"/>
      <c r="AF687" s="2"/>
      <c r="AG687" s="2"/>
      <c r="AH687" s="2"/>
      <c r="AI687" s="2"/>
      <c r="AJ687" s="6"/>
      <c r="AK687" s="2"/>
      <c r="AL687" s="2"/>
      <c r="AM687" s="2"/>
      <c r="AN687" s="2"/>
      <c r="AO687" s="2"/>
      <c r="AP687" s="2"/>
      <c r="AQ687" s="2"/>
    </row>
    <row r="688">
      <c r="Z688" s="2"/>
      <c r="AA688" s="2"/>
      <c r="AF688" s="2"/>
      <c r="AG688" s="2"/>
      <c r="AH688" s="2"/>
      <c r="AI688" s="2"/>
      <c r="AJ688" s="6"/>
      <c r="AK688" s="2"/>
      <c r="AL688" s="2"/>
      <c r="AM688" s="2"/>
      <c r="AN688" s="2"/>
      <c r="AO688" s="2"/>
      <c r="AP688" s="2"/>
      <c r="AQ688" s="2"/>
    </row>
    <row r="689">
      <c r="Z689" s="2"/>
      <c r="AA689" s="2"/>
      <c r="AF689" s="2"/>
      <c r="AG689" s="2"/>
      <c r="AH689" s="2"/>
      <c r="AI689" s="2"/>
      <c r="AJ689" s="6"/>
      <c r="AK689" s="2"/>
      <c r="AL689" s="2"/>
      <c r="AM689" s="2"/>
      <c r="AN689" s="2"/>
      <c r="AO689" s="2"/>
      <c r="AP689" s="2"/>
      <c r="AQ689" s="2"/>
    </row>
    <row r="690">
      <c r="Z690" s="2"/>
      <c r="AA690" s="2"/>
      <c r="AF690" s="2"/>
      <c r="AG690" s="2"/>
      <c r="AH690" s="2"/>
      <c r="AI690" s="2"/>
      <c r="AJ690" s="6"/>
      <c r="AK690" s="2"/>
      <c r="AL690" s="2"/>
      <c r="AM690" s="2"/>
      <c r="AN690" s="2"/>
      <c r="AO690" s="2"/>
      <c r="AP690" s="2"/>
      <c r="AQ690" s="2"/>
    </row>
    <row r="691">
      <c r="Z691" s="2"/>
      <c r="AA691" s="2"/>
      <c r="AF691" s="2"/>
      <c r="AG691" s="2"/>
      <c r="AH691" s="2"/>
      <c r="AI691" s="2"/>
      <c r="AJ691" s="6"/>
      <c r="AK691" s="2"/>
      <c r="AL691" s="2"/>
      <c r="AM691" s="2"/>
      <c r="AN691" s="2"/>
      <c r="AO691" s="2"/>
      <c r="AP691" s="2"/>
      <c r="AQ691" s="2"/>
    </row>
    <row r="692">
      <c r="Z692" s="2"/>
      <c r="AA692" s="2"/>
      <c r="AF692" s="2"/>
      <c r="AG692" s="2"/>
      <c r="AH692" s="2"/>
      <c r="AI692" s="2"/>
      <c r="AJ692" s="6"/>
      <c r="AK692" s="2"/>
      <c r="AL692" s="2"/>
      <c r="AM692" s="2"/>
      <c r="AN692" s="2"/>
      <c r="AO692" s="2"/>
      <c r="AP692" s="2"/>
      <c r="AQ692" s="2"/>
    </row>
    <row r="693">
      <c r="Z693" s="2"/>
      <c r="AA693" s="2"/>
      <c r="AF693" s="2"/>
      <c r="AG693" s="2"/>
      <c r="AH693" s="2"/>
      <c r="AI693" s="2"/>
      <c r="AJ693" s="6"/>
      <c r="AK693" s="2"/>
      <c r="AL693" s="2"/>
      <c r="AM693" s="2"/>
      <c r="AN693" s="2"/>
      <c r="AO693" s="2"/>
      <c r="AP693" s="2"/>
      <c r="AQ693" s="2"/>
    </row>
    <row r="694">
      <c r="Z694" s="2"/>
      <c r="AA694" s="2"/>
      <c r="AF694" s="2"/>
      <c r="AG694" s="2"/>
      <c r="AH694" s="2"/>
      <c r="AI694" s="2"/>
      <c r="AJ694" s="6"/>
      <c r="AK694" s="2"/>
      <c r="AL694" s="2"/>
      <c r="AM694" s="2"/>
      <c r="AN694" s="2"/>
      <c r="AO694" s="2"/>
      <c r="AP694" s="2"/>
      <c r="AQ694" s="2"/>
    </row>
    <row r="695">
      <c r="Z695" s="2"/>
      <c r="AA695" s="2"/>
      <c r="AF695" s="2"/>
      <c r="AG695" s="2"/>
      <c r="AH695" s="2"/>
      <c r="AI695" s="2"/>
      <c r="AJ695" s="6"/>
      <c r="AK695" s="2"/>
      <c r="AL695" s="2"/>
      <c r="AM695" s="2"/>
      <c r="AN695" s="2"/>
      <c r="AO695" s="2"/>
      <c r="AP695" s="2"/>
      <c r="AQ695" s="2"/>
    </row>
    <row r="696">
      <c r="Z696" s="2"/>
      <c r="AA696" s="2"/>
      <c r="AF696" s="2"/>
      <c r="AG696" s="2"/>
      <c r="AH696" s="2"/>
      <c r="AI696" s="2"/>
      <c r="AJ696" s="6"/>
      <c r="AK696" s="2"/>
      <c r="AL696" s="2"/>
      <c r="AM696" s="2"/>
      <c r="AN696" s="2"/>
      <c r="AO696" s="2"/>
      <c r="AP696" s="2"/>
      <c r="AQ696" s="2"/>
    </row>
    <row r="697">
      <c r="Z697" s="2"/>
      <c r="AA697" s="2"/>
      <c r="AF697" s="2"/>
      <c r="AG697" s="2"/>
      <c r="AH697" s="2"/>
      <c r="AI697" s="2"/>
      <c r="AJ697" s="6"/>
      <c r="AK697" s="2"/>
      <c r="AL697" s="2"/>
      <c r="AM697" s="2"/>
      <c r="AN697" s="2"/>
      <c r="AO697" s="2"/>
      <c r="AP697" s="2"/>
      <c r="AQ697" s="2"/>
    </row>
    <row r="698">
      <c r="Z698" s="2"/>
      <c r="AA698" s="2"/>
      <c r="AF698" s="2"/>
      <c r="AG698" s="2"/>
      <c r="AH698" s="2"/>
      <c r="AI698" s="2"/>
      <c r="AJ698" s="6"/>
      <c r="AK698" s="2"/>
      <c r="AL698" s="2"/>
      <c r="AM698" s="2"/>
      <c r="AN698" s="2"/>
      <c r="AO698" s="2"/>
      <c r="AP698" s="2"/>
      <c r="AQ698" s="2"/>
    </row>
    <row r="699">
      <c r="Z699" s="2"/>
      <c r="AA699" s="2"/>
      <c r="AF699" s="2"/>
      <c r="AG699" s="2"/>
      <c r="AH699" s="2"/>
      <c r="AI699" s="2"/>
      <c r="AJ699" s="6"/>
      <c r="AK699" s="2"/>
      <c r="AL699" s="2"/>
      <c r="AM699" s="2"/>
      <c r="AN699" s="2"/>
      <c r="AO699" s="2"/>
      <c r="AP699" s="2"/>
      <c r="AQ699" s="2"/>
    </row>
    <row r="700">
      <c r="Z700" s="2"/>
      <c r="AA700" s="2"/>
      <c r="AF700" s="2"/>
      <c r="AG700" s="2"/>
      <c r="AH700" s="2"/>
      <c r="AI700" s="2"/>
      <c r="AJ700" s="6"/>
      <c r="AK700" s="2"/>
      <c r="AL700" s="2"/>
      <c r="AM700" s="2"/>
      <c r="AN700" s="2"/>
      <c r="AO700" s="2"/>
      <c r="AP700" s="2"/>
      <c r="AQ700" s="2"/>
    </row>
    <row r="701">
      <c r="Z701" s="2"/>
      <c r="AA701" s="2"/>
      <c r="AF701" s="2"/>
      <c r="AG701" s="2"/>
      <c r="AH701" s="2"/>
      <c r="AI701" s="2"/>
      <c r="AJ701" s="6"/>
      <c r="AK701" s="2"/>
      <c r="AL701" s="2"/>
      <c r="AM701" s="2"/>
      <c r="AN701" s="2"/>
      <c r="AO701" s="2"/>
      <c r="AP701" s="2"/>
      <c r="AQ701" s="2"/>
    </row>
    <row r="702">
      <c r="Z702" s="2"/>
      <c r="AA702" s="2"/>
      <c r="AF702" s="2"/>
      <c r="AG702" s="2"/>
      <c r="AH702" s="2"/>
      <c r="AI702" s="2"/>
      <c r="AJ702" s="6"/>
      <c r="AK702" s="2"/>
      <c r="AL702" s="2"/>
      <c r="AM702" s="2"/>
      <c r="AN702" s="2"/>
      <c r="AO702" s="2"/>
      <c r="AP702" s="2"/>
      <c r="AQ702" s="2"/>
    </row>
    <row r="703">
      <c r="Z703" s="2"/>
      <c r="AA703" s="2"/>
      <c r="AF703" s="2"/>
      <c r="AG703" s="2"/>
      <c r="AH703" s="2"/>
      <c r="AI703" s="2"/>
      <c r="AJ703" s="6"/>
      <c r="AK703" s="2"/>
      <c r="AL703" s="2"/>
      <c r="AM703" s="2"/>
      <c r="AN703" s="2"/>
      <c r="AO703" s="2"/>
      <c r="AP703" s="2"/>
      <c r="AQ703" s="2"/>
    </row>
    <row r="704">
      <c r="Z704" s="2"/>
      <c r="AA704" s="2"/>
      <c r="AF704" s="2"/>
      <c r="AG704" s="2"/>
      <c r="AH704" s="2"/>
      <c r="AI704" s="2"/>
      <c r="AJ704" s="6"/>
      <c r="AK704" s="2"/>
      <c r="AL704" s="2"/>
      <c r="AM704" s="2"/>
      <c r="AN704" s="2"/>
      <c r="AO704" s="2"/>
      <c r="AP704" s="2"/>
      <c r="AQ704" s="2"/>
    </row>
    <row r="705">
      <c r="Z705" s="2"/>
      <c r="AA705" s="2"/>
      <c r="AF705" s="2"/>
      <c r="AG705" s="2"/>
      <c r="AH705" s="2"/>
      <c r="AI705" s="2"/>
      <c r="AJ705" s="6"/>
      <c r="AK705" s="2"/>
      <c r="AL705" s="2"/>
      <c r="AM705" s="2"/>
      <c r="AN705" s="2"/>
      <c r="AO705" s="2"/>
      <c r="AP705" s="2"/>
      <c r="AQ705" s="2"/>
    </row>
    <row r="706">
      <c r="Z706" s="2"/>
      <c r="AA706" s="2"/>
      <c r="AF706" s="2"/>
      <c r="AG706" s="2"/>
      <c r="AH706" s="2"/>
      <c r="AI706" s="2"/>
      <c r="AJ706" s="6"/>
      <c r="AK706" s="2"/>
      <c r="AL706" s="2"/>
      <c r="AM706" s="2"/>
      <c r="AN706" s="2"/>
      <c r="AO706" s="2"/>
      <c r="AP706" s="2"/>
      <c r="AQ706" s="2"/>
    </row>
    <row r="707">
      <c r="Z707" s="2"/>
      <c r="AA707" s="2"/>
      <c r="AF707" s="2"/>
      <c r="AG707" s="2"/>
      <c r="AH707" s="2"/>
      <c r="AI707" s="2"/>
      <c r="AJ707" s="6"/>
      <c r="AK707" s="2"/>
      <c r="AL707" s="2"/>
      <c r="AM707" s="2"/>
      <c r="AN707" s="2"/>
      <c r="AO707" s="2"/>
      <c r="AP707" s="2"/>
      <c r="AQ707" s="2"/>
    </row>
    <row r="708">
      <c r="Z708" s="2"/>
      <c r="AA708" s="2"/>
      <c r="AF708" s="2"/>
      <c r="AG708" s="2"/>
      <c r="AH708" s="2"/>
      <c r="AI708" s="2"/>
      <c r="AJ708" s="6"/>
      <c r="AK708" s="2"/>
      <c r="AL708" s="2"/>
      <c r="AM708" s="2"/>
      <c r="AN708" s="2"/>
      <c r="AO708" s="2"/>
      <c r="AP708" s="2"/>
      <c r="AQ708" s="2"/>
    </row>
    <row r="709">
      <c r="Z709" s="2"/>
      <c r="AA709" s="2"/>
      <c r="AF709" s="2"/>
      <c r="AG709" s="2"/>
      <c r="AH709" s="2"/>
      <c r="AI709" s="2"/>
      <c r="AJ709" s="6"/>
      <c r="AK709" s="2"/>
      <c r="AL709" s="2"/>
      <c r="AM709" s="2"/>
      <c r="AN709" s="2"/>
      <c r="AO709" s="2"/>
      <c r="AP709" s="2"/>
      <c r="AQ709" s="2"/>
    </row>
    <row r="710">
      <c r="Z710" s="2"/>
      <c r="AA710" s="2"/>
      <c r="AF710" s="2"/>
      <c r="AG710" s="2"/>
      <c r="AH710" s="2"/>
      <c r="AI710" s="2"/>
      <c r="AJ710" s="6"/>
      <c r="AK710" s="2"/>
      <c r="AL710" s="2"/>
      <c r="AM710" s="2"/>
      <c r="AN710" s="2"/>
      <c r="AO710" s="2"/>
      <c r="AP710" s="2"/>
      <c r="AQ710" s="2"/>
    </row>
    <row r="711">
      <c r="Z711" s="2"/>
      <c r="AA711" s="2"/>
      <c r="AF711" s="2"/>
      <c r="AG711" s="2"/>
      <c r="AH711" s="2"/>
      <c r="AI711" s="2"/>
      <c r="AJ711" s="6"/>
      <c r="AK711" s="2"/>
      <c r="AL711" s="2"/>
      <c r="AM711" s="2"/>
      <c r="AN711" s="2"/>
      <c r="AO711" s="2"/>
      <c r="AP711" s="2"/>
      <c r="AQ711" s="2"/>
    </row>
    <row r="712">
      <c r="Z712" s="2"/>
      <c r="AA712" s="2"/>
      <c r="AF712" s="2"/>
      <c r="AG712" s="2"/>
      <c r="AH712" s="2"/>
      <c r="AI712" s="2"/>
      <c r="AJ712" s="6"/>
      <c r="AK712" s="2"/>
      <c r="AL712" s="2"/>
      <c r="AM712" s="2"/>
      <c r="AN712" s="2"/>
      <c r="AO712" s="2"/>
      <c r="AP712" s="2"/>
      <c r="AQ712" s="2"/>
    </row>
    <row r="713">
      <c r="Z713" s="2"/>
      <c r="AA713" s="2"/>
      <c r="AF713" s="2"/>
      <c r="AG713" s="2"/>
      <c r="AH713" s="2"/>
      <c r="AI713" s="2"/>
      <c r="AJ713" s="6"/>
      <c r="AK713" s="2"/>
      <c r="AL713" s="2"/>
      <c r="AM713" s="2"/>
      <c r="AN713" s="2"/>
      <c r="AO713" s="2"/>
      <c r="AP713" s="2"/>
      <c r="AQ713" s="2"/>
    </row>
    <row r="714">
      <c r="Z714" s="2"/>
      <c r="AA714" s="2"/>
      <c r="AF714" s="2"/>
      <c r="AG714" s="2"/>
      <c r="AH714" s="2"/>
      <c r="AI714" s="2"/>
      <c r="AJ714" s="6"/>
      <c r="AK714" s="2"/>
      <c r="AL714" s="2"/>
      <c r="AM714" s="2"/>
      <c r="AN714" s="2"/>
      <c r="AO714" s="2"/>
      <c r="AP714" s="2"/>
      <c r="AQ714" s="2"/>
    </row>
    <row r="715">
      <c r="Z715" s="2"/>
      <c r="AA715" s="2"/>
      <c r="AF715" s="2"/>
      <c r="AG715" s="2"/>
      <c r="AH715" s="2"/>
      <c r="AI715" s="2"/>
      <c r="AJ715" s="6"/>
      <c r="AK715" s="2"/>
      <c r="AL715" s="2"/>
      <c r="AM715" s="2"/>
      <c r="AN715" s="2"/>
      <c r="AO715" s="2"/>
      <c r="AP715" s="2"/>
      <c r="AQ715" s="2"/>
    </row>
    <row r="716">
      <c r="Z716" s="2"/>
      <c r="AA716" s="2"/>
      <c r="AF716" s="2"/>
      <c r="AG716" s="2"/>
      <c r="AH716" s="2"/>
      <c r="AI716" s="2"/>
      <c r="AJ716" s="6"/>
      <c r="AK716" s="2"/>
      <c r="AL716" s="2"/>
      <c r="AM716" s="2"/>
      <c r="AN716" s="2"/>
      <c r="AO716" s="2"/>
      <c r="AP716" s="2"/>
      <c r="AQ716" s="2"/>
    </row>
    <row r="717">
      <c r="Z717" s="2"/>
      <c r="AA717" s="2"/>
      <c r="AF717" s="2"/>
      <c r="AG717" s="2"/>
      <c r="AH717" s="2"/>
      <c r="AI717" s="2"/>
      <c r="AJ717" s="6"/>
      <c r="AK717" s="2"/>
      <c r="AL717" s="2"/>
      <c r="AM717" s="2"/>
      <c r="AN717" s="2"/>
      <c r="AO717" s="2"/>
      <c r="AP717" s="2"/>
      <c r="AQ717" s="2"/>
    </row>
    <row r="718">
      <c r="Z718" s="2"/>
      <c r="AA718" s="2"/>
      <c r="AF718" s="2"/>
      <c r="AG718" s="2"/>
      <c r="AH718" s="2"/>
      <c r="AI718" s="2"/>
      <c r="AJ718" s="6"/>
      <c r="AK718" s="2"/>
      <c r="AL718" s="2"/>
      <c r="AM718" s="2"/>
      <c r="AN718" s="2"/>
      <c r="AO718" s="2"/>
      <c r="AP718" s="2"/>
      <c r="AQ718" s="2"/>
    </row>
    <row r="719">
      <c r="Z719" s="2"/>
      <c r="AA719" s="2"/>
      <c r="AF719" s="2"/>
      <c r="AG719" s="2"/>
      <c r="AH719" s="2"/>
      <c r="AI719" s="2"/>
      <c r="AJ719" s="6"/>
      <c r="AK719" s="2"/>
      <c r="AL719" s="2"/>
      <c r="AM719" s="2"/>
      <c r="AN719" s="2"/>
      <c r="AO719" s="2"/>
      <c r="AP719" s="2"/>
      <c r="AQ719" s="2"/>
    </row>
    <row r="720">
      <c r="Z720" s="2"/>
      <c r="AA720" s="2"/>
      <c r="AF720" s="2"/>
      <c r="AG720" s="2"/>
      <c r="AH720" s="2"/>
      <c r="AI720" s="2"/>
      <c r="AJ720" s="6"/>
      <c r="AK720" s="2"/>
      <c r="AL720" s="2"/>
      <c r="AM720" s="2"/>
      <c r="AN720" s="2"/>
      <c r="AO720" s="2"/>
      <c r="AP720" s="2"/>
      <c r="AQ720" s="2"/>
    </row>
    <row r="721">
      <c r="Z721" s="2"/>
      <c r="AA721" s="2"/>
      <c r="AF721" s="2"/>
      <c r="AG721" s="2"/>
      <c r="AH721" s="2"/>
      <c r="AI721" s="2"/>
      <c r="AJ721" s="6"/>
      <c r="AK721" s="2"/>
      <c r="AL721" s="2"/>
      <c r="AM721" s="2"/>
      <c r="AN721" s="2"/>
      <c r="AO721" s="2"/>
      <c r="AP721" s="2"/>
      <c r="AQ721" s="2"/>
    </row>
    <row r="722">
      <c r="Z722" s="2"/>
      <c r="AA722" s="2"/>
      <c r="AF722" s="2"/>
      <c r="AG722" s="2"/>
      <c r="AH722" s="2"/>
      <c r="AI722" s="2"/>
      <c r="AJ722" s="6"/>
      <c r="AK722" s="2"/>
      <c r="AL722" s="2"/>
      <c r="AM722" s="2"/>
      <c r="AN722" s="2"/>
      <c r="AO722" s="2"/>
      <c r="AP722" s="2"/>
      <c r="AQ722" s="2"/>
    </row>
    <row r="723">
      <c r="Z723" s="2"/>
      <c r="AA723" s="2"/>
      <c r="AF723" s="2"/>
      <c r="AG723" s="2"/>
      <c r="AH723" s="2"/>
      <c r="AI723" s="2"/>
      <c r="AJ723" s="6"/>
      <c r="AK723" s="2"/>
      <c r="AL723" s="2"/>
      <c r="AM723" s="2"/>
      <c r="AN723" s="2"/>
      <c r="AO723" s="2"/>
      <c r="AP723" s="2"/>
      <c r="AQ723" s="2"/>
    </row>
    <row r="724">
      <c r="Z724" s="2"/>
      <c r="AA724" s="2"/>
      <c r="AF724" s="2"/>
      <c r="AG724" s="2"/>
      <c r="AH724" s="2"/>
      <c r="AI724" s="2"/>
      <c r="AJ724" s="6"/>
      <c r="AK724" s="2"/>
      <c r="AL724" s="2"/>
      <c r="AM724" s="2"/>
      <c r="AN724" s="2"/>
      <c r="AO724" s="2"/>
      <c r="AP724" s="2"/>
      <c r="AQ724" s="2"/>
    </row>
    <row r="725">
      <c r="Z725" s="2"/>
      <c r="AA725" s="2"/>
      <c r="AF725" s="2"/>
      <c r="AG725" s="2"/>
      <c r="AH725" s="2"/>
      <c r="AI725" s="2"/>
      <c r="AJ725" s="6"/>
      <c r="AK725" s="2"/>
      <c r="AL725" s="2"/>
      <c r="AM725" s="2"/>
      <c r="AN725" s="2"/>
      <c r="AO725" s="2"/>
      <c r="AP725" s="2"/>
      <c r="AQ725" s="2"/>
    </row>
    <row r="726">
      <c r="Z726" s="2"/>
      <c r="AA726" s="2"/>
      <c r="AF726" s="2"/>
      <c r="AG726" s="2"/>
      <c r="AH726" s="2"/>
      <c r="AI726" s="2"/>
      <c r="AJ726" s="6"/>
      <c r="AK726" s="2"/>
      <c r="AL726" s="2"/>
      <c r="AM726" s="2"/>
      <c r="AN726" s="2"/>
      <c r="AO726" s="2"/>
      <c r="AP726" s="2"/>
      <c r="AQ726" s="2"/>
    </row>
    <row r="727">
      <c r="Z727" s="2"/>
      <c r="AA727" s="2"/>
      <c r="AF727" s="2"/>
      <c r="AG727" s="2"/>
      <c r="AH727" s="2"/>
      <c r="AI727" s="2"/>
      <c r="AJ727" s="6"/>
      <c r="AK727" s="2"/>
      <c r="AL727" s="2"/>
      <c r="AM727" s="2"/>
      <c r="AN727" s="2"/>
      <c r="AO727" s="2"/>
      <c r="AP727" s="2"/>
      <c r="AQ727" s="2"/>
    </row>
    <row r="728">
      <c r="Z728" s="2"/>
      <c r="AA728" s="2"/>
      <c r="AF728" s="2"/>
      <c r="AG728" s="2"/>
      <c r="AH728" s="2"/>
      <c r="AI728" s="2"/>
      <c r="AJ728" s="6"/>
      <c r="AK728" s="2"/>
      <c r="AL728" s="2"/>
      <c r="AM728" s="2"/>
      <c r="AN728" s="2"/>
      <c r="AO728" s="2"/>
      <c r="AP728" s="2"/>
      <c r="AQ728" s="2"/>
    </row>
    <row r="729">
      <c r="Z729" s="2"/>
      <c r="AA729" s="2"/>
      <c r="AF729" s="2"/>
      <c r="AG729" s="2"/>
      <c r="AH729" s="2"/>
      <c r="AI729" s="2"/>
      <c r="AJ729" s="6"/>
      <c r="AK729" s="2"/>
      <c r="AL729" s="2"/>
      <c r="AM729" s="2"/>
      <c r="AN729" s="2"/>
      <c r="AO729" s="2"/>
      <c r="AP729" s="2"/>
      <c r="AQ729" s="2"/>
    </row>
    <row r="730">
      <c r="Z730" s="2"/>
      <c r="AA730" s="2"/>
      <c r="AF730" s="2"/>
      <c r="AG730" s="2"/>
      <c r="AH730" s="2"/>
      <c r="AI730" s="2"/>
      <c r="AJ730" s="6"/>
      <c r="AK730" s="2"/>
      <c r="AL730" s="2"/>
      <c r="AM730" s="2"/>
      <c r="AN730" s="2"/>
      <c r="AO730" s="2"/>
      <c r="AP730" s="2"/>
      <c r="AQ730" s="2"/>
    </row>
    <row r="731">
      <c r="Z731" s="2"/>
      <c r="AA731" s="2"/>
      <c r="AF731" s="2"/>
      <c r="AG731" s="2"/>
      <c r="AH731" s="2"/>
      <c r="AI731" s="2"/>
      <c r="AJ731" s="6"/>
      <c r="AK731" s="2"/>
      <c r="AL731" s="2"/>
      <c r="AM731" s="2"/>
      <c r="AN731" s="2"/>
      <c r="AO731" s="2"/>
      <c r="AP731" s="2"/>
      <c r="AQ731" s="2"/>
    </row>
    <row r="732">
      <c r="Z732" s="2"/>
      <c r="AA732" s="2"/>
      <c r="AF732" s="2"/>
      <c r="AG732" s="2"/>
      <c r="AH732" s="2"/>
      <c r="AI732" s="2"/>
      <c r="AJ732" s="6"/>
      <c r="AK732" s="2"/>
      <c r="AL732" s="2"/>
      <c r="AM732" s="2"/>
      <c r="AN732" s="2"/>
      <c r="AO732" s="2"/>
      <c r="AP732" s="2"/>
      <c r="AQ732" s="2"/>
    </row>
    <row r="733">
      <c r="Z733" s="2"/>
      <c r="AA733" s="2"/>
      <c r="AF733" s="2"/>
      <c r="AG733" s="2"/>
      <c r="AH733" s="2"/>
      <c r="AI733" s="2"/>
      <c r="AJ733" s="6"/>
      <c r="AK733" s="2"/>
      <c r="AL733" s="2"/>
      <c r="AM733" s="2"/>
      <c r="AN733" s="2"/>
      <c r="AO733" s="2"/>
      <c r="AP733" s="2"/>
      <c r="AQ733" s="2"/>
    </row>
    <row r="734">
      <c r="Z734" s="2"/>
      <c r="AA734" s="2"/>
      <c r="AF734" s="2"/>
      <c r="AG734" s="2"/>
      <c r="AH734" s="2"/>
      <c r="AI734" s="2"/>
      <c r="AJ734" s="6"/>
      <c r="AK734" s="2"/>
      <c r="AL734" s="2"/>
      <c r="AM734" s="2"/>
      <c r="AN734" s="2"/>
      <c r="AO734" s="2"/>
      <c r="AP734" s="2"/>
      <c r="AQ734" s="2"/>
    </row>
    <row r="735">
      <c r="Z735" s="2"/>
      <c r="AA735" s="2"/>
      <c r="AF735" s="2"/>
      <c r="AG735" s="2"/>
      <c r="AH735" s="2"/>
      <c r="AI735" s="2"/>
      <c r="AJ735" s="6"/>
      <c r="AK735" s="2"/>
      <c r="AL735" s="2"/>
      <c r="AM735" s="2"/>
      <c r="AN735" s="2"/>
      <c r="AO735" s="2"/>
      <c r="AP735" s="2"/>
      <c r="AQ735" s="2"/>
    </row>
    <row r="736">
      <c r="Z736" s="2"/>
      <c r="AA736" s="2"/>
      <c r="AF736" s="2"/>
      <c r="AG736" s="2"/>
      <c r="AH736" s="2"/>
      <c r="AI736" s="2"/>
      <c r="AJ736" s="6"/>
      <c r="AK736" s="2"/>
      <c r="AL736" s="2"/>
      <c r="AM736" s="2"/>
      <c r="AN736" s="2"/>
      <c r="AO736" s="2"/>
      <c r="AP736" s="2"/>
      <c r="AQ736" s="2"/>
    </row>
    <row r="737">
      <c r="Z737" s="2"/>
      <c r="AA737" s="2"/>
      <c r="AF737" s="2"/>
      <c r="AG737" s="2"/>
      <c r="AH737" s="2"/>
      <c r="AI737" s="2"/>
      <c r="AJ737" s="6"/>
      <c r="AK737" s="2"/>
      <c r="AL737" s="2"/>
      <c r="AM737" s="2"/>
      <c r="AN737" s="2"/>
      <c r="AO737" s="2"/>
      <c r="AP737" s="2"/>
      <c r="AQ737" s="2"/>
    </row>
    <row r="738">
      <c r="Z738" s="2"/>
      <c r="AA738" s="2"/>
      <c r="AF738" s="2"/>
      <c r="AG738" s="2"/>
      <c r="AH738" s="2"/>
      <c r="AI738" s="2"/>
      <c r="AJ738" s="6"/>
      <c r="AK738" s="2"/>
      <c r="AL738" s="2"/>
      <c r="AM738" s="2"/>
      <c r="AN738" s="2"/>
      <c r="AO738" s="2"/>
      <c r="AP738" s="2"/>
      <c r="AQ738" s="2"/>
    </row>
    <row r="739">
      <c r="Z739" s="2"/>
      <c r="AA739" s="2"/>
      <c r="AF739" s="2"/>
      <c r="AG739" s="2"/>
      <c r="AH739" s="2"/>
      <c r="AI739" s="2"/>
      <c r="AJ739" s="6"/>
      <c r="AK739" s="2"/>
      <c r="AL739" s="2"/>
      <c r="AM739" s="2"/>
      <c r="AN739" s="2"/>
      <c r="AO739" s="2"/>
      <c r="AP739" s="2"/>
      <c r="AQ739" s="2"/>
    </row>
    <row r="740">
      <c r="Z740" s="2"/>
      <c r="AA740" s="2"/>
      <c r="AF740" s="2"/>
      <c r="AG740" s="2"/>
      <c r="AH740" s="2"/>
      <c r="AI740" s="2"/>
      <c r="AJ740" s="6"/>
      <c r="AK740" s="2"/>
      <c r="AL740" s="2"/>
      <c r="AM740" s="2"/>
      <c r="AN740" s="2"/>
      <c r="AO740" s="2"/>
      <c r="AP740" s="2"/>
      <c r="AQ740" s="2"/>
    </row>
    <row r="741">
      <c r="Z741" s="2"/>
      <c r="AA741" s="2"/>
      <c r="AF741" s="2"/>
      <c r="AG741" s="2"/>
      <c r="AH741" s="2"/>
      <c r="AI741" s="2"/>
      <c r="AJ741" s="6"/>
      <c r="AK741" s="2"/>
      <c r="AL741" s="2"/>
      <c r="AM741" s="2"/>
      <c r="AN741" s="2"/>
      <c r="AO741" s="2"/>
      <c r="AP741" s="2"/>
      <c r="AQ741" s="2"/>
    </row>
    <row r="742">
      <c r="Z742" s="2"/>
      <c r="AA742" s="2"/>
      <c r="AF742" s="2"/>
      <c r="AG742" s="2"/>
      <c r="AH742" s="2"/>
      <c r="AI742" s="2"/>
      <c r="AJ742" s="6"/>
      <c r="AK742" s="2"/>
      <c r="AL742" s="2"/>
      <c r="AM742" s="2"/>
      <c r="AN742" s="2"/>
      <c r="AO742" s="2"/>
      <c r="AP742" s="2"/>
      <c r="AQ742" s="2"/>
    </row>
    <row r="743">
      <c r="Z743" s="2"/>
      <c r="AA743" s="2"/>
      <c r="AF743" s="2"/>
      <c r="AG743" s="2"/>
      <c r="AH743" s="2"/>
      <c r="AI743" s="2"/>
      <c r="AJ743" s="6"/>
      <c r="AK743" s="2"/>
      <c r="AL743" s="2"/>
      <c r="AM743" s="2"/>
      <c r="AN743" s="2"/>
      <c r="AO743" s="2"/>
      <c r="AP743" s="2"/>
      <c r="AQ743" s="2"/>
    </row>
    <row r="744">
      <c r="Z744" s="2"/>
      <c r="AA744" s="2"/>
      <c r="AF744" s="2"/>
      <c r="AG744" s="2"/>
      <c r="AH744" s="2"/>
      <c r="AI744" s="2"/>
      <c r="AJ744" s="6"/>
      <c r="AK744" s="2"/>
      <c r="AL744" s="2"/>
      <c r="AM744" s="2"/>
      <c r="AN744" s="2"/>
      <c r="AO744" s="2"/>
      <c r="AP744" s="2"/>
      <c r="AQ744" s="2"/>
    </row>
    <row r="745">
      <c r="Z745" s="2"/>
      <c r="AA745" s="2"/>
      <c r="AF745" s="2"/>
      <c r="AG745" s="2"/>
      <c r="AH745" s="2"/>
      <c r="AI745" s="2"/>
      <c r="AJ745" s="6"/>
      <c r="AK745" s="2"/>
      <c r="AL745" s="2"/>
      <c r="AM745" s="2"/>
      <c r="AN745" s="2"/>
      <c r="AO745" s="2"/>
      <c r="AP745" s="2"/>
      <c r="AQ745" s="2"/>
    </row>
    <row r="746">
      <c r="Z746" s="2"/>
      <c r="AA746" s="2"/>
      <c r="AF746" s="2"/>
      <c r="AG746" s="2"/>
      <c r="AH746" s="2"/>
      <c r="AI746" s="2"/>
      <c r="AJ746" s="6"/>
      <c r="AK746" s="2"/>
      <c r="AL746" s="2"/>
      <c r="AM746" s="2"/>
      <c r="AN746" s="2"/>
      <c r="AO746" s="2"/>
      <c r="AP746" s="2"/>
      <c r="AQ746" s="2"/>
    </row>
    <row r="747">
      <c r="Z747" s="2"/>
      <c r="AA747" s="2"/>
      <c r="AF747" s="2"/>
      <c r="AG747" s="2"/>
      <c r="AH747" s="2"/>
      <c r="AI747" s="2"/>
      <c r="AJ747" s="6"/>
      <c r="AK747" s="2"/>
      <c r="AL747" s="2"/>
      <c r="AM747" s="2"/>
      <c r="AN747" s="2"/>
      <c r="AO747" s="2"/>
      <c r="AP747" s="2"/>
      <c r="AQ747" s="2"/>
    </row>
    <row r="748">
      <c r="Z748" s="2"/>
      <c r="AA748" s="2"/>
      <c r="AF748" s="2"/>
      <c r="AG748" s="2"/>
      <c r="AH748" s="2"/>
      <c r="AI748" s="2"/>
      <c r="AJ748" s="6"/>
      <c r="AK748" s="2"/>
      <c r="AL748" s="2"/>
      <c r="AM748" s="2"/>
      <c r="AN748" s="2"/>
      <c r="AO748" s="2"/>
      <c r="AP748" s="2"/>
      <c r="AQ748" s="2"/>
    </row>
    <row r="749">
      <c r="Z749" s="2"/>
      <c r="AA749" s="2"/>
      <c r="AF749" s="2"/>
      <c r="AG749" s="2"/>
      <c r="AH749" s="2"/>
      <c r="AI749" s="2"/>
      <c r="AJ749" s="6"/>
      <c r="AK749" s="2"/>
      <c r="AL749" s="2"/>
      <c r="AM749" s="2"/>
      <c r="AN749" s="2"/>
      <c r="AO749" s="2"/>
      <c r="AP749" s="2"/>
      <c r="AQ749" s="2"/>
    </row>
    <row r="750">
      <c r="Z750" s="2"/>
      <c r="AA750" s="2"/>
      <c r="AF750" s="2"/>
      <c r="AG750" s="2"/>
      <c r="AH750" s="2"/>
      <c r="AI750" s="2"/>
      <c r="AJ750" s="6"/>
      <c r="AK750" s="2"/>
      <c r="AL750" s="2"/>
      <c r="AM750" s="2"/>
      <c r="AN750" s="2"/>
      <c r="AO750" s="2"/>
      <c r="AP750" s="2"/>
      <c r="AQ750" s="2"/>
    </row>
    <row r="751">
      <c r="Z751" s="2"/>
      <c r="AA751" s="2"/>
      <c r="AF751" s="2"/>
      <c r="AG751" s="2"/>
      <c r="AH751" s="2"/>
      <c r="AI751" s="2"/>
      <c r="AJ751" s="6"/>
      <c r="AK751" s="2"/>
      <c r="AL751" s="2"/>
      <c r="AM751" s="2"/>
      <c r="AN751" s="2"/>
      <c r="AO751" s="2"/>
      <c r="AP751" s="2"/>
      <c r="AQ751" s="2"/>
    </row>
    <row r="752">
      <c r="Z752" s="2"/>
      <c r="AA752" s="2"/>
      <c r="AF752" s="2"/>
      <c r="AG752" s="2"/>
      <c r="AH752" s="2"/>
      <c r="AI752" s="2"/>
      <c r="AJ752" s="6"/>
      <c r="AK752" s="2"/>
      <c r="AL752" s="2"/>
      <c r="AM752" s="2"/>
      <c r="AN752" s="2"/>
      <c r="AO752" s="2"/>
      <c r="AP752" s="2"/>
      <c r="AQ752" s="2"/>
    </row>
    <row r="753">
      <c r="Z753" s="2"/>
      <c r="AA753" s="2"/>
      <c r="AF753" s="2"/>
      <c r="AG753" s="2"/>
      <c r="AH753" s="2"/>
      <c r="AI753" s="2"/>
      <c r="AJ753" s="6"/>
      <c r="AK753" s="2"/>
      <c r="AL753" s="2"/>
      <c r="AM753" s="2"/>
      <c r="AN753" s="2"/>
      <c r="AO753" s="2"/>
      <c r="AP753" s="2"/>
      <c r="AQ753" s="2"/>
    </row>
    <row r="754">
      <c r="Z754" s="2"/>
      <c r="AA754" s="2"/>
      <c r="AF754" s="2"/>
      <c r="AG754" s="2"/>
      <c r="AH754" s="2"/>
      <c r="AI754" s="2"/>
      <c r="AJ754" s="6"/>
      <c r="AK754" s="2"/>
      <c r="AL754" s="2"/>
      <c r="AM754" s="2"/>
      <c r="AN754" s="2"/>
      <c r="AO754" s="2"/>
      <c r="AP754" s="2"/>
      <c r="AQ754" s="2"/>
    </row>
    <row r="755">
      <c r="Z755" s="2"/>
      <c r="AA755" s="2"/>
      <c r="AF755" s="2"/>
      <c r="AG755" s="2"/>
      <c r="AH755" s="2"/>
      <c r="AI755" s="2"/>
      <c r="AJ755" s="6"/>
      <c r="AK755" s="2"/>
      <c r="AL755" s="2"/>
      <c r="AM755" s="2"/>
      <c r="AN755" s="2"/>
      <c r="AO755" s="2"/>
      <c r="AP755" s="2"/>
      <c r="AQ755" s="2"/>
    </row>
    <row r="756">
      <c r="Z756" s="2"/>
      <c r="AA756" s="2"/>
      <c r="AF756" s="2"/>
      <c r="AG756" s="2"/>
      <c r="AH756" s="2"/>
      <c r="AI756" s="2"/>
      <c r="AJ756" s="6"/>
      <c r="AK756" s="2"/>
      <c r="AL756" s="2"/>
      <c r="AM756" s="2"/>
      <c r="AN756" s="2"/>
      <c r="AO756" s="2"/>
      <c r="AP756" s="2"/>
      <c r="AQ756" s="2"/>
    </row>
    <row r="757">
      <c r="Z757" s="2"/>
      <c r="AA757" s="2"/>
      <c r="AF757" s="2"/>
      <c r="AG757" s="2"/>
      <c r="AH757" s="2"/>
      <c r="AI757" s="2"/>
      <c r="AJ757" s="6"/>
      <c r="AK757" s="2"/>
      <c r="AL757" s="2"/>
      <c r="AM757" s="2"/>
      <c r="AN757" s="2"/>
      <c r="AO757" s="2"/>
      <c r="AP757" s="2"/>
      <c r="AQ757" s="2"/>
    </row>
    <row r="758">
      <c r="Z758" s="2"/>
      <c r="AA758" s="2"/>
      <c r="AF758" s="2"/>
      <c r="AG758" s="2"/>
      <c r="AH758" s="2"/>
      <c r="AI758" s="2"/>
      <c r="AJ758" s="6"/>
      <c r="AK758" s="2"/>
      <c r="AL758" s="2"/>
      <c r="AM758" s="2"/>
      <c r="AN758" s="2"/>
      <c r="AO758" s="2"/>
      <c r="AP758" s="2"/>
      <c r="AQ758" s="2"/>
    </row>
    <row r="759">
      <c r="Z759" s="2"/>
      <c r="AA759" s="2"/>
      <c r="AF759" s="2"/>
      <c r="AG759" s="2"/>
      <c r="AH759" s="2"/>
      <c r="AI759" s="2"/>
      <c r="AJ759" s="6"/>
      <c r="AK759" s="2"/>
      <c r="AL759" s="2"/>
      <c r="AM759" s="2"/>
      <c r="AN759" s="2"/>
      <c r="AO759" s="2"/>
      <c r="AP759" s="2"/>
      <c r="AQ759" s="2"/>
    </row>
    <row r="760">
      <c r="Z760" s="2"/>
      <c r="AA760" s="2"/>
      <c r="AF760" s="2"/>
      <c r="AG760" s="2"/>
      <c r="AH760" s="2"/>
      <c r="AI760" s="2"/>
      <c r="AJ760" s="6"/>
      <c r="AK760" s="2"/>
      <c r="AL760" s="2"/>
      <c r="AM760" s="2"/>
      <c r="AN760" s="2"/>
      <c r="AO760" s="2"/>
      <c r="AP760" s="2"/>
      <c r="AQ760" s="2"/>
    </row>
    <row r="761">
      <c r="Z761" s="2"/>
      <c r="AA761" s="2"/>
      <c r="AF761" s="2"/>
      <c r="AG761" s="2"/>
      <c r="AH761" s="2"/>
      <c r="AI761" s="2"/>
      <c r="AJ761" s="6"/>
      <c r="AK761" s="2"/>
      <c r="AL761" s="2"/>
      <c r="AM761" s="2"/>
      <c r="AN761" s="2"/>
      <c r="AO761" s="2"/>
      <c r="AP761" s="2"/>
      <c r="AQ761" s="2"/>
    </row>
    <row r="762">
      <c r="Z762" s="2"/>
      <c r="AA762" s="2"/>
      <c r="AF762" s="2"/>
      <c r="AG762" s="2"/>
      <c r="AH762" s="2"/>
      <c r="AI762" s="2"/>
      <c r="AJ762" s="6"/>
      <c r="AK762" s="2"/>
      <c r="AL762" s="2"/>
      <c r="AM762" s="2"/>
      <c r="AN762" s="2"/>
      <c r="AO762" s="2"/>
      <c r="AP762" s="2"/>
      <c r="AQ762" s="2"/>
    </row>
    <row r="763">
      <c r="Z763" s="2"/>
      <c r="AA763" s="2"/>
      <c r="AF763" s="2"/>
      <c r="AG763" s="2"/>
      <c r="AH763" s="2"/>
      <c r="AI763" s="2"/>
      <c r="AJ763" s="6"/>
      <c r="AK763" s="2"/>
      <c r="AL763" s="2"/>
      <c r="AM763" s="2"/>
      <c r="AN763" s="2"/>
      <c r="AO763" s="2"/>
      <c r="AP763" s="2"/>
      <c r="AQ763" s="2"/>
    </row>
    <row r="764">
      <c r="Z764" s="2"/>
      <c r="AA764" s="2"/>
      <c r="AF764" s="2"/>
      <c r="AG764" s="2"/>
      <c r="AH764" s="2"/>
      <c r="AI764" s="2"/>
      <c r="AJ764" s="6"/>
      <c r="AK764" s="2"/>
      <c r="AL764" s="2"/>
      <c r="AM764" s="2"/>
      <c r="AN764" s="2"/>
      <c r="AO764" s="2"/>
      <c r="AP764" s="2"/>
      <c r="AQ764" s="2"/>
    </row>
    <row r="765">
      <c r="Z765" s="2"/>
      <c r="AA765" s="2"/>
      <c r="AF765" s="2"/>
      <c r="AG765" s="2"/>
      <c r="AH765" s="2"/>
      <c r="AI765" s="2"/>
      <c r="AJ765" s="6"/>
      <c r="AK765" s="2"/>
      <c r="AL765" s="2"/>
      <c r="AM765" s="2"/>
      <c r="AN765" s="2"/>
      <c r="AO765" s="2"/>
      <c r="AP765" s="2"/>
      <c r="AQ765" s="2"/>
    </row>
    <row r="766">
      <c r="Z766" s="2"/>
      <c r="AA766" s="2"/>
      <c r="AF766" s="2"/>
      <c r="AG766" s="2"/>
      <c r="AH766" s="2"/>
      <c r="AI766" s="2"/>
      <c r="AJ766" s="6"/>
      <c r="AK766" s="2"/>
      <c r="AL766" s="2"/>
      <c r="AM766" s="2"/>
      <c r="AN766" s="2"/>
      <c r="AO766" s="2"/>
      <c r="AP766" s="2"/>
      <c r="AQ766" s="2"/>
    </row>
    <row r="767">
      <c r="Z767" s="2"/>
      <c r="AA767" s="2"/>
      <c r="AF767" s="2"/>
      <c r="AG767" s="2"/>
      <c r="AH767" s="2"/>
      <c r="AI767" s="2"/>
      <c r="AJ767" s="6"/>
      <c r="AK767" s="2"/>
      <c r="AL767" s="2"/>
      <c r="AM767" s="2"/>
      <c r="AN767" s="2"/>
      <c r="AO767" s="2"/>
      <c r="AP767" s="2"/>
      <c r="AQ767" s="2"/>
    </row>
    <row r="768">
      <c r="Z768" s="2"/>
      <c r="AA768" s="2"/>
      <c r="AF768" s="2"/>
      <c r="AG768" s="2"/>
      <c r="AH768" s="2"/>
      <c r="AI768" s="2"/>
      <c r="AJ768" s="6"/>
      <c r="AK768" s="2"/>
      <c r="AL768" s="2"/>
      <c r="AM768" s="2"/>
      <c r="AN768" s="2"/>
      <c r="AO768" s="2"/>
      <c r="AP768" s="2"/>
      <c r="AQ768" s="2"/>
    </row>
    <row r="769">
      <c r="Z769" s="2"/>
      <c r="AA769" s="2"/>
      <c r="AF769" s="2"/>
      <c r="AG769" s="2"/>
      <c r="AH769" s="2"/>
      <c r="AI769" s="2"/>
      <c r="AJ769" s="6"/>
      <c r="AK769" s="2"/>
      <c r="AL769" s="2"/>
      <c r="AM769" s="2"/>
      <c r="AN769" s="2"/>
      <c r="AO769" s="2"/>
      <c r="AP769" s="2"/>
      <c r="AQ769" s="2"/>
    </row>
    <row r="770">
      <c r="Z770" s="2"/>
      <c r="AA770" s="2"/>
      <c r="AF770" s="2"/>
      <c r="AG770" s="2"/>
      <c r="AH770" s="2"/>
      <c r="AI770" s="2"/>
      <c r="AJ770" s="6"/>
      <c r="AK770" s="2"/>
      <c r="AL770" s="2"/>
      <c r="AM770" s="2"/>
      <c r="AN770" s="2"/>
      <c r="AO770" s="2"/>
      <c r="AP770" s="2"/>
      <c r="AQ770" s="2"/>
    </row>
    <row r="771">
      <c r="Z771" s="2"/>
      <c r="AA771" s="2"/>
      <c r="AF771" s="2"/>
      <c r="AG771" s="2"/>
      <c r="AH771" s="2"/>
      <c r="AI771" s="2"/>
      <c r="AJ771" s="6"/>
      <c r="AK771" s="2"/>
      <c r="AL771" s="2"/>
      <c r="AM771" s="2"/>
      <c r="AN771" s="2"/>
      <c r="AO771" s="2"/>
      <c r="AP771" s="2"/>
      <c r="AQ771" s="2"/>
    </row>
    <row r="772">
      <c r="Z772" s="2"/>
      <c r="AA772" s="2"/>
      <c r="AF772" s="2"/>
      <c r="AG772" s="2"/>
      <c r="AH772" s="2"/>
      <c r="AI772" s="2"/>
      <c r="AJ772" s="6"/>
      <c r="AK772" s="2"/>
      <c r="AL772" s="2"/>
      <c r="AM772" s="2"/>
      <c r="AN772" s="2"/>
      <c r="AO772" s="2"/>
      <c r="AP772" s="2"/>
      <c r="AQ772" s="2"/>
    </row>
    <row r="773">
      <c r="Z773" s="2"/>
      <c r="AA773" s="2"/>
      <c r="AF773" s="2"/>
      <c r="AG773" s="2"/>
      <c r="AH773" s="2"/>
      <c r="AI773" s="2"/>
      <c r="AJ773" s="6"/>
      <c r="AK773" s="2"/>
      <c r="AL773" s="2"/>
      <c r="AM773" s="2"/>
      <c r="AN773" s="2"/>
      <c r="AO773" s="2"/>
      <c r="AP773" s="2"/>
      <c r="AQ773" s="2"/>
    </row>
    <row r="774">
      <c r="Z774" s="2"/>
      <c r="AA774" s="2"/>
      <c r="AF774" s="2"/>
      <c r="AG774" s="2"/>
      <c r="AH774" s="2"/>
      <c r="AI774" s="2"/>
      <c r="AJ774" s="6"/>
      <c r="AK774" s="2"/>
      <c r="AL774" s="2"/>
      <c r="AM774" s="2"/>
      <c r="AN774" s="2"/>
      <c r="AO774" s="2"/>
      <c r="AP774" s="2"/>
      <c r="AQ774" s="2"/>
    </row>
    <row r="775">
      <c r="Z775" s="2"/>
      <c r="AA775" s="2"/>
      <c r="AF775" s="2"/>
      <c r="AG775" s="2"/>
      <c r="AH775" s="2"/>
      <c r="AI775" s="2"/>
      <c r="AJ775" s="6"/>
      <c r="AK775" s="2"/>
      <c r="AL775" s="2"/>
      <c r="AM775" s="2"/>
      <c r="AN775" s="2"/>
      <c r="AO775" s="2"/>
      <c r="AP775" s="2"/>
      <c r="AQ775" s="2"/>
    </row>
    <row r="776">
      <c r="Z776" s="2"/>
      <c r="AA776" s="2"/>
      <c r="AF776" s="2"/>
      <c r="AG776" s="2"/>
      <c r="AH776" s="2"/>
      <c r="AI776" s="2"/>
      <c r="AJ776" s="6"/>
      <c r="AK776" s="2"/>
      <c r="AL776" s="2"/>
      <c r="AM776" s="2"/>
      <c r="AN776" s="2"/>
      <c r="AO776" s="2"/>
      <c r="AP776" s="2"/>
      <c r="AQ776" s="2"/>
    </row>
    <row r="777">
      <c r="Z777" s="2"/>
      <c r="AA777" s="2"/>
      <c r="AF777" s="2"/>
      <c r="AG777" s="2"/>
      <c r="AH777" s="2"/>
      <c r="AI777" s="2"/>
      <c r="AJ777" s="6"/>
      <c r="AK777" s="2"/>
      <c r="AL777" s="2"/>
      <c r="AM777" s="2"/>
      <c r="AN777" s="2"/>
      <c r="AO777" s="2"/>
      <c r="AP777" s="2"/>
      <c r="AQ777" s="2"/>
    </row>
    <row r="778">
      <c r="Z778" s="2"/>
      <c r="AA778" s="2"/>
      <c r="AF778" s="2"/>
      <c r="AG778" s="2"/>
      <c r="AH778" s="2"/>
      <c r="AI778" s="2"/>
      <c r="AJ778" s="6"/>
      <c r="AK778" s="2"/>
      <c r="AL778" s="2"/>
      <c r="AM778" s="2"/>
      <c r="AN778" s="2"/>
      <c r="AO778" s="2"/>
      <c r="AP778" s="2"/>
      <c r="AQ778" s="2"/>
    </row>
    <row r="779">
      <c r="Z779" s="2"/>
      <c r="AA779" s="2"/>
      <c r="AF779" s="2"/>
      <c r="AG779" s="2"/>
      <c r="AH779" s="2"/>
      <c r="AI779" s="2"/>
      <c r="AJ779" s="6"/>
      <c r="AK779" s="2"/>
      <c r="AL779" s="2"/>
      <c r="AM779" s="2"/>
      <c r="AN779" s="2"/>
      <c r="AO779" s="2"/>
      <c r="AP779" s="2"/>
      <c r="AQ779" s="2"/>
    </row>
    <row r="780">
      <c r="Z780" s="2"/>
      <c r="AA780" s="2"/>
      <c r="AF780" s="2"/>
      <c r="AG780" s="2"/>
      <c r="AH780" s="2"/>
      <c r="AI780" s="2"/>
      <c r="AJ780" s="6"/>
      <c r="AK780" s="2"/>
      <c r="AL780" s="2"/>
      <c r="AM780" s="2"/>
      <c r="AN780" s="2"/>
      <c r="AO780" s="2"/>
      <c r="AP780" s="2"/>
      <c r="AQ780" s="2"/>
    </row>
    <row r="781">
      <c r="Z781" s="2"/>
      <c r="AA781" s="2"/>
      <c r="AF781" s="2"/>
      <c r="AG781" s="2"/>
      <c r="AH781" s="2"/>
      <c r="AI781" s="2"/>
      <c r="AJ781" s="6"/>
      <c r="AK781" s="2"/>
      <c r="AL781" s="2"/>
      <c r="AM781" s="2"/>
      <c r="AN781" s="2"/>
      <c r="AO781" s="2"/>
      <c r="AP781" s="2"/>
      <c r="AQ781" s="2"/>
    </row>
    <row r="782">
      <c r="Z782" s="2"/>
      <c r="AA782" s="2"/>
      <c r="AF782" s="2"/>
      <c r="AG782" s="2"/>
      <c r="AH782" s="2"/>
      <c r="AI782" s="2"/>
      <c r="AJ782" s="6"/>
      <c r="AK782" s="2"/>
      <c r="AL782" s="2"/>
      <c r="AM782" s="2"/>
      <c r="AN782" s="2"/>
      <c r="AO782" s="2"/>
      <c r="AP782" s="2"/>
      <c r="AQ782" s="2"/>
    </row>
    <row r="783">
      <c r="Z783" s="2"/>
      <c r="AA783" s="2"/>
      <c r="AF783" s="2"/>
      <c r="AG783" s="2"/>
      <c r="AH783" s="2"/>
      <c r="AI783" s="2"/>
      <c r="AJ783" s="6"/>
      <c r="AK783" s="2"/>
      <c r="AL783" s="2"/>
      <c r="AM783" s="2"/>
      <c r="AN783" s="2"/>
      <c r="AO783" s="2"/>
      <c r="AP783" s="2"/>
      <c r="AQ783" s="2"/>
    </row>
    <row r="784">
      <c r="Z784" s="2"/>
      <c r="AA784" s="2"/>
      <c r="AF784" s="2"/>
      <c r="AG784" s="2"/>
      <c r="AH784" s="2"/>
      <c r="AI784" s="2"/>
      <c r="AJ784" s="6"/>
      <c r="AK784" s="2"/>
      <c r="AL784" s="2"/>
      <c r="AM784" s="2"/>
      <c r="AN784" s="2"/>
      <c r="AO784" s="2"/>
      <c r="AP784" s="2"/>
      <c r="AQ784" s="2"/>
    </row>
    <row r="785">
      <c r="Z785" s="2"/>
      <c r="AA785" s="2"/>
      <c r="AF785" s="2"/>
      <c r="AG785" s="2"/>
      <c r="AH785" s="2"/>
      <c r="AI785" s="2"/>
      <c r="AJ785" s="6"/>
      <c r="AK785" s="2"/>
      <c r="AL785" s="2"/>
      <c r="AM785" s="2"/>
      <c r="AN785" s="2"/>
      <c r="AO785" s="2"/>
      <c r="AP785" s="2"/>
      <c r="AQ785" s="2"/>
    </row>
    <row r="786">
      <c r="Z786" s="2"/>
      <c r="AA786" s="2"/>
      <c r="AF786" s="2"/>
      <c r="AG786" s="2"/>
      <c r="AH786" s="2"/>
      <c r="AI786" s="2"/>
      <c r="AJ786" s="6"/>
      <c r="AK786" s="2"/>
      <c r="AL786" s="2"/>
      <c r="AM786" s="2"/>
      <c r="AN786" s="2"/>
      <c r="AO786" s="2"/>
      <c r="AP786" s="2"/>
      <c r="AQ786" s="2"/>
    </row>
    <row r="787">
      <c r="Z787" s="2"/>
      <c r="AA787" s="2"/>
      <c r="AF787" s="2"/>
      <c r="AG787" s="2"/>
      <c r="AH787" s="2"/>
      <c r="AI787" s="2"/>
      <c r="AJ787" s="6"/>
      <c r="AK787" s="2"/>
      <c r="AL787" s="2"/>
      <c r="AM787" s="2"/>
      <c r="AN787" s="2"/>
      <c r="AO787" s="2"/>
      <c r="AP787" s="2"/>
      <c r="AQ787" s="2"/>
    </row>
    <row r="788">
      <c r="Z788" s="2"/>
      <c r="AA788" s="2"/>
      <c r="AF788" s="2"/>
      <c r="AG788" s="2"/>
      <c r="AH788" s="2"/>
      <c r="AI788" s="2"/>
      <c r="AJ788" s="6"/>
      <c r="AK788" s="2"/>
      <c r="AL788" s="2"/>
      <c r="AM788" s="2"/>
      <c r="AN788" s="2"/>
      <c r="AO788" s="2"/>
      <c r="AP788" s="2"/>
      <c r="AQ788" s="2"/>
    </row>
    <row r="789">
      <c r="Z789" s="2"/>
      <c r="AA789" s="2"/>
      <c r="AF789" s="2"/>
      <c r="AG789" s="2"/>
      <c r="AH789" s="2"/>
      <c r="AI789" s="2"/>
      <c r="AJ789" s="6"/>
      <c r="AK789" s="2"/>
      <c r="AL789" s="2"/>
      <c r="AM789" s="2"/>
      <c r="AN789" s="2"/>
      <c r="AO789" s="2"/>
      <c r="AP789" s="2"/>
      <c r="AQ789" s="2"/>
    </row>
    <row r="790">
      <c r="Z790" s="2"/>
      <c r="AA790" s="2"/>
      <c r="AF790" s="2"/>
      <c r="AG790" s="2"/>
      <c r="AH790" s="2"/>
      <c r="AI790" s="2"/>
      <c r="AJ790" s="6"/>
      <c r="AK790" s="2"/>
      <c r="AL790" s="2"/>
      <c r="AM790" s="2"/>
      <c r="AN790" s="2"/>
      <c r="AO790" s="2"/>
      <c r="AP790" s="2"/>
      <c r="AQ790" s="2"/>
    </row>
    <row r="791">
      <c r="Z791" s="2"/>
      <c r="AA791" s="2"/>
      <c r="AF791" s="2"/>
      <c r="AG791" s="2"/>
      <c r="AH791" s="2"/>
      <c r="AI791" s="2"/>
      <c r="AJ791" s="6"/>
      <c r="AK791" s="2"/>
      <c r="AL791" s="2"/>
      <c r="AM791" s="2"/>
      <c r="AN791" s="2"/>
      <c r="AO791" s="2"/>
      <c r="AP791" s="2"/>
      <c r="AQ791" s="2"/>
    </row>
    <row r="792">
      <c r="Z792" s="2"/>
      <c r="AA792" s="2"/>
      <c r="AF792" s="2"/>
      <c r="AG792" s="2"/>
      <c r="AH792" s="2"/>
      <c r="AI792" s="2"/>
      <c r="AJ792" s="6"/>
      <c r="AK792" s="2"/>
      <c r="AL792" s="2"/>
      <c r="AM792" s="2"/>
      <c r="AN792" s="2"/>
      <c r="AO792" s="2"/>
      <c r="AP792" s="2"/>
      <c r="AQ792" s="2"/>
    </row>
    <row r="793">
      <c r="Z793" s="2"/>
      <c r="AA793" s="2"/>
      <c r="AF793" s="2"/>
      <c r="AG793" s="2"/>
      <c r="AH793" s="2"/>
      <c r="AI793" s="2"/>
      <c r="AJ793" s="6"/>
      <c r="AK793" s="2"/>
      <c r="AL793" s="2"/>
      <c r="AM793" s="2"/>
      <c r="AN793" s="2"/>
      <c r="AO793" s="2"/>
      <c r="AP793" s="2"/>
      <c r="AQ793" s="2"/>
    </row>
    <row r="794">
      <c r="Z794" s="2"/>
      <c r="AA794" s="2"/>
      <c r="AF794" s="2"/>
      <c r="AG794" s="2"/>
      <c r="AH794" s="2"/>
      <c r="AI794" s="2"/>
      <c r="AJ794" s="6"/>
      <c r="AK794" s="2"/>
      <c r="AL794" s="2"/>
      <c r="AM794" s="2"/>
      <c r="AN794" s="2"/>
      <c r="AO794" s="2"/>
      <c r="AP794" s="2"/>
      <c r="AQ794" s="2"/>
    </row>
    <row r="795">
      <c r="Z795" s="2"/>
      <c r="AA795" s="2"/>
      <c r="AF795" s="2"/>
      <c r="AG795" s="2"/>
      <c r="AH795" s="2"/>
      <c r="AI795" s="2"/>
      <c r="AJ795" s="6"/>
      <c r="AK795" s="2"/>
      <c r="AL795" s="2"/>
      <c r="AM795" s="2"/>
      <c r="AN795" s="2"/>
      <c r="AO795" s="2"/>
      <c r="AP795" s="2"/>
      <c r="AQ795" s="2"/>
    </row>
    <row r="796">
      <c r="Z796" s="2"/>
      <c r="AA796" s="2"/>
      <c r="AF796" s="2"/>
      <c r="AG796" s="2"/>
      <c r="AH796" s="2"/>
      <c r="AI796" s="2"/>
      <c r="AJ796" s="6"/>
      <c r="AK796" s="2"/>
      <c r="AL796" s="2"/>
      <c r="AM796" s="2"/>
      <c r="AN796" s="2"/>
      <c r="AO796" s="2"/>
      <c r="AP796" s="2"/>
      <c r="AQ796" s="2"/>
    </row>
    <row r="797">
      <c r="Z797" s="2"/>
      <c r="AA797" s="2"/>
      <c r="AF797" s="2"/>
      <c r="AG797" s="2"/>
      <c r="AH797" s="2"/>
      <c r="AI797" s="2"/>
      <c r="AJ797" s="6"/>
      <c r="AK797" s="2"/>
      <c r="AL797" s="2"/>
      <c r="AM797" s="2"/>
      <c r="AN797" s="2"/>
      <c r="AO797" s="2"/>
      <c r="AP797" s="2"/>
      <c r="AQ797" s="2"/>
    </row>
    <row r="798">
      <c r="Z798" s="2"/>
      <c r="AA798" s="2"/>
      <c r="AF798" s="2"/>
      <c r="AG798" s="2"/>
      <c r="AH798" s="2"/>
      <c r="AI798" s="2"/>
      <c r="AJ798" s="6"/>
      <c r="AK798" s="2"/>
      <c r="AL798" s="2"/>
      <c r="AM798" s="2"/>
      <c r="AN798" s="2"/>
      <c r="AO798" s="2"/>
      <c r="AP798" s="2"/>
      <c r="AQ798" s="2"/>
    </row>
    <row r="799">
      <c r="Z799" s="2"/>
      <c r="AA799" s="2"/>
      <c r="AF799" s="2"/>
      <c r="AG799" s="2"/>
      <c r="AH799" s="2"/>
      <c r="AI799" s="2"/>
      <c r="AJ799" s="6"/>
      <c r="AK799" s="2"/>
      <c r="AL799" s="2"/>
      <c r="AM799" s="2"/>
      <c r="AN799" s="2"/>
      <c r="AO799" s="2"/>
      <c r="AP799" s="2"/>
      <c r="AQ799" s="2"/>
    </row>
    <row r="800">
      <c r="Z800" s="2"/>
      <c r="AA800" s="2"/>
      <c r="AF800" s="2"/>
      <c r="AG800" s="2"/>
      <c r="AH800" s="2"/>
      <c r="AI800" s="2"/>
      <c r="AJ800" s="6"/>
      <c r="AK800" s="2"/>
      <c r="AL800" s="2"/>
      <c r="AM800" s="2"/>
      <c r="AN800" s="2"/>
      <c r="AO800" s="2"/>
      <c r="AP800" s="2"/>
      <c r="AQ800" s="2"/>
    </row>
    <row r="801">
      <c r="Z801" s="2"/>
      <c r="AA801" s="2"/>
      <c r="AF801" s="2"/>
      <c r="AG801" s="2"/>
      <c r="AH801" s="2"/>
      <c r="AI801" s="2"/>
      <c r="AJ801" s="6"/>
      <c r="AK801" s="2"/>
      <c r="AL801" s="2"/>
      <c r="AM801" s="2"/>
      <c r="AN801" s="2"/>
      <c r="AO801" s="2"/>
      <c r="AP801" s="2"/>
      <c r="AQ801" s="2"/>
    </row>
    <row r="802">
      <c r="Z802" s="2"/>
      <c r="AA802" s="2"/>
      <c r="AF802" s="2"/>
      <c r="AG802" s="2"/>
      <c r="AH802" s="2"/>
      <c r="AI802" s="2"/>
      <c r="AJ802" s="6"/>
      <c r="AK802" s="2"/>
      <c r="AL802" s="2"/>
      <c r="AM802" s="2"/>
      <c r="AN802" s="2"/>
      <c r="AO802" s="2"/>
      <c r="AP802" s="2"/>
      <c r="AQ802" s="2"/>
    </row>
    <row r="803">
      <c r="Z803" s="2"/>
      <c r="AA803" s="2"/>
      <c r="AF803" s="2"/>
      <c r="AG803" s="2"/>
      <c r="AH803" s="2"/>
      <c r="AI803" s="2"/>
      <c r="AJ803" s="6"/>
      <c r="AK803" s="2"/>
      <c r="AL803" s="2"/>
      <c r="AM803" s="2"/>
      <c r="AN803" s="2"/>
      <c r="AO803" s="2"/>
      <c r="AP803" s="2"/>
      <c r="AQ803" s="2"/>
    </row>
    <row r="804">
      <c r="Z804" s="2"/>
      <c r="AA804" s="2"/>
      <c r="AF804" s="2"/>
      <c r="AG804" s="2"/>
      <c r="AH804" s="2"/>
      <c r="AI804" s="2"/>
      <c r="AJ804" s="6"/>
      <c r="AK804" s="2"/>
      <c r="AL804" s="2"/>
      <c r="AM804" s="2"/>
      <c r="AN804" s="2"/>
      <c r="AO804" s="2"/>
      <c r="AP804" s="2"/>
      <c r="AQ804" s="2"/>
    </row>
    <row r="805">
      <c r="Z805" s="2"/>
      <c r="AA805" s="2"/>
      <c r="AF805" s="2"/>
      <c r="AG805" s="2"/>
      <c r="AH805" s="2"/>
      <c r="AI805" s="2"/>
      <c r="AJ805" s="6"/>
      <c r="AK805" s="2"/>
      <c r="AL805" s="2"/>
      <c r="AM805" s="2"/>
      <c r="AN805" s="2"/>
      <c r="AO805" s="2"/>
      <c r="AP805" s="2"/>
      <c r="AQ805" s="2"/>
    </row>
    <row r="806">
      <c r="Z806" s="2"/>
      <c r="AA806" s="2"/>
      <c r="AF806" s="2"/>
      <c r="AG806" s="2"/>
      <c r="AH806" s="2"/>
      <c r="AI806" s="2"/>
      <c r="AJ806" s="6"/>
      <c r="AK806" s="2"/>
      <c r="AL806" s="2"/>
      <c r="AM806" s="2"/>
      <c r="AN806" s="2"/>
      <c r="AO806" s="2"/>
      <c r="AP806" s="2"/>
      <c r="AQ806" s="2"/>
    </row>
    <row r="807">
      <c r="Z807" s="2"/>
      <c r="AA807" s="2"/>
      <c r="AF807" s="2"/>
      <c r="AG807" s="2"/>
      <c r="AH807" s="2"/>
      <c r="AI807" s="2"/>
      <c r="AJ807" s="6"/>
      <c r="AK807" s="2"/>
      <c r="AL807" s="2"/>
      <c r="AM807" s="2"/>
      <c r="AN807" s="2"/>
      <c r="AO807" s="2"/>
      <c r="AP807" s="2"/>
      <c r="AQ807" s="2"/>
    </row>
    <row r="808">
      <c r="Z808" s="2"/>
      <c r="AA808" s="2"/>
      <c r="AF808" s="2"/>
      <c r="AG808" s="2"/>
      <c r="AH808" s="2"/>
      <c r="AI808" s="2"/>
      <c r="AJ808" s="6"/>
      <c r="AK808" s="2"/>
      <c r="AL808" s="2"/>
      <c r="AM808" s="2"/>
      <c r="AN808" s="2"/>
      <c r="AO808" s="2"/>
      <c r="AP808" s="2"/>
      <c r="AQ808" s="2"/>
    </row>
    <row r="809">
      <c r="Z809" s="2"/>
      <c r="AA809" s="2"/>
      <c r="AF809" s="2"/>
      <c r="AG809" s="2"/>
      <c r="AH809" s="2"/>
      <c r="AI809" s="2"/>
      <c r="AJ809" s="6"/>
      <c r="AK809" s="2"/>
      <c r="AL809" s="2"/>
      <c r="AM809" s="2"/>
      <c r="AN809" s="2"/>
      <c r="AO809" s="2"/>
      <c r="AP809" s="2"/>
      <c r="AQ809" s="2"/>
    </row>
    <row r="810">
      <c r="Z810" s="2"/>
      <c r="AA810" s="2"/>
      <c r="AF810" s="2"/>
      <c r="AG810" s="2"/>
      <c r="AH810" s="2"/>
      <c r="AI810" s="2"/>
      <c r="AJ810" s="6"/>
      <c r="AK810" s="2"/>
      <c r="AL810" s="2"/>
      <c r="AM810" s="2"/>
      <c r="AN810" s="2"/>
      <c r="AO810" s="2"/>
      <c r="AP810" s="2"/>
      <c r="AQ810" s="2"/>
    </row>
    <row r="811">
      <c r="Z811" s="2"/>
      <c r="AA811" s="2"/>
      <c r="AF811" s="2"/>
      <c r="AG811" s="2"/>
      <c r="AH811" s="2"/>
      <c r="AI811" s="2"/>
      <c r="AJ811" s="6"/>
      <c r="AK811" s="2"/>
      <c r="AL811" s="2"/>
      <c r="AM811" s="2"/>
      <c r="AN811" s="2"/>
      <c r="AO811" s="2"/>
      <c r="AP811" s="2"/>
      <c r="AQ811" s="2"/>
    </row>
    <row r="812">
      <c r="Z812" s="2"/>
      <c r="AA812" s="2"/>
      <c r="AF812" s="2"/>
      <c r="AG812" s="2"/>
      <c r="AH812" s="2"/>
      <c r="AI812" s="2"/>
      <c r="AJ812" s="6"/>
      <c r="AK812" s="2"/>
      <c r="AL812" s="2"/>
      <c r="AM812" s="2"/>
      <c r="AN812" s="2"/>
      <c r="AO812" s="2"/>
      <c r="AP812" s="2"/>
      <c r="AQ812" s="2"/>
    </row>
    <row r="813">
      <c r="Z813" s="2"/>
      <c r="AA813" s="2"/>
      <c r="AF813" s="2"/>
      <c r="AG813" s="2"/>
      <c r="AH813" s="2"/>
      <c r="AI813" s="2"/>
      <c r="AJ813" s="6"/>
      <c r="AK813" s="2"/>
      <c r="AL813" s="2"/>
      <c r="AM813" s="2"/>
      <c r="AN813" s="2"/>
      <c r="AO813" s="2"/>
      <c r="AP813" s="2"/>
      <c r="AQ813" s="2"/>
    </row>
    <row r="814">
      <c r="Z814" s="2"/>
      <c r="AA814" s="2"/>
      <c r="AF814" s="2"/>
      <c r="AG814" s="2"/>
      <c r="AH814" s="2"/>
      <c r="AI814" s="2"/>
      <c r="AJ814" s="6"/>
      <c r="AK814" s="2"/>
      <c r="AL814" s="2"/>
      <c r="AM814" s="2"/>
      <c r="AN814" s="2"/>
      <c r="AO814" s="2"/>
      <c r="AP814" s="2"/>
      <c r="AQ814" s="2"/>
    </row>
    <row r="815">
      <c r="Z815" s="2"/>
      <c r="AA815" s="2"/>
      <c r="AF815" s="2"/>
      <c r="AG815" s="2"/>
      <c r="AH815" s="2"/>
      <c r="AI815" s="2"/>
      <c r="AJ815" s="6"/>
      <c r="AK815" s="2"/>
      <c r="AL815" s="2"/>
      <c r="AM815" s="2"/>
      <c r="AN815" s="2"/>
      <c r="AO815" s="2"/>
      <c r="AP815" s="2"/>
      <c r="AQ815" s="2"/>
    </row>
    <row r="816">
      <c r="Z816" s="2"/>
      <c r="AA816" s="2"/>
      <c r="AF816" s="2"/>
      <c r="AG816" s="2"/>
      <c r="AH816" s="2"/>
      <c r="AI816" s="2"/>
      <c r="AJ816" s="6"/>
      <c r="AK816" s="2"/>
      <c r="AL816" s="2"/>
      <c r="AM816" s="2"/>
      <c r="AN816" s="2"/>
      <c r="AO816" s="2"/>
      <c r="AP816" s="2"/>
      <c r="AQ816" s="2"/>
    </row>
    <row r="817">
      <c r="Z817" s="2"/>
      <c r="AA817" s="2"/>
      <c r="AF817" s="2"/>
      <c r="AG817" s="2"/>
      <c r="AH817" s="2"/>
      <c r="AI817" s="2"/>
      <c r="AJ817" s="6"/>
      <c r="AK817" s="2"/>
      <c r="AL817" s="2"/>
      <c r="AM817" s="2"/>
      <c r="AN817" s="2"/>
      <c r="AO817" s="2"/>
      <c r="AP817" s="2"/>
      <c r="AQ817" s="2"/>
    </row>
    <row r="818">
      <c r="Z818" s="2"/>
      <c r="AA818" s="2"/>
      <c r="AF818" s="2"/>
      <c r="AG818" s="2"/>
      <c r="AH818" s="2"/>
      <c r="AI818" s="2"/>
      <c r="AJ818" s="6"/>
      <c r="AK818" s="2"/>
      <c r="AL818" s="2"/>
      <c r="AM818" s="2"/>
      <c r="AN818" s="2"/>
      <c r="AO818" s="2"/>
      <c r="AP818" s="2"/>
      <c r="AQ818" s="2"/>
    </row>
    <row r="819">
      <c r="Z819" s="2"/>
      <c r="AA819" s="2"/>
      <c r="AF819" s="2"/>
      <c r="AG819" s="2"/>
      <c r="AH819" s="2"/>
      <c r="AI819" s="2"/>
      <c r="AJ819" s="6"/>
      <c r="AK819" s="2"/>
      <c r="AL819" s="2"/>
      <c r="AM819" s="2"/>
      <c r="AN819" s="2"/>
      <c r="AO819" s="2"/>
      <c r="AP819" s="2"/>
      <c r="AQ819" s="2"/>
    </row>
    <row r="820">
      <c r="Z820" s="2"/>
      <c r="AA820" s="2"/>
      <c r="AF820" s="2"/>
      <c r="AG820" s="2"/>
      <c r="AH820" s="2"/>
      <c r="AI820" s="2"/>
      <c r="AJ820" s="6"/>
      <c r="AK820" s="2"/>
      <c r="AL820" s="2"/>
      <c r="AM820" s="2"/>
      <c r="AN820" s="2"/>
      <c r="AO820" s="2"/>
      <c r="AP820" s="2"/>
      <c r="AQ820" s="2"/>
    </row>
    <row r="821">
      <c r="Z821" s="2"/>
      <c r="AA821" s="2"/>
      <c r="AF821" s="2"/>
      <c r="AG821" s="2"/>
      <c r="AH821" s="2"/>
      <c r="AI821" s="2"/>
      <c r="AJ821" s="6"/>
      <c r="AK821" s="2"/>
      <c r="AL821" s="2"/>
      <c r="AM821" s="2"/>
      <c r="AN821" s="2"/>
      <c r="AO821" s="2"/>
      <c r="AP821" s="2"/>
      <c r="AQ821" s="2"/>
    </row>
    <row r="822">
      <c r="Z822" s="2"/>
      <c r="AA822" s="2"/>
      <c r="AF822" s="2"/>
      <c r="AG822" s="2"/>
      <c r="AH822" s="2"/>
      <c r="AI822" s="2"/>
      <c r="AJ822" s="6"/>
      <c r="AK822" s="2"/>
      <c r="AL822" s="2"/>
      <c r="AM822" s="2"/>
      <c r="AN822" s="2"/>
      <c r="AO822" s="2"/>
      <c r="AP822" s="2"/>
      <c r="AQ822" s="2"/>
    </row>
    <row r="823">
      <c r="Z823" s="2"/>
      <c r="AA823" s="2"/>
      <c r="AF823" s="2"/>
      <c r="AG823" s="2"/>
      <c r="AH823" s="2"/>
      <c r="AI823" s="2"/>
      <c r="AJ823" s="6"/>
      <c r="AK823" s="2"/>
      <c r="AL823" s="2"/>
      <c r="AM823" s="2"/>
      <c r="AN823" s="2"/>
      <c r="AO823" s="2"/>
      <c r="AP823" s="2"/>
      <c r="AQ823" s="2"/>
    </row>
    <row r="824">
      <c r="Z824" s="2"/>
      <c r="AA824" s="2"/>
      <c r="AF824" s="2"/>
      <c r="AG824" s="2"/>
      <c r="AH824" s="2"/>
      <c r="AI824" s="2"/>
      <c r="AJ824" s="6"/>
      <c r="AK824" s="2"/>
      <c r="AL824" s="2"/>
      <c r="AM824" s="2"/>
      <c r="AN824" s="2"/>
      <c r="AO824" s="2"/>
      <c r="AP824" s="2"/>
      <c r="AQ824" s="2"/>
    </row>
    <row r="825">
      <c r="Z825" s="2"/>
      <c r="AA825" s="2"/>
      <c r="AF825" s="2"/>
      <c r="AG825" s="2"/>
      <c r="AH825" s="2"/>
      <c r="AI825" s="2"/>
      <c r="AJ825" s="6"/>
      <c r="AK825" s="2"/>
      <c r="AL825" s="2"/>
      <c r="AM825" s="2"/>
      <c r="AN825" s="2"/>
      <c r="AO825" s="2"/>
      <c r="AP825" s="2"/>
      <c r="AQ825" s="2"/>
    </row>
    <row r="826">
      <c r="Z826" s="2"/>
      <c r="AA826" s="2"/>
      <c r="AF826" s="2"/>
      <c r="AG826" s="2"/>
      <c r="AH826" s="2"/>
      <c r="AI826" s="2"/>
      <c r="AJ826" s="6"/>
      <c r="AK826" s="2"/>
      <c r="AL826" s="2"/>
      <c r="AM826" s="2"/>
      <c r="AN826" s="2"/>
      <c r="AO826" s="2"/>
      <c r="AP826" s="2"/>
      <c r="AQ826" s="2"/>
    </row>
    <row r="827">
      <c r="Z827" s="2"/>
      <c r="AA827" s="2"/>
      <c r="AF827" s="2"/>
      <c r="AG827" s="2"/>
      <c r="AH827" s="2"/>
      <c r="AI827" s="2"/>
      <c r="AJ827" s="6"/>
      <c r="AK827" s="2"/>
      <c r="AL827" s="2"/>
      <c r="AM827" s="2"/>
      <c r="AN827" s="2"/>
      <c r="AO827" s="2"/>
      <c r="AP827" s="2"/>
      <c r="AQ827" s="2"/>
    </row>
    <row r="828">
      <c r="Z828" s="2"/>
      <c r="AA828" s="2"/>
      <c r="AF828" s="2"/>
      <c r="AG828" s="2"/>
      <c r="AH828" s="2"/>
      <c r="AI828" s="2"/>
      <c r="AJ828" s="6"/>
      <c r="AK828" s="2"/>
      <c r="AL828" s="2"/>
      <c r="AM828" s="2"/>
      <c r="AN828" s="2"/>
      <c r="AO828" s="2"/>
      <c r="AP828" s="2"/>
      <c r="AQ828" s="2"/>
    </row>
    <row r="829">
      <c r="Z829" s="2"/>
      <c r="AA829" s="2"/>
      <c r="AF829" s="2"/>
      <c r="AG829" s="2"/>
      <c r="AH829" s="2"/>
      <c r="AI829" s="2"/>
      <c r="AJ829" s="6"/>
      <c r="AK829" s="2"/>
      <c r="AL829" s="2"/>
      <c r="AM829" s="2"/>
      <c r="AN829" s="2"/>
      <c r="AO829" s="2"/>
      <c r="AP829" s="2"/>
      <c r="AQ829" s="2"/>
    </row>
    <row r="830">
      <c r="Z830" s="2"/>
      <c r="AA830" s="2"/>
      <c r="AF830" s="2"/>
      <c r="AG830" s="2"/>
      <c r="AH830" s="2"/>
      <c r="AI830" s="2"/>
      <c r="AJ830" s="6"/>
      <c r="AK830" s="2"/>
      <c r="AL830" s="2"/>
      <c r="AM830" s="2"/>
      <c r="AN830" s="2"/>
      <c r="AO830" s="2"/>
      <c r="AP830" s="2"/>
      <c r="AQ830" s="2"/>
    </row>
    <row r="831">
      <c r="Z831" s="2"/>
      <c r="AA831" s="2"/>
      <c r="AF831" s="2"/>
      <c r="AG831" s="2"/>
      <c r="AH831" s="2"/>
      <c r="AI831" s="2"/>
      <c r="AJ831" s="6"/>
      <c r="AK831" s="2"/>
      <c r="AL831" s="2"/>
      <c r="AM831" s="2"/>
      <c r="AN831" s="2"/>
      <c r="AO831" s="2"/>
      <c r="AP831" s="2"/>
      <c r="AQ831" s="2"/>
    </row>
    <row r="832">
      <c r="Z832" s="2"/>
      <c r="AA832" s="2"/>
      <c r="AF832" s="2"/>
      <c r="AG832" s="2"/>
      <c r="AH832" s="2"/>
      <c r="AI832" s="2"/>
      <c r="AJ832" s="6"/>
      <c r="AK832" s="2"/>
      <c r="AL832" s="2"/>
      <c r="AM832" s="2"/>
      <c r="AN832" s="2"/>
      <c r="AO832" s="2"/>
      <c r="AP832" s="2"/>
      <c r="AQ832" s="2"/>
    </row>
    <row r="833">
      <c r="Z833" s="2"/>
      <c r="AA833" s="2"/>
      <c r="AF833" s="2"/>
      <c r="AG833" s="2"/>
      <c r="AH833" s="2"/>
      <c r="AI833" s="2"/>
      <c r="AJ833" s="6"/>
      <c r="AK833" s="2"/>
      <c r="AL833" s="2"/>
      <c r="AM833" s="2"/>
      <c r="AN833" s="2"/>
      <c r="AO833" s="2"/>
      <c r="AP833" s="2"/>
      <c r="AQ833" s="2"/>
    </row>
    <row r="834">
      <c r="Z834" s="2"/>
      <c r="AA834" s="2"/>
      <c r="AF834" s="2"/>
      <c r="AG834" s="2"/>
      <c r="AH834" s="2"/>
      <c r="AI834" s="2"/>
      <c r="AJ834" s="6"/>
      <c r="AK834" s="2"/>
      <c r="AL834" s="2"/>
      <c r="AM834" s="2"/>
      <c r="AN834" s="2"/>
      <c r="AO834" s="2"/>
      <c r="AP834" s="2"/>
      <c r="AQ834" s="2"/>
    </row>
    <row r="835">
      <c r="Z835" s="2"/>
      <c r="AA835" s="2"/>
      <c r="AF835" s="2"/>
      <c r="AG835" s="2"/>
      <c r="AH835" s="2"/>
      <c r="AI835" s="2"/>
      <c r="AJ835" s="6"/>
      <c r="AK835" s="2"/>
      <c r="AL835" s="2"/>
      <c r="AM835" s="2"/>
      <c r="AN835" s="2"/>
      <c r="AO835" s="2"/>
      <c r="AP835" s="2"/>
      <c r="AQ835" s="2"/>
    </row>
    <row r="836">
      <c r="Z836" s="2"/>
      <c r="AA836" s="2"/>
      <c r="AF836" s="2"/>
      <c r="AG836" s="2"/>
      <c r="AH836" s="2"/>
      <c r="AI836" s="2"/>
      <c r="AJ836" s="6"/>
      <c r="AK836" s="2"/>
      <c r="AL836" s="2"/>
      <c r="AM836" s="2"/>
      <c r="AN836" s="2"/>
      <c r="AO836" s="2"/>
      <c r="AP836" s="2"/>
      <c r="AQ836" s="2"/>
    </row>
    <row r="837">
      <c r="Z837" s="2"/>
      <c r="AA837" s="2"/>
      <c r="AF837" s="2"/>
      <c r="AG837" s="2"/>
      <c r="AH837" s="2"/>
      <c r="AI837" s="2"/>
      <c r="AJ837" s="6"/>
      <c r="AK837" s="2"/>
      <c r="AL837" s="2"/>
      <c r="AM837" s="2"/>
      <c r="AN837" s="2"/>
      <c r="AO837" s="2"/>
      <c r="AP837" s="2"/>
      <c r="AQ837" s="2"/>
    </row>
    <row r="838">
      <c r="Z838" s="2"/>
      <c r="AA838" s="2"/>
      <c r="AF838" s="2"/>
      <c r="AG838" s="2"/>
      <c r="AH838" s="2"/>
      <c r="AI838" s="2"/>
      <c r="AJ838" s="6"/>
      <c r="AK838" s="2"/>
      <c r="AL838" s="2"/>
      <c r="AM838" s="2"/>
      <c r="AN838" s="2"/>
      <c r="AO838" s="2"/>
      <c r="AP838" s="2"/>
      <c r="AQ838" s="2"/>
    </row>
    <row r="839">
      <c r="Z839" s="2"/>
      <c r="AA839" s="2"/>
      <c r="AF839" s="2"/>
      <c r="AG839" s="2"/>
      <c r="AH839" s="2"/>
      <c r="AI839" s="2"/>
      <c r="AJ839" s="6"/>
      <c r="AK839" s="2"/>
      <c r="AL839" s="2"/>
      <c r="AM839" s="2"/>
      <c r="AN839" s="2"/>
      <c r="AO839" s="2"/>
      <c r="AP839" s="2"/>
      <c r="AQ839" s="2"/>
    </row>
    <row r="840">
      <c r="Z840" s="2"/>
      <c r="AA840" s="2"/>
      <c r="AF840" s="2"/>
      <c r="AG840" s="2"/>
      <c r="AH840" s="2"/>
      <c r="AI840" s="2"/>
      <c r="AJ840" s="6"/>
      <c r="AK840" s="2"/>
      <c r="AL840" s="2"/>
      <c r="AM840" s="2"/>
      <c r="AN840" s="2"/>
      <c r="AO840" s="2"/>
      <c r="AP840" s="2"/>
      <c r="AQ840" s="2"/>
    </row>
    <row r="841">
      <c r="Z841" s="2"/>
      <c r="AA841" s="2"/>
      <c r="AF841" s="2"/>
      <c r="AG841" s="2"/>
      <c r="AH841" s="2"/>
      <c r="AI841" s="2"/>
      <c r="AJ841" s="6"/>
      <c r="AK841" s="2"/>
      <c r="AL841" s="2"/>
      <c r="AM841" s="2"/>
      <c r="AN841" s="2"/>
      <c r="AO841" s="2"/>
      <c r="AP841" s="2"/>
      <c r="AQ841" s="2"/>
    </row>
    <row r="842">
      <c r="Z842" s="2"/>
      <c r="AA842" s="2"/>
      <c r="AF842" s="2"/>
      <c r="AG842" s="2"/>
      <c r="AH842" s="2"/>
      <c r="AI842" s="2"/>
      <c r="AJ842" s="6"/>
      <c r="AK842" s="2"/>
      <c r="AL842" s="2"/>
      <c r="AM842" s="2"/>
      <c r="AN842" s="2"/>
      <c r="AO842" s="2"/>
      <c r="AP842" s="2"/>
      <c r="AQ842" s="2"/>
    </row>
    <row r="843">
      <c r="Z843" s="2"/>
      <c r="AA843" s="2"/>
      <c r="AF843" s="2"/>
      <c r="AG843" s="2"/>
      <c r="AH843" s="2"/>
      <c r="AI843" s="2"/>
      <c r="AJ843" s="6"/>
      <c r="AK843" s="2"/>
      <c r="AL843" s="2"/>
      <c r="AM843" s="2"/>
      <c r="AN843" s="2"/>
      <c r="AO843" s="2"/>
      <c r="AP843" s="2"/>
      <c r="AQ843" s="2"/>
    </row>
    <row r="844">
      <c r="Z844" s="2"/>
      <c r="AA844" s="2"/>
      <c r="AF844" s="2"/>
      <c r="AG844" s="2"/>
      <c r="AH844" s="2"/>
      <c r="AI844" s="2"/>
      <c r="AJ844" s="6"/>
      <c r="AK844" s="2"/>
      <c r="AL844" s="2"/>
      <c r="AM844" s="2"/>
      <c r="AN844" s="2"/>
      <c r="AO844" s="2"/>
      <c r="AP844" s="2"/>
      <c r="AQ844" s="2"/>
    </row>
    <row r="845">
      <c r="Z845" s="2"/>
      <c r="AA845" s="2"/>
      <c r="AF845" s="2"/>
      <c r="AG845" s="2"/>
      <c r="AH845" s="2"/>
      <c r="AI845" s="2"/>
      <c r="AJ845" s="6"/>
      <c r="AK845" s="2"/>
      <c r="AL845" s="2"/>
      <c r="AM845" s="2"/>
      <c r="AN845" s="2"/>
      <c r="AO845" s="2"/>
      <c r="AP845" s="2"/>
      <c r="AQ845" s="2"/>
    </row>
    <row r="846">
      <c r="Z846" s="2"/>
      <c r="AA846" s="2"/>
      <c r="AF846" s="2"/>
      <c r="AG846" s="2"/>
      <c r="AH846" s="2"/>
      <c r="AI846" s="2"/>
      <c r="AJ846" s="6"/>
      <c r="AK846" s="2"/>
      <c r="AL846" s="2"/>
      <c r="AM846" s="2"/>
      <c r="AN846" s="2"/>
      <c r="AO846" s="2"/>
      <c r="AP846" s="2"/>
      <c r="AQ846" s="2"/>
    </row>
    <row r="847">
      <c r="Z847" s="2"/>
      <c r="AA847" s="2"/>
      <c r="AF847" s="2"/>
      <c r="AG847" s="2"/>
      <c r="AH847" s="2"/>
      <c r="AI847" s="2"/>
      <c r="AJ847" s="6"/>
      <c r="AK847" s="2"/>
      <c r="AL847" s="2"/>
      <c r="AM847" s="2"/>
      <c r="AN847" s="2"/>
      <c r="AO847" s="2"/>
      <c r="AP847" s="2"/>
      <c r="AQ847" s="2"/>
    </row>
    <row r="848">
      <c r="Z848" s="2"/>
      <c r="AA848" s="2"/>
      <c r="AF848" s="2"/>
      <c r="AG848" s="2"/>
      <c r="AH848" s="2"/>
      <c r="AI848" s="2"/>
      <c r="AJ848" s="6"/>
      <c r="AK848" s="2"/>
      <c r="AL848" s="2"/>
      <c r="AM848" s="2"/>
      <c r="AN848" s="2"/>
      <c r="AO848" s="2"/>
      <c r="AP848" s="2"/>
      <c r="AQ848" s="2"/>
    </row>
    <row r="849">
      <c r="Z849" s="2"/>
      <c r="AA849" s="2"/>
      <c r="AF849" s="2"/>
      <c r="AG849" s="2"/>
      <c r="AH849" s="2"/>
      <c r="AI849" s="2"/>
      <c r="AJ849" s="6"/>
      <c r="AK849" s="2"/>
      <c r="AL849" s="2"/>
      <c r="AM849" s="2"/>
      <c r="AN849" s="2"/>
      <c r="AO849" s="2"/>
      <c r="AP849" s="2"/>
      <c r="AQ849" s="2"/>
    </row>
    <row r="850">
      <c r="Z850" s="2"/>
      <c r="AA850" s="2"/>
      <c r="AF850" s="2"/>
      <c r="AG850" s="2"/>
      <c r="AH850" s="2"/>
      <c r="AI850" s="2"/>
      <c r="AJ850" s="6"/>
      <c r="AK850" s="2"/>
      <c r="AL850" s="2"/>
      <c r="AM850" s="2"/>
      <c r="AN850" s="2"/>
      <c r="AO850" s="2"/>
      <c r="AP850" s="2"/>
      <c r="AQ850" s="2"/>
    </row>
    <row r="851">
      <c r="Z851" s="2"/>
      <c r="AA851" s="2"/>
      <c r="AF851" s="2"/>
      <c r="AG851" s="2"/>
      <c r="AH851" s="2"/>
      <c r="AI851" s="2"/>
      <c r="AJ851" s="6"/>
      <c r="AK851" s="2"/>
      <c r="AL851" s="2"/>
      <c r="AM851" s="2"/>
      <c r="AN851" s="2"/>
      <c r="AO851" s="2"/>
      <c r="AP851" s="2"/>
      <c r="AQ851" s="2"/>
    </row>
    <row r="852">
      <c r="Z852" s="2"/>
      <c r="AA852" s="2"/>
      <c r="AF852" s="2"/>
      <c r="AG852" s="2"/>
      <c r="AH852" s="2"/>
      <c r="AI852" s="2"/>
      <c r="AJ852" s="6"/>
      <c r="AK852" s="2"/>
      <c r="AL852" s="2"/>
      <c r="AM852" s="2"/>
      <c r="AN852" s="2"/>
      <c r="AO852" s="2"/>
      <c r="AP852" s="2"/>
      <c r="AQ852" s="2"/>
    </row>
    <row r="853">
      <c r="Z853" s="2"/>
      <c r="AA853" s="2"/>
      <c r="AF853" s="2"/>
      <c r="AG853" s="2"/>
      <c r="AH853" s="2"/>
      <c r="AI853" s="2"/>
      <c r="AJ853" s="6"/>
      <c r="AK853" s="2"/>
      <c r="AL853" s="2"/>
      <c r="AM853" s="2"/>
      <c r="AN853" s="2"/>
      <c r="AO853" s="2"/>
      <c r="AP853" s="2"/>
      <c r="AQ853" s="2"/>
    </row>
    <row r="854">
      <c r="Z854" s="2"/>
      <c r="AA854" s="2"/>
      <c r="AF854" s="2"/>
      <c r="AG854" s="2"/>
      <c r="AH854" s="2"/>
      <c r="AI854" s="2"/>
      <c r="AJ854" s="6"/>
      <c r="AK854" s="2"/>
      <c r="AL854" s="2"/>
      <c r="AM854" s="2"/>
      <c r="AN854" s="2"/>
      <c r="AO854" s="2"/>
      <c r="AP854" s="2"/>
      <c r="AQ854" s="2"/>
    </row>
    <row r="855">
      <c r="Z855" s="2"/>
      <c r="AA855" s="2"/>
      <c r="AF855" s="2"/>
      <c r="AG855" s="2"/>
      <c r="AH855" s="2"/>
      <c r="AI855" s="2"/>
      <c r="AJ855" s="6"/>
      <c r="AK855" s="2"/>
      <c r="AL855" s="2"/>
      <c r="AM855" s="2"/>
      <c r="AN855" s="2"/>
      <c r="AO855" s="2"/>
      <c r="AP855" s="2"/>
      <c r="AQ855" s="2"/>
    </row>
    <row r="856">
      <c r="Z856" s="2"/>
      <c r="AA856" s="2"/>
      <c r="AF856" s="2"/>
      <c r="AG856" s="2"/>
      <c r="AH856" s="2"/>
      <c r="AI856" s="2"/>
      <c r="AJ856" s="6"/>
      <c r="AK856" s="2"/>
      <c r="AL856" s="2"/>
      <c r="AM856" s="2"/>
      <c r="AN856" s="2"/>
      <c r="AO856" s="2"/>
      <c r="AP856" s="2"/>
      <c r="AQ856" s="2"/>
    </row>
    <row r="857">
      <c r="Z857" s="2"/>
      <c r="AA857" s="2"/>
      <c r="AF857" s="2"/>
      <c r="AG857" s="2"/>
      <c r="AH857" s="2"/>
      <c r="AI857" s="2"/>
      <c r="AJ857" s="6"/>
      <c r="AK857" s="2"/>
      <c r="AL857" s="2"/>
      <c r="AM857" s="2"/>
      <c r="AN857" s="2"/>
      <c r="AO857" s="2"/>
      <c r="AP857" s="2"/>
      <c r="AQ857" s="2"/>
    </row>
    <row r="858">
      <c r="Z858" s="2"/>
      <c r="AA858" s="2"/>
      <c r="AF858" s="2"/>
      <c r="AG858" s="2"/>
      <c r="AH858" s="2"/>
      <c r="AI858" s="2"/>
      <c r="AJ858" s="6"/>
      <c r="AK858" s="2"/>
      <c r="AL858" s="2"/>
      <c r="AM858" s="2"/>
      <c r="AN858" s="2"/>
      <c r="AO858" s="2"/>
      <c r="AP858" s="2"/>
      <c r="AQ858" s="2"/>
    </row>
    <row r="859">
      <c r="Z859" s="2"/>
      <c r="AA859" s="2"/>
      <c r="AF859" s="2"/>
      <c r="AG859" s="2"/>
      <c r="AH859" s="2"/>
      <c r="AI859" s="2"/>
      <c r="AJ859" s="6"/>
      <c r="AK859" s="2"/>
      <c r="AL859" s="2"/>
      <c r="AM859" s="2"/>
      <c r="AN859" s="2"/>
      <c r="AO859" s="2"/>
      <c r="AP859" s="2"/>
      <c r="AQ859" s="2"/>
    </row>
    <row r="860">
      <c r="Z860" s="2"/>
      <c r="AA860" s="2"/>
      <c r="AF860" s="2"/>
      <c r="AG860" s="2"/>
      <c r="AH860" s="2"/>
      <c r="AI860" s="2"/>
      <c r="AJ860" s="6"/>
      <c r="AK860" s="2"/>
      <c r="AL860" s="2"/>
      <c r="AM860" s="2"/>
      <c r="AN860" s="2"/>
      <c r="AO860" s="2"/>
      <c r="AP860" s="2"/>
      <c r="AQ860" s="2"/>
    </row>
    <row r="861">
      <c r="Z861" s="2"/>
      <c r="AA861" s="2"/>
      <c r="AF861" s="2"/>
      <c r="AG861" s="2"/>
      <c r="AH861" s="2"/>
      <c r="AI861" s="2"/>
      <c r="AJ861" s="6"/>
      <c r="AK861" s="2"/>
      <c r="AL861" s="2"/>
      <c r="AM861" s="2"/>
      <c r="AN861" s="2"/>
      <c r="AO861" s="2"/>
      <c r="AP861" s="2"/>
      <c r="AQ861" s="2"/>
    </row>
    <row r="862">
      <c r="Z862" s="2"/>
      <c r="AA862" s="2"/>
      <c r="AF862" s="2"/>
      <c r="AG862" s="2"/>
      <c r="AH862" s="2"/>
      <c r="AI862" s="2"/>
      <c r="AJ862" s="6"/>
      <c r="AK862" s="2"/>
      <c r="AL862" s="2"/>
      <c r="AM862" s="2"/>
      <c r="AN862" s="2"/>
      <c r="AO862" s="2"/>
      <c r="AP862" s="2"/>
      <c r="AQ862" s="2"/>
    </row>
    <row r="863">
      <c r="Z863" s="2"/>
      <c r="AA863" s="2"/>
      <c r="AF863" s="2"/>
      <c r="AG863" s="2"/>
      <c r="AH863" s="2"/>
      <c r="AI863" s="2"/>
      <c r="AJ863" s="6"/>
      <c r="AK863" s="2"/>
      <c r="AL863" s="2"/>
      <c r="AM863" s="2"/>
      <c r="AN863" s="2"/>
      <c r="AO863" s="2"/>
      <c r="AP863" s="2"/>
      <c r="AQ863" s="2"/>
    </row>
    <row r="864">
      <c r="Z864" s="2"/>
      <c r="AA864" s="2"/>
      <c r="AF864" s="2"/>
      <c r="AG864" s="2"/>
      <c r="AH864" s="2"/>
      <c r="AI864" s="2"/>
      <c r="AJ864" s="6"/>
      <c r="AK864" s="2"/>
      <c r="AL864" s="2"/>
      <c r="AM864" s="2"/>
      <c r="AN864" s="2"/>
      <c r="AO864" s="2"/>
      <c r="AP864" s="2"/>
      <c r="AQ864" s="2"/>
    </row>
    <row r="865">
      <c r="Z865" s="2"/>
      <c r="AA865" s="2"/>
      <c r="AF865" s="2"/>
      <c r="AG865" s="2"/>
      <c r="AH865" s="2"/>
      <c r="AI865" s="2"/>
      <c r="AJ865" s="6"/>
      <c r="AK865" s="2"/>
      <c r="AL865" s="2"/>
      <c r="AM865" s="2"/>
      <c r="AN865" s="2"/>
      <c r="AO865" s="2"/>
      <c r="AP865" s="2"/>
      <c r="AQ865" s="2"/>
    </row>
    <row r="866">
      <c r="Z866" s="2"/>
      <c r="AA866" s="2"/>
      <c r="AF866" s="2"/>
      <c r="AG866" s="2"/>
      <c r="AH866" s="2"/>
      <c r="AI866" s="2"/>
      <c r="AJ866" s="6"/>
      <c r="AK866" s="2"/>
      <c r="AL866" s="2"/>
      <c r="AM866" s="2"/>
      <c r="AN866" s="2"/>
      <c r="AO866" s="2"/>
      <c r="AP866" s="2"/>
      <c r="AQ866" s="2"/>
    </row>
    <row r="867">
      <c r="Z867" s="2"/>
      <c r="AA867" s="2"/>
      <c r="AF867" s="2"/>
      <c r="AG867" s="2"/>
      <c r="AH867" s="2"/>
      <c r="AI867" s="2"/>
      <c r="AJ867" s="6"/>
      <c r="AK867" s="2"/>
      <c r="AL867" s="2"/>
      <c r="AM867" s="2"/>
      <c r="AN867" s="2"/>
      <c r="AO867" s="2"/>
      <c r="AP867" s="2"/>
      <c r="AQ867" s="2"/>
    </row>
    <row r="868">
      <c r="Z868" s="2"/>
      <c r="AA868" s="2"/>
      <c r="AF868" s="2"/>
      <c r="AG868" s="2"/>
      <c r="AH868" s="2"/>
      <c r="AI868" s="2"/>
      <c r="AJ868" s="6"/>
      <c r="AK868" s="2"/>
      <c r="AL868" s="2"/>
      <c r="AM868" s="2"/>
      <c r="AN868" s="2"/>
      <c r="AO868" s="2"/>
      <c r="AP868" s="2"/>
      <c r="AQ868" s="2"/>
    </row>
    <row r="869">
      <c r="Z869" s="2"/>
      <c r="AA869" s="2"/>
      <c r="AF869" s="2"/>
      <c r="AG869" s="2"/>
      <c r="AH869" s="2"/>
      <c r="AI869" s="2"/>
      <c r="AJ869" s="6"/>
      <c r="AK869" s="2"/>
      <c r="AL869" s="2"/>
      <c r="AM869" s="2"/>
      <c r="AN869" s="2"/>
      <c r="AO869" s="2"/>
      <c r="AP869" s="2"/>
      <c r="AQ869" s="2"/>
    </row>
    <row r="870">
      <c r="Z870" s="2"/>
      <c r="AA870" s="2"/>
      <c r="AF870" s="2"/>
      <c r="AG870" s="2"/>
      <c r="AH870" s="2"/>
      <c r="AI870" s="2"/>
      <c r="AJ870" s="6"/>
      <c r="AK870" s="2"/>
      <c r="AL870" s="2"/>
      <c r="AM870" s="2"/>
      <c r="AN870" s="2"/>
      <c r="AO870" s="2"/>
      <c r="AP870" s="2"/>
      <c r="AQ870" s="2"/>
    </row>
    <row r="871">
      <c r="Z871" s="2"/>
      <c r="AA871" s="2"/>
      <c r="AF871" s="2"/>
      <c r="AG871" s="2"/>
      <c r="AH871" s="2"/>
      <c r="AI871" s="2"/>
      <c r="AJ871" s="6"/>
      <c r="AK871" s="2"/>
      <c r="AL871" s="2"/>
      <c r="AM871" s="2"/>
      <c r="AN871" s="2"/>
      <c r="AO871" s="2"/>
      <c r="AP871" s="2"/>
      <c r="AQ871" s="2"/>
    </row>
    <row r="872">
      <c r="Z872" s="2"/>
      <c r="AA872" s="2"/>
      <c r="AF872" s="2"/>
      <c r="AG872" s="2"/>
      <c r="AH872" s="2"/>
      <c r="AI872" s="2"/>
      <c r="AJ872" s="6"/>
      <c r="AK872" s="2"/>
      <c r="AL872" s="2"/>
      <c r="AM872" s="2"/>
      <c r="AN872" s="2"/>
      <c r="AO872" s="2"/>
      <c r="AP872" s="2"/>
      <c r="AQ872" s="2"/>
    </row>
    <row r="873">
      <c r="Z873" s="2"/>
      <c r="AA873" s="2"/>
      <c r="AF873" s="2"/>
      <c r="AG873" s="2"/>
      <c r="AH873" s="2"/>
      <c r="AI873" s="2"/>
      <c r="AJ873" s="6"/>
      <c r="AK873" s="2"/>
      <c r="AL873" s="2"/>
      <c r="AM873" s="2"/>
      <c r="AN873" s="2"/>
      <c r="AO873" s="2"/>
      <c r="AP873" s="2"/>
      <c r="AQ873" s="2"/>
    </row>
    <row r="874">
      <c r="Z874" s="2"/>
      <c r="AA874" s="2"/>
      <c r="AF874" s="2"/>
      <c r="AG874" s="2"/>
      <c r="AH874" s="2"/>
      <c r="AI874" s="2"/>
      <c r="AJ874" s="6"/>
      <c r="AK874" s="2"/>
      <c r="AL874" s="2"/>
      <c r="AM874" s="2"/>
      <c r="AN874" s="2"/>
      <c r="AO874" s="2"/>
      <c r="AP874" s="2"/>
      <c r="AQ874" s="2"/>
    </row>
    <row r="875">
      <c r="Z875" s="2"/>
      <c r="AA875" s="2"/>
      <c r="AF875" s="2"/>
      <c r="AG875" s="2"/>
      <c r="AH875" s="2"/>
      <c r="AI875" s="2"/>
      <c r="AJ875" s="6"/>
      <c r="AK875" s="2"/>
      <c r="AL875" s="2"/>
      <c r="AM875" s="2"/>
      <c r="AN875" s="2"/>
      <c r="AO875" s="2"/>
      <c r="AP875" s="2"/>
      <c r="AQ875" s="2"/>
    </row>
    <row r="876">
      <c r="Z876" s="2"/>
      <c r="AA876" s="2"/>
      <c r="AF876" s="2"/>
      <c r="AG876" s="2"/>
      <c r="AH876" s="2"/>
      <c r="AI876" s="2"/>
      <c r="AJ876" s="6"/>
      <c r="AK876" s="2"/>
      <c r="AL876" s="2"/>
      <c r="AM876" s="2"/>
      <c r="AN876" s="2"/>
      <c r="AO876" s="2"/>
      <c r="AP876" s="2"/>
      <c r="AQ876" s="2"/>
    </row>
    <row r="877">
      <c r="Z877" s="2"/>
      <c r="AA877" s="2"/>
      <c r="AF877" s="2"/>
      <c r="AG877" s="2"/>
      <c r="AH877" s="2"/>
      <c r="AI877" s="2"/>
      <c r="AJ877" s="6"/>
      <c r="AK877" s="2"/>
      <c r="AL877" s="2"/>
      <c r="AM877" s="2"/>
      <c r="AN877" s="2"/>
      <c r="AO877" s="2"/>
      <c r="AP877" s="2"/>
      <c r="AQ877" s="2"/>
    </row>
    <row r="878">
      <c r="Z878" s="2"/>
      <c r="AA878" s="2"/>
      <c r="AF878" s="2"/>
      <c r="AG878" s="2"/>
      <c r="AH878" s="2"/>
      <c r="AI878" s="2"/>
      <c r="AJ878" s="6"/>
      <c r="AK878" s="2"/>
      <c r="AL878" s="2"/>
      <c r="AM878" s="2"/>
      <c r="AN878" s="2"/>
      <c r="AO878" s="2"/>
      <c r="AP878" s="2"/>
      <c r="AQ878" s="2"/>
    </row>
    <row r="879">
      <c r="Z879" s="2"/>
      <c r="AA879" s="2"/>
      <c r="AF879" s="2"/>
      <c r="AG879" s="2"/>
      <c r="AH879" s="2"/>
      <c r="AI879" s="2"/>
      <c r="AJ879" s="6"/>
      <c r="AK879" s="2"/>
      <c r="AL879" s="2"/>
      <c r="AM879" s="2"/>
      <c r="AN879" s="2"/>
      <c r="AO879" s="2"/>
      <c r="AP879" s="2"/>
      <c r="AQ879" s="2"/>
    </row>
    <row r="880">
      <c r="Z880" s="2"/>
      <c r="AA880" s="2"/>
      <c r="AF880" s="2"/>
      <c r="AG880" s="2"/>
      <c r="AH880" s="2"/>
      <c r="AI880" s="2"/>
      <c r="AJ880" s="6"/>
      <c r="AK880" s="2"/>
      <c r="AL880" s="2"/>
      <c r="AM880" s="2"/>
      <c r="AN880" s="2"/>
      <c r="AO880" s="2"/>
      <c r="AP880" s="2"/>
      <c r="AQ880" s="2"/>
    </row>
    <row r="881">
      <c r="Z881" s="2"/>
      <c r="AA881" s="2"/>
      <c r="AF881" s="2"/>
      <c r="AG881" s="2"/>
      <c r="AH881" s="2"/>
      <c r="AI881" s="2"/>
      <c r="AJ881" s="6"/>
      <c r="AK881" s="2"/>
      <c r="AL881" s="2"/>
      <c r="AM881" s="2"/>
      <c r="AN881" s="2"/>
      <c r="AO881" s="2"/>
      <c r="AP881" s="2"/>
      <c r="AQ881" s="2"/>
    </row>
    <row r="882">
      <c r="Z882" s="2"/>
      <c r="AA882" s="2"/>
      <c r="AF882" s="2"/>
      <c r="AG882" s="2"/>
      <c r="AH882" s="2"/>
      <c r="AI882" s="2"/>
      <c r="AJ882" s="6"/>
      <c r="AK882" s="2"/>
      <c r="AL882" s="2"/>
      <c r="AM882" s="2"/>
      <c r="AN882" s="2"/>
      <c r="AO882" s="2"/>
      <c r="AP882" s="2"/>
      <c r="AQ882" s="2"/>
    </row>
    <row r="883">
      <c r="Z883" s="2"/>
      <c r="AA883" s="2"/>
      <c r="AF883" s="2"/>
      <c r="AG883" s="2"/>
      <c r="AH883" s="2"/>
      <c r="AI883" s="2"/>
      <c r="AJ883" s="6"/>
      <c r="AK883" s="2"/>
      <c r="AL883" s="2"/>
      <c r="AM883" s="2"/>
      <c r="AN883" s="2"/>
      <c r="AO883" s="2"/>
      <c r="AP883" s="2"/>
      <c r="AQ883" s="2"/>
    </row>
    <row r="884">
      <c r="Z884" s="2"/>
      <c r="AA884" s="2"/>
      <c r="AF884" s="2"/>
      <c r="AG884" s="2"/>
      <c r="AH884" s="2"/>
      <c r="AI884" s="2"/>
      <c r="AJ884" s="6"/>
      <c r="AK884" s="2"/>
      <c r="AL884" s="2"/>
      <c r="AM884" s="2"/>
      <c r="AN884" s="2"/>
      <c r="AO884" s="2"/>
      <c r="AP884" s="2"/>
      <c r="AQ884" s="2"/>
    </row>
    <row r="885">
      <c r="Z885" s="2"/>
      <c r="AA885" s="2"/>
      <c r="AF885" s="2"/>
      <c r="AG885" s="2"/>
      <c r="AH885" s="2"/>
      <c r="AI885" s="2"/>
      <c r="AJ885" s="6"/>
      <c r="AK885" s="2"/>
      <c r="AL885" s="2"/>
      <c r="AM885" s="2"/>
      <c r="AN885" s="2"/>
      <c r="AO885" s="2"/>
      <c r="AP885" s="2"/>
      <c r="AQ885" s="2"/>
    </row>
    <row r="886">
      <c r="Z886" s="2"/>
      <c r="AA886" s="2"/>
      <c r="AF886" s="2"/>
      <c r="AG886" s="2"/>
      <c r="AH886" s="2"/>
      <c r="AI886" s="2"/>
      <c r="AJ886" s="6"/>
      <c r="AK886" s="2"/>
      <c r="AL886" s="2"/>
      <c r="AM886" s="2"/>
      <c r="AN886" s="2"/>
      <c r="AO886" s="2"/>
      <c r="AP886" s="2"/>
      <c r="AQ886" s="2"/>
    </row>
    <row r="887">
      <c r="Z887" s="2"/>
      <c r="AA887" s="2"/>
      <c r="AF887" s="2"/>
      <c r="AG887" s="2"/>
      <c r="AH887" s="2"/>
      <c r="AI887" s="2"/>
      <c r="AJ887" s="6"/>
      <c r="AK887" s="2"/>
      <c r="AL887" s="2"/>
      <c r="AM887" s="2"/>
      <c r="AN887" s="2"/>
      <c r="AO887" s="2"/>
      <c r="AP887" s="2"/>
      <c r="AQ887" s="2"/>
    </row>
    <row r="888">
      <c r="Z888" s="2"/>
      <c r="AA888" s="2"/>
      <c r="AF888" s="2"/>
      <c r="AG888" s="2"/>
      <c r="AH888" s="2"/>
      <c r="AI888" s="2"/>
      <c r="AJ888" s="6"/>
      <c r="AK888" s="2"/>
      <c r="AL888" s="2"/>
      <c r="AM888" s="2"/>
      <c r="AN888" s="2"/>
      <c r="AO888" s="2"/>
      <c r="AP888" s="2"/>
      <c r="AQ888" s="2"/>
    </row>
    <row r="889">
      <c r="Z889" s="2"/>
      <c r="AA889" s="2"/>
      <c r="AF889" s="2"/>
      <c r="AG889" s="2"/>
      <c r="AH889" s="2"/>
      <c r="AI889" s="2"/>
      <c r="AJ889" s="6"/>
      <c r="AK889" s="2"/>
      <c r="AL889" s="2"/>
      <c r="AM889" s="2"/>
      <c r="AN889" s="2"/>
      <c r="AO889" s="2"/>
      <c r="AP889" s="2"/>
      <c r="AQ889" s="2"/>
    </row>
    <row r="890">
      <c r="Z890" s="2"/>
      <c r="AA890" s="2"/>
      <c r="AF890" s="2"/>
      <c r="AG890" s="2"/>
      <c r="AH890" s="2"/>
      <c r="AI890" s="2"/>
      <c r="AJ890" s="6"/>
      <c r="AK890" s="2"/>
      <c r="AL890" s="2"/>
      <c r="AM890" s="2"/>
      <c r="AN890" s="2"/>
      <c r="AO890" s="2"/>
      <c r="AP890" s="2"/>
      <c r="AQ890" s="2"/>
    </row>
    <row r="891">
      <c r="Z891" s="2"/>
      <c r="AA891" s="2"/>
      <c r="AF891" s="2"/>
      <c r="AG891" s="2"/>
      <c r="AH891" s="2"/>
      <c r="AI891" s="2"/>
      <c r="AJ891" s="6"/>
      <c r="AK891" s="2"/>
      <c r="AL891" s="2"/>
      <c r="AM891" s="2"/>
      <c r="AN891" s="2"/>
      <c r="AO891" s="2"/>
      <c r="AP891" s="2"/>
      <c r="AQ891" s="2"/>
    </row>
    <row r="892">
      <c r="Z892" s="2"/>
      <c r="AA892" s="2"/>
      <c r="AF892" s="2"/>
      <c r="AG892" s="2"/>
      <c r="AH892" s="2"/>
      <c r="AI892" s="2"/>
      <c r="AJ892" s="6"/>
      <c r="AK892" s="2"/>
      <c r="AL892" s="2"/>
      <c r="AM892" s="2"/>
      <c r="AN892" s="2"/>
      <c r="AO892" s="2"/>
      <c r="AP892" s="2"/>
      <c r="AQ892" s="2"/>
    </row>
    <row r="893">
      <c r="Z893" s="2"/>
      <c r="AA893" s="2"/>
      <c r="AF893" s="2"/>
      <c r="AG893" s="2"/>
      <c r="AH893" s="2"/>
      <c r="AI893" s="2"/>
      <c r="AJ893" s="6"/>
      <c r="AK893" s="2"/>
      <c r="AL893" s="2"/>
      <c r="AM893" s="2"/>
      <c r="AN893" s="2"/>
      <c r="AO893" s="2"/>
      <c r="AP893" s="2"/>
      <c r="AQ893" s="2"/>
    </row>
    <row r="894">
      <c r="Z894" s="2"/>
      <c r="AA894" s="2"/>
      <c r="AF894" s="2"/>
      <c r="AG894" s="2"/>
      <c r="AH894" s="2"/>
      <c r="AI894" s="2"/>
      <c r="AJ894" s="6"/>
      <c r="AK894" s="2"/>
      <c r="AL894" s="2"/>
      <c r="AM894" s="2"/>
      <c r="AN894" s="2"/>
      <c r="AO894" s="2"/>
      <c r="AP894" s="2"/>
      <c r="AQ894" s="2"/>
    </row>
    <row r="895">
      <c r="Z895" s="2"/>
      <c r="AA895" s="2"/>
      <c r="AF895" s="2"/>
      <c r="AG895" s="2"/>
      <c r="AH895" s="2"/>
      <c r="AI895" s="2"/>
      <c r="AJ895" s="6"/>
      <c r="AK895" s="2"/>
      <c r="AL895" s="2"/>
      <c r="AM895" s="2"/>
      <c r="AN895" s="2"/>
      <c r="AO895" s="2"/>
      <c r="AP895" s="2"/>
      <c r="AQ895" s="2"/>
    </row>
    <row r="896">
      <c r="Z896" s="2"/>
      <c r="AA896" s="2"/>
      <c r="AF896" s="2"/>
      <c r="AG896" s="2"/>
      <c r="AH896" s="2"/>
      <c r="AI896" s="2"/>
      <c r="AJ896" s="6"/>
      <c r="AK896" s="2"/>
      <c r="AL896" s="2"/>
      <c r="AM896" s="2"/>
      <c r="AN896" s="2"/>
      <c r="AO896" s="2"/>
      <c r="AP896" s="2"/>
      <c r="AQ896" s="2"/>
    </row>
    <row r="897">
      <c r="Z897" s="2"/>
      <c r="AA897" s="2"/>
      <c r="AF897" s="2"/>
      <c r="AG897" s="2"/>
      <c r="AH897" s="2"/>
      <c r="AI897" s="2"/>
      <c r="AJ897" s="6"/>
      <c r="AK897" s="2"/>
      <c r="AL897" s="2"/>
      <c r="AM897" s="2"/>
      <c r="AN897" s="2"/>
      <c r="AO897" s="2"/>
      <c r="AP897" s="2"/>
      <c r="AQ897" s="2"/>
    </row>
    <row r="898">
      <c r="Z898" s="2"/>
      <c r="AA898" s="2"/>
      <c r="AF898" s="2"/>
      <c r="AG898" s="2"/>
      <c r="AH898" s="2"/>
      <c r="AI898" s="2"/>
      <c r="AJ898" s="6"/>
      <c r="AK898" s="2"/>
      <c r="AL898" s="2"/>
      <c r="AM898" s="2"/>
      <c r="AN898" s="2"/>
      <c r="AO898" s="2"/>
      <c r="AP898" s="2"/>
      <c r="AQ898" s="2"/>
    </row>
    <row r="899">
      <c r="Z899" s="2"/>
      <c r="AA899" s="2"/>
      <c r="AF899" s="2"/>
      <c r="AG899" s="2"/>
      <c r="AH899" s="2"/>
      <c r="AI899" s="2"/>
      <c r="AJ899" s="6"/>
      <c r="AK899" s="2"/>
      <c r="AL899" s="2"/>
      <c r="AM899" s="2"/>
      <c r="AN899" s="2"/>
      <c r="AO899" s="2"/>
      <c r="AP899" s="2"/>
      <c r="AQ899" s="2"/>
    </row>
    <row r="900">
      <c r="Z900" s="2"/>
      <c r="AA900" s="2"/>
      <c r="AF900" s="2"/>
      <c r="AG900" s="2"/>
      <c r="AH900" s="2"/>
      <c r="AI900" s="2"/>
      <c r="AJ900" s="6"/>
      <c r="AK900" s="2"/>
      <c r="AL900" s="2"/>
      <c r="AM900" s="2"/>
      <c r="AN900" s="2"/>
      <c r="AO900" s="2"/>
      <c r="AP900" s="2"/>
      <c r="AQ900" s="2"/>
    </row>
    <row r="901">
      <c r="Z901" s="2"/>
      <c r="AA901" s="2"/>
      <c r="AF901" s="2"/>
      <c r="AG901" s="2"/>
      <c r="AH901" s="2"/>
      <c r="AI901" s="2"/>
      <c r="AJ901" s="6"/>
      <c r="AK901" s="2"/>
      <c r="AL901" s="2"/>
      <c r="AM901" s="2"/>
      <c r="AN901" s="2"/>
      <c r="AO901" s="2"/>
      <c r="AP901" s="2"/>
      <c r="AQ901" s="2"/>
    </row>
    <row r="902">
      <c r="Z902" s="2"/>
      <c r="AA902" s="2"/>
      <c r="AF902" s="2"/>
      <c r="AG902" s="2"/>
      <c r="AH902" s="2"/>
      <c r="AI902" s="2"/>
      <c r="AJ902" s="6"/>
      <c r="AK902" s="2"/>
      <c r="AL902" s="2"/>
      <c r="AM902" s="2"/>
      <c r="AN902" s="2"/>
      <c r="AO902" s="2"/>
      <c r="AP902" s="2"/>
      <c r="AQ902" s="2"/>
    </row>
    <row r="903">
      <c r="Z903" s="2"/>
      <c r="AA903" s="2"/>
      <c r="AF903" s="2"/>
      <c r="AG903" s="2"/>
      <c r="AH903" s="2"/>
      <c r="AI903" s="2"/>
      <c r="AJ903" s="6"/>
      <c r="AK903" s="2"/>
      <c r="AL903" s="2"/>
      <c r="AM903" s="2"/>
      <c r="AN903" s="2"/>
      <c r="AO903" s="2"/>
      <c r="AP903" s="2"/>
      <c r="AQ903" s="2"/>
    </row>
    <row r="904">
      <c r="Z904" s="2"/>
      <c r="AA904" s="2"/>
      <c r="AF904" s="2"/>
      <c r="AG904" s="2"/>
      <c r="AH904" s="2"/>
      <c r="AI904" s="2"/>
      <c r="AJ904" s="6"/>
      <c r="AK904" s="2"/>
      <c r="AL904" s="2"/>
      <c r="AM904" s="2"/>
      <c r="AN904" s="2"/>
      <c r="AO904" s="2"/>
      <c r="AP904" s="2"/>
      <c r="AQ904" s="2"/>
    </row>
    <row r="905">
      <c r="Z905" s="2"/>
      <c r="AA905" s="2"/>
      <c r="AF905" s="2"/>
      <c r="AG905" s="2"/>
      <c r="AH905" s="2"/>
      <c r="AI905" s="2"/>
      <c r="AJ905" s="6"/>
      <c r="AK905" s="2"/>
      <c r="AL905" s="2"/>
      <c r="AM905" s="2"/>
      <c r="AN905" s="2"/>
      <c r="AO905" s="2"/>
      <c r="AP905" s="2"/>
      <c r="AQ905" s="2"/>
    </row>
    <row r="906">
      <c r="Z906" s="2"/>
      <c r="AA906" s="2"/>
      <c r="AF906" s="2"/>
      <c r="AG906" s="2"/>
      <c r="AH906" s="2"/>
      <c r="AI906" s="2"/>
      <c r="AJ906" s="6"/>
      <c r="AK906" s="2"/>
      <c r="AL906" s="2"/>
      <c r="AM906" s="2"/>
      <c r="AN906" s="2"/>
      <c r="AO906" s="2"/>
      <c r="AP906" s="2"/>
      <c r="AQ906" s="2"/>
    </row>
    <row r="907">
      <c r="Z907" s="2"/>
      <c r="AA907" s="2"/>
      <c r="AF907" s="2"/>
      <c r="AG907" s="2"/>
      <c r="AH907" s="2"/>
      <c r="AI907" s="2"/>
      <c r="AJ907" s="6"/>
      <c r="AK907" s="2"/>
      <c r="AL907" s="2"/>
      <c r="AM907" s="2"/>
      <c r="AN907" s="2"/>
      <c r="AO907" s="2"/>
      <c r="AP907" s="2"/>
      <c r="AQ907" s="2"/>
    </row>
    <row r="908">
      <c r="Z908" s="2"/>
      <c r="AA908" s="2"/>
      <c r="AF908" s="2"/>
      <c r="AG908" s="2"/>
      <c r="AH908" s="2"/>
      <c r="AI908" s="2"/>
      <c r="AJ908" s="6"/>
      <c r="AK908" s="2"/>
      <c r="AL908" s="2"/>
      <c r="AM908" s="2"/>
      <c r="AN908" s="2"/>
      <c r="AO908" s="2"/>
      <c r="AP908" s="2"/>
      <c r="AQ908" s="2"/>
    </row>
    <row r="909">
      <c r="Z909" s="2"/>
      <c r="AA909" s="2"/>
      <c r="AF909" s="2"/>
      <c r="AG909" s="2"/>
      <c r="AH909" s="2"/>
      <c r="AI909" s="2"/>
      <c r="AJ909" s="6"/>
      <c r="AK909" s="2"/>
      <c r="AL909" s="2"/>
      <c r="AM909" s="2"/>
      <c r="AN909" s="2"/>
      <c r="AO909" s="2"/>
      <c r="AP909" s="2"/>
      <c r="AQ909" s="2"/>
    </row>
    <row r="910">
      <c r="Z910" s="2"/>
      <c r="AA910" s="2"/>
      <c r="AF910" s="2"/>
      <c r="AG910" s="2"/>
      <c r="AH910" s="2"/>
      <c r="AI910" s="2"/>
      <c r="AJ910" s="6"/>
      <c r="AK910" s="2"/>
      <c r="AL910" s="2"/>
      <c r="AM910" s="2"/>
      <c r="AN910" s="2"/>
      <c r="AO910" s="2"/>
      <c r="AP910" s="2"/>
      <c r="AQ910" s="2"/>
    </row>
    <row r="911">
      <c r="Z911" s="2"/>
      <c r="AA911" s="2"/>
      <c r="AF911" s="2"/>
      <c r="AG911" s="2"/>
      <c r="AH911" s="2"/>
      <c r="AI911" s="2"/>
      <c r="AJ911" s="6"/>
      <c r="AK911" s="2"/>
      <c r="AL911" s="2"/>
      <c r="AM911" s="2"/>
      <c r="AN911" s="2"/>
      <c r="AO911" s="2"/>
      <c r="AP911" s="2"/>
      <c r="AQ911" s="2"/>
    </row>
    <row r="912">
      <c r="Z912" s="2"/>
      <c r="AA912" s="2"/>
      <c r="AF912" s="2"/>
      <c r="AG912" s="2"/>
      <c r="AH912" s="2"/>
      <c r="AI912" s="2"/>
      <c r="AJ912" s="6"/>
      <c r="AK912" s="2"/>
      <c r="AL912" s="2"/>
      <c r="AM912" s="2"/>
      <c r="AN912" s="2"/>
      <c r="AO912" s="2"/>
      <c r="AP912" s="2"/>
      <c r="AQ912" s="2"/>
    </row>
    <row r="913">
      <c r="Z913" s="2"/>
      <c r="AA913" s="2"/>
      <c r="AF913" s="2"/>
      <c r="AG913" s="2"/>
      <c r="AH913" s="2"/>
      <c r="AI913" s="2"/>
      <c r="AJ913" s="6"/>
      <c r="AK913" s="2"/>
      <c r="AL913" s="2"/>
      <c r="AM913" s="2"/>
      <c r="AN913" s="2"/>
      <c r="AO913" s="2"/>
      <c r="AP913" s="2"/>
      <c r="AQ913" s="2"/>
    </row>
    <row r="914">
      <c r="Z914" s="2"/>
      <c r="AA914" s="2"/>
      <c r="AF914" s="2"/>
      <c r="AG914" s="2"/>
      <c r="AH914" s="2"/>
      <c r="AI914" s="2"/>
      <c r="AJ914" s="6"/>
      <c r="AK914" s="2"/>
      <c r="AL914" s="2"/>
      <c r="AM914" s="2"/>
      <c r="AN914" s="2"/>
      <c r="AO914" s="2"/>
      <c r="AP914" s="2"/>
      <c r="AQ914" s="2"/>
    </row>
    <row r="915">
      <c r="Z915" s="2"/>
      <c r="AA915" s="2"/>
      <c r="AF915" s="2"/>
      <c r="AG915" s="2"/>
      <c r="AH915" s="2"/>
      <c r="AI915" s="2"/>
      <c r="AJ915" s="6"/>
      <c r="AK915" s="2"/>
      <c r="AL915" s="2"/>
      <c r="AM915" s="2"/>
      <c r="AN915" s="2"/>
      <c r="AO915" s="2"/>
      <c r="AP915" s="2"/>
      <c r="AQ915" s="2"/>
    </row>
    <row r="916">
      <c r="Z916" s="2"/>
      <c r="AA916" s="2"/>
      <c r="AF916" s="2"/>
      <c r="AG916" s="2"/>
      <c r="AH916" s="2"/>
      <c r="AI916" s="2"/>
      <c r="AJ916" s="6"/>
      <c r="AK916" s="2"/>
      <c r="AL916" s="2"/>
      <c r="AM916" s="2"/>
      <c r="AN916" s="2"/>
      <c r="AO916" s="2"/>
      <c r="AP916" s="2"/>
      <c r="AQ916" s="2"/>
    </row>
    <row r="917">
      <c r="Z917" s="2"/>
      <c r="AA917" s="2"/>
      <c r="AF917" s="2"/>
      <c r="AG917" s="2"/>
      <c r="AH917" s="2"/>
      <c r="AI917" s="2"/>
      <c r="AJ917" s="6"/>
      <c r="AK917" s="2"/>
      <c r="AL917" s="2"/>
      <c r="AM917" s="2"/>
      <c r="AN917" s="2"/>
      <c r="AO917" s="2"/>
      <c r="AP917" s="2"/>
      <c r="AQ917" s="2"/>
    </row>
    <row r="918">
      <c r="Z918" s="2"/>
      <c r="AA918" s="2"/>
      <c r="AF918" s="2"/>
      <c r="AG918" s="2"/>
      <c r="AH918" s="2"/>
      <c r="AI918" s="2"/>
      <c r="AJ918" s="6"/>
      <c r="AK918" s="2"/>
      <c r="AL918" s="2"/>
      <c r="AM918" s="2"/>
      <c r="AN918" s="2"/>
      <c r="AO918" s="2"/>
      <c r="AP918" s="2"/>
      <c r="AQ918" s="2"/>
    </row>
    <row r="919">
      <c r="Z919" s="2"/>
      <c r="AA919" s="2"/>
      <c r="AF919" s="2"/>
      <c r="AG919" s="2"/>
      <c r="AH919" s="2"/>
      <c r="AI919" s="2"/>
      <c r="AJ919" s="6"/>
      <c r="AK919" s="2"/>
      <c r="AL919" s="2"/>
      <c r="AM919" s="2"/>
      <c r="AN919" s="2"/>
      <c r="AO919" s="2"/>
      <c r="AP919" s="2"/>
      <c r="AQ919" s="2"/>
    </row>
    <row r="920">
      <c r="Z920" s="2"/>
      <c r="AA920" s="2"/>
      <c r="AF920" s="2"/>
      <c r="AG920" s="2"/>
      <c r="AH920" s="2"/>
      <c r="AI920" s="2"/>
      <c r="AJ920" s="6"/>
      <c r="AK920" s="2"/>
      <c r="AL920" s="2"/>
      <c r="AM920" s="2"/>
      <c r="AN920" s="2"/>
      <c r="AO920" s="2"/>
      <c r="AP920" s="2"/>
      <c r="AQ920" s="2"/>
    </row>
    <row r="921">
      <c r="Z921" s="2"/>
      <c r="AA921" s="2"/>
      <c r="AF921" s="2"/>
      <c r="AG921" s="2"/>
      <c r="AH921" s="2"/>
      <c r="AI921" s="2"/>
      <c r="AJ921" s="6"/>
      <c r="AK921" s="2"/>
      <c r="AL921" s="2"/>
      <c r="AM921" s="2"/>
      <c r="AN921" s="2"/>
      <c r="AO921" s="2"/>
      <c r="AP921" s="2"/>
      <c r="AQ921" s="2"/>
    </row>
    <row r="922">
      <c r="Z922" s="2"/>
      <c r="AA922" s="2"/>
      <c r="AF922" s="2"/>
      <c r="AG922" s="2"/>
      <c r="AH922" s="2"/>
      <c r="AI922" s="2"/>
      <c r="AJ922" s="6"/>
      <c r="AK922" s="2"/>
      <c r="AL922" s="2"/>
      <c r="AM922" s="2"/>
      <c r="AN922" s="2"/>
      <c r="AO922" s="2"/>
      <c r="AP922" s="2"/>
      <c r="AQ922" s="2"/>
    </row>
    <row r="923">
      <c r="Z923" s="2"/>
      <c r="AA923" s="2"/>
      <c r="AF923" s="2"/>
      <c r="AG923" s="2"/>
      <c r="AH923" s="2"/>
      <c r="AI923" s="2"/>
      <c r="AJ923" s="6"/>
      <c r="AK923" s="2"/>
      <c r="AL923" s="2"/>
      <c r="AM923" s="2"/>
      <c r="AN923" s="2"/>
      <c r="AO923" s="2"/>
      <c r="AP923" s="2"/>
      <c r="AQ923" s="2"/>
    </row>
    <row r="924">
      <c r="Z924" s="2"/>
      <c r="AA924" s="2"/>
      <c r="AF924" s="2"/>
      <c r="AG924" s="2"/>
      <c r="AH924" s="2"/>
      <c r="AI924" s="2"/>
      <c r="AJ924" s="6"/>
      <c r="AK924" s="2"/>
      <c r="AL924" s="2"/>
      <c r="AM924" s="2"/>
      <c r="AN924" s="2"/>
      <c r="AO924" s="2"/>
      <c r="AP924" s="2"/>
      <c r="AQ924" s="2"/>
    </row>
    <row r="925">
      <c r="Z925" s="2"/>
      <c r="AA925" s="2"/>
      <c r="AF925" s="2"/>
      <c r="AG925" s="2"/>
      <c r="AH925" s="2"/>
      <c r="AI925" s="2"/>
      <c r="AJ925" s="6"/>
      <c r="AK925" s="2"/>
      <c r="AL925" s="2"/>
      <c r="AM925" s="2"/>
      <c r="AN925" s="2"/>
      <c r="AO925" s="2"/>
      <c r="AP925" s="2"/>
      <c r="AQ925" s="2"/>
    </row>
    <row r="926">
      <c r="Z926" s="2"/>
      <c r="AA926" s="2"/>
      <c r="AF926" s="2"/>
      <c r="AG926" s="2"/>
      <c r="AH926" s="2"/>
      <c r="AI926" s="2"/>
      <c r="AJ926" s="6"/>
      <c r="AK926" s="2"/>
      <c r="AL926" s="2"/>
      <c r="AM926" s="2"/>
      <c r="AN926" s="2"/>
      <c r="AO926" s="2"/>
      <c r="AP926" s="2"/>
      <c r="AQ926" s="2"/>
    </row>
    <row r="927">
      <c r="Z927" s="2"/>
      <c r="AA927" s="2"/>
      <c r="AF927" s="2"/>
      <c r="AG927" s="2"/>
      <c r="AH927" s="2"/>
      <c r="AI927" s="2"/>
      <c r="AJ927" s="6"/>
      <c r="AK927" s="2"/>
      <c r="AL927" s="2"/>
      <c r="AM927" s="2"/>
      <c r="AN927" s="2"/>
      <c r="AO927" s="2"/>
      <c r="AP927" s="2"/>
      <c r="AQ927" s="2"/>
    </row>
    <row r="928">
      <c r="Z928" s="2"/>
      <c r="AA928" s="2"/>
      <c r="AF928" s="2"/>
      <c r="AG928" s="2"/>
      <c r="AH928" s="2"/>
      <c r="AI928" s="2"/>
      <c r="AJ928" s="6"/>
      <c r="AK928" s="2"/>
      <c r="AL928" s="2"/>
      <c r="AM928" s="2"/>
      <c r="AN928" s="2"/>
      <c r="AO928" s="2"/>
      <c r="AP928" s="2"/>
      <c r="AQ928" s="2"/>
    </row>
    <row r="929">
      <c r="Z929" s="2"/>
      <c r="AA929" s="2"/>
      <c r="AF929" s="2"/>
      <c r="AG929" s="2"/>
      <c r="AH929" s="2"/>
      <c r="AI929" s="2"/>
      <c r="AJ929" s="6"/>
      <c r="AK929" s="2"/>
      <c r="AL929" s="2"/>
      <c r="AM929" s="2"/>
      <c r="AN929" s="2"/>
      <c r="AO929" s="2"/>
      <c r="AP929" s="2"/>
      <c r="AQ929" s="2"/>
    </row>
    <row r="930">
      <c r="Z930" s="2"/>
      <c r="AA930" s="2"/>
      <c r="AF930" s="2"/>
      <c r="AG930" s="2"/>
      <c r="AH930" s="2"/>
      <c r="AI930" s="2"/>
      <c r="AJ930" s="6"/>
      <c r="AK930" s="2"/>
      <c r="AL930" s="2"/>
      <c r="AM930" s="2"/>
      <c r="AN930" s="2"/>
      <c r="AO930" s="2"/>
      <c r="AP930" s="2"/>
      <c r="AQ930" s="2"/>
    </row>
    <row r="931">
      <c r="Z931" s="2"/>
      <c r="AA931" s="2"/>
      <c r="AF931" s="2"/>
      <c r="AG931" s="2"/>
      <c r="AH931" s="2"/>
      <c r="AI931" s="2"/>
      <c r="AJ931" s="6"/>
      <c r="AK931" s="2"/>
      <c r="AL931" s="2"/>
      <c r="AM931" s="2"/>
      <c r="AN931" s="2"/>
      <c r="AO931" s="2"/>
      <c r="AP931" s="2"/>
      <c r="AQ931" s="2"/>
    </row>
    <row r="932">
      <c r="Z932" s="2"/>
      <c r="AA932" s="2"/>
      <c r="AF932" s="2"/>
      <c r="AG932" s="2"/>
      <c r="AH932" s="2"/>
      <c r="AI932" s="2"/>
      <c r="AJ932" s="6"/>
      <c r="AK932" s="2"/>
      <c r="AL932" s="2"/>
      <c r="AM932" s="2"/>
      <c r="AN932" s="2"/>
      <c r="AO932" s="2"/>
      <c r="AP932" s="2"/>
      <c r="AQ932" s="2"/>
    </row>
    <row r="933">
      <c r="Z933" s="2"/>
      <c r="AA933" s="2"/>
      <c r="AF933" s="2"/>
      <c r="AG933" s="2"/>
      <c r="AH933" s="2"/>
      <c r="AI933" s="2"/>
      <c r="AJ933" s="6"/>
      <c r="AK933" s="2"/>
      <c r="AL933" s="2"/>
      <c r="AM933" s="2"/>
      <c r="AN933" s="2"/>
      <c r="AO933" s="2"/>
      <c r="AP933" s="2"/>
      <c r="AQ933" s="2"/>
    </row>
    <row r="934">
      <c r="Z934" s="2"/>
      <c r="AA934" s="2"/>
      <c r="AF934" s="2"/>
      <c r="AG934" s="2"/>
      <c r="AH934" s="2"/>
      <c r="AI934" s="2"/>
      <c r="AJ934" s="6"/>
      <c r="AK934" s="2"/>
      <c r="AL934" s="2"/>
      <c r="AM934" s="2"/>
      <c r="AN934" s="2"/>
      <c r="AO934" s="2"/>
      <c r="AP934" s="2"/>
      <c r="AQ934" s="2"/>
    </row>
    <row r="935">
      <c r="Z935" s="2"/>
      <c r="AA935" s="2"/>
      <c r="AF935" s="2"/>
      <c r="AG935" s="2"/>
      <c r="AH935" s="2"/>
      <c r="AI935" s="2"/>
      <c r="AJ935" s="6"/>
      <c r="AK935" s="2"/>
      <c r="AL935" s="2"/>
      <c r="AM935" s="2"/>
      <c r="AN935" s="2"/>
      <c r="AO935" s="2"/>
      <c r="AP935" s="2"/>
      <c r="AQ935" s="2"/>
    </row>
    <row r="936">
      <c r="Z936" s="2"/>
      <c r="AA936" s="2"/>
      <c r="AF936" s="2"/>
      <c r="AG936" s="2"/>
      <c r="AH936" s="2"/>
      <c r="AI936" s="2"/>
      <c r="AJ936" s="6"/>
      <c r="AK936" s="2"/>
      <c r="AL936" s="2"/>
      <c r="AM936" s="2"/>
      <c r="AN936" s="2"/>
      <c r="AO936" s="2"/>
      <c r="AP936" s="2"/>
      <c r="AQ936" s="2"/>
    </row>
    <row r="937">
      <c r="Z937" s="2"/>
      <c r="AA937" s="2"/>
      <c r="AF937" s="2"/>
      <c r="AG937" s="2"/>
      <c r="AH937" s="2"/>
      <c r="AI937" s="2"/>
      <c r="AJ937" s="6"/>
      <c r="AK937" s="2"/>
      <c r="AL937" s="2"/>
      <c r="AM937" s="2"/>
      <c r="AN937" s="2"/>
      <c r="AO937" s="2"/>
      <c r="AP937" s="2"/>
      <c r="AQ937" s="2"/>
    </row>
    <row r="938">
      <c r="Z938" s="2"/>
      <c r="AA938" s="2"/>
      <c r="AF938" s="2"/>
      <c r="AG938" s="2"/>
      <c r="AH938" s="2"/>
      <c r="AI938" s="2"/>
      <c r="AJ938" s="6"/>
      <c r="AK938" s="2"/>
      <c r="AL938" s="2"/>
      <c r="AM938" s="2"/>
      <c r="AN938" s="2"/>
      <c r="AO938" s="2"/>
      <c r="AP938" s="2"/>
      <c r="AQ938" s="2"/>
    </row>
    <row r="939">
      <c r="Z939" s="2"/>
      <c r="AA939" s="2"/>
      <c r="AF939" s="2"/>
      <c r="AG939" s="2"/>
      <c r="AH939" s="2"/>
      <c r="AI939" s="2"/>
      <c r="AJ939" s="6"/>
      <c r="AK939" s="2"/>
      <c r="AL939" s="2"/>
      <c r="AM939" s="2"/>
      <c r="AN939" s="2"/>
      <c r="AO939" s="2"/>
      <c r="AP939" s="2"/>
      <c r="AQ939" s="2"/>
    </row>
    <row r="940">
      <c r="Z940" s="2"/>
      <c r="AA940" s="2"/>
      <c r="AF940" s="2"/>
      <c r="AG940" s="2"/>
      <c r="AH940" s="2"/>
      <c r="AI940" s="2"/>
      <c r="AJ940" s="6"/>
      <c r="AK940" s="2"/>
      <c r="AL940" s="2"/>
      <c r="AM940" s="2"/>
      <c r="AN940" s="2"/>
      <c r="AO940" s="2"/>
      <c r="AP940" s="2"/>
      <c r="AQ940" s="2"/>
    </row>
    <row r="941">
      <c r="Z941" s="2"/>
      <c r="AA941" s="2"/>
      <c r="AF941" s="2"/>
      <c r="AG941" s="2"/>
      <c r="AH941" s="2"/>
      <c r="AI941" s="2"/>
      <c r="AJ941" s="6"/>
      <c r="AK941" s="2"/>
      <c r="AL941" s="2"/>
      <c r="AM941" s="2"/>
      <c r="AN941" s="2"/>
      <c r="AO941" s="2"/>
      <c r="AP941" s="2"/>
      <c r="AQ941" s="2"/>
    </row>
    <row r="942">
      <c r="Z942" s="2"/>
      <c r="AA942" s="2"/>
      <c r="AF942" s="2"/>
      <c r="AG942" s="2"/>
      <c r="AH942" s="2"/>
      <c r="AI942" s="2"/>
      <c r="AJ942" s="6"/>
      <c r="AK942" s="2"/>
      <c r="AL942" s="2"/>
      <c r="AM942" s="2"/>
      <c r="AN942" s="2"/>
      <c r="AO942" s="2"/>
      <c r="AP942" s="2"/>
      <c r="AQ942" s="2"/>
    </row>
    <row r="943">
      <c r="Z943" s="2"/>
      <c r="AA943" s="2"/>
      <c r="AF943" s="2"/>
      <c r="AG943" s="2"/>
      <c r="AH943" s="2"/>
      <c r="AI943" s="2"/>
      <c r="AJ943" s="6"/>
      <c r="AK943" s="2"/>
      <c r="AL943" s="2"/>
      <c r="AM943" s="2"/>
      <c r="AN943" s="2"/>
      <c r="AO943" s="2"/>
      <c r="AP943" s="2"/>
      <c r="AQ943" s="2"/>
    </row>
    <row r="944">
      <c r="Z944" s="2"/>
      <c r="AA944" s="2"/>
      <c r="AF944" s="2"/>
      <c r="AG944" s="2"/>
      <c r="AH944" s="2"/>
      <c r="AI944" s="2"/>
      <c r="AJ944" s="6"/>
      <c r="AK944" s="2"/>
      <c r="AL944" s="2"/>
      <c r="AM944" s="2"/>
      <c r="AN944" s="2"/>
      <c r="AO944" s="2"/>
      <c r="AP944" s="2"/>
      <c r="AQ944" s="2"/>
    </row>
    <row r="945">
      <c r="Z945" s="2"/>
      <c r="AA945" s="2"/>
      <c r="AF945" s="2"/>
      <c r="AG945" s="2"/>
      <c r="AH945" s="2"/>
      <c r="AI945" s="2"/>
      <c r="AJ945" s="6"/>
      <c r="AK945" s="2"/>
      <c r="AL945" s="2"/>
      <c r="AM945" s="2"/>
      <c r="AN945" s="2"/>
      <c r="AO945" s="2"/>
      <c r="AP945" s="2"/>
      <c r="AQ945" s="2"/>
    </row>
    <row r="946">
      <c r="Z946" s="2"/>
      <c r="AA946" s="2"/>
      <c r="AF946" s="2"/>
      <c r="AG946" s="2"/>
      <c r="AH946" s="2"/>
      <c r="AI946" s="2"/>
      <c r="AJ946" s="6"/>
      <c r="AK946" s="2"/>
      <c r="AL946" s="2"/>
      <c r="AM946" s="2"/>
      <c r="AN946" s="2"/>
      <c r="AO946" s="2"/>
      <c r="AP946" s="2"/>
      <c r="AQ946" s="2"/>
    </row>
    <row r="947">
      <c r="Z947" s="2"/>
      <c r="AA947" s="2"/>
      <c r="AF947" s="2"/>
      <c r="AG947" s="2"/>
      <c r="AH947" s="2"/>
      <c r="AI947" s="2"/>
      <c r="AJ947" s="6"/>
      <c r="AK947" s="2"/>
      <c r="AL947" s="2"/>
      <c r="AM947" s="2"/>
      <c r="AN947" s="2"/>
      <c r="AO947" s="2"/>
      <c r="AP947" s="2"/>
      <c r="AQ947" s="2"/>
    </row>
    <row r="948">
      <c r="Z948" s="2"/>
      <c r="AA948" s="2"/>
      <c r="AF948" s="2"/>
      <c r="AG948" s="2"/>
      <c r="AH948" s="2"/>
      <c r="AI948" s="2"/>
      <c r="AJ948" s="6"/>
      <c r="AK948" s="2"/>
      <c r="AL948" s="2"/>
      <c r="AM948" s="2"/>
      <c r="AN948" s="2"/>
      <c r="AO948" s="2"/>
      <c r="AP948" s="2"/>
      <c r="AQ948" s="2"/>
    </row>
    <row r="949">
      <c r="Z949" s="2"/>
      <c r="AA949" s="2"/>
      <c r="AF949" s="2"/>
      <c r="AG949" s="2"/>
      <c r="AH949" s="2"/>
      <c r="AI949" s="2"/>
      <c r="AJ949" s="6"/>
      <c r="AK949" s="2"/>
      <c r="AL949" s="2"/>
      <c r="AM949" s="2"/>
      <c r="AN949" s="2"/>
      <c r="AO949" s="2"/>
      <c r="AP949" s="2"/>
      <c r="AQ949" s="2"/>
    </row>
    <row r="950">
      <c r="Z950" s="2"/>
      <c r="AA950" s="2"/>
      <c r="AF950" s="2"/>
      <c r="AG950" s="2"/>
      <c r="AH950" s="2"/>
      <c r="AI950" s="2"/>
      <c r="AJ950" s="6"/>
      <c r="AK950" s="2"/>
      <c r="AL950" s="2"/>
      <c r="AM950" s="2"/>
      <c r="AN950" s="2"/>
      <c r="AO950" s="2"/>
      <c r="AP950" s="2"/>
      <c r="AQ950" s="2"/>
    </row>
    <row r="951">
      <c r="Z951" s="2"/>
      <c r="AA951" s="2"/>
      <c r="AF951" s="2"/>
      <c r="AG951" s="2"/>
      <c r="AH951" s="2"/>
      <c r="AI951" s="2"/>
      <c r="AJ951" s="6"/>
      <c r="AK951" s="2"/>
      <c r="AL951" s="2"/>
      <c r="AM951" s="2"/>
      <c r="AN951" s="2"/>
      <c r="AO951" s="2"/>
      <c r="AP951" s="2"/>
      <c r="AQ951" s="2"/>
    </row>
    <row r="952">
      <c r="Z952" s="2"/>
      <c r="AA952" s="2"/>
      <c r="AF952" s="2"/>
      <c r="AG952" s="2"/>
      <c r="AH952" s="2"/>
      <c r="AI952" s="2"/>
      <c r="AJ952" s="6"/>
      <c r="AK952" s="2"/>
      <c r="AL952" s="2"/>
      <c r="AM952" s="2"/>
      <c r="AN952" s="2"/>
      <c r="AO952" s="2"/>
      <c r="AP952" s="2"/>
      <c r="AQ952" s="2"/>
    </row>
    <row r="953">
      <c r="Z953" s="2"/>
      <c r="AA953" s="2"/>
      <c r="AF953" s="2"/>
      <c r="AG953" s="2"/>
      <c r="AH953" s="2"/>
      <c r="AI953" s="2"/>
      <c r="AJ953" s="6"/>
      <c r="AK953" s="2"/>
      <c r="AL953" s="2"/>
      <c r="AM953" s="2"/>
      <c r="AN953" s="2"/>
      <c r="AO953" s="2"/>
      <c r="AP953" s="2"/>
      <c r="AQ953" s="2"/>
    </row>
    <row r="954">
      <c r="Z954" s="2"/>
      <c r="AA954" s="2"/>
      <c r="AF954" s="2"/>
      <c r="AG954" s="2"/>
      <c r="AH954" s="2"/>
      <c r="AI954" s="2"/>
      <c r="AJ954" s="6"/>
      <c r="AK954" s="2"/>
      <c r="AL954" s="2"/>
      <c r="AM954" s="2"/>
      <c r="AN954" s="2"/>
      <c r="AO954" s="2"/>
      <c r="AP954" s="2"/>
      <c r="AQ954" s="2"/>
    </row>
    <row r="955">
      <c r="Z955" s="2"/>
      <c r="AA955" s="2"/>
      <c r="AF955" s="2"/>
      <c r="AG955" s="2"/>
      <c r="AH955" s="2"/>
      <c r="AI955" s="2"/>
      <c r="AJ955" s="6"/>
      <c r="AK955" s="2"/>
      <c r="AL955" s="2"/>
      <c r="AM955" s="2"/>
      <c r="AN955" s="2"/>
      <c r="AO955" s="2"/>
      <c r="AP955" s="2"/>
      <c r="AQ955" s="2"/>
    </row>
    <row r="956">
      <c r="Z956" s="2"/>
      <c r="AA956" s="2"/>
      <c r="AF956" s="2"/>
      <c r="AG956" s="2"/>
      <c r="AH956" s="2"/>
      <c r="AI956" s="2"/>
      <c r="AJ956" s="6"/>
      <c r="AK956" s="2"/>
      <c r="AL956" s="2"/>
      <c r="AM956" s="2"/>
      <c r="AN956" s="2"/>
      <c r="AO956" s="2"/>
      <c r="AP956" s="2"/>
      <c r="AQ956" s="2"/>
    </row>
    <row r="957">
      <c r="Z957" s="2"/>
      <c r="AA957" s="2"/>
      <c r="AF957" s="2"/>
      <c r="AG957" s="2"/>
      <c r="AH957" s="2"/>
      <c r="AI957" s="2"/>
      <c r="AJ957" s="6"/>
      <c r="AK957" s="2"/>
      <c r="AL957" s="2"/>
      <c r="AM957" s="2"/>
      <c r="AN957" s="2"/>
      <c r="AO957" s="2"/>
      <c r="AP957" s="2"/>
      <c r="AQ957" s="2"/>
    </row>
    <row r="958">
      <c r="Z958" s="2"/>
      <c r="AA958" s="2"/>
      <c r="AF958" s="2"/>
      <c r="AG958" s="2"/>
      <c r="AH958" s="2"/>
      <c r="AI958" s="2"/>
      <c r="AJ958" s="6"/>
      <c r="AK958" s="2"/>
      <c r="AL958" s="2"/>
      <c r="AM958" s="2"/>
      <c r="AN958" s="2"/>
      <c r="AO958" s="2"/>
      <c r="AP958" s="2"/>
      <c r="AQ958" s="2"/>
    </row>
    <row r="959">
      <c r="Z959" s="2"/>
      <c r="AA959" s="2"/>
      <c r="AF959" s="2"/>
      <c r="AG959" s="2"/>
      <c r="AH959" s="2"/>
      <c r="AI959" s="2"/>
      <c r="AJ959" s="6"/>
      <c r="AK959" s="2"/>
      <c r="AL959" s="2"/>
      <c r="AM959" s="2"/>
      <c r="AN959" s="2"/>
      <c r="AO959" s="2"/>
      <c r="AP959" s="2"/>
      <c r="AQ959" s="2"/>
    </row>
    <row r="960">
      <c r="Z960" s="2"/>
      <c r="AA960" s="2"/>
      <c r="AF960" s="2"/>
      <c r="AG960" s="2"/>
      <c r="AH960" s="2"/>
      <c r="AI960" s="2"/>
      <c r="AJ960" s="6"/>
      <c r="AK960" s="2"/>
      <c r="AL960" s="2"/>
      <c r="AM960" s="2"/>
      <c r="AN960" s="2"/>
      <c r="AO960" s="2"/>
      <c r="AP960" s="2"/>
      <c r="AQ960" s="2"/>
    </row>
    <row r="961">
      <c r="Z961" s="2"/>
      <c r="AA961" s="2"/>
      <c r="AF961" s="2"/>
      <c r="AG961" s="2"/>
      <c r="AH961" s="2"/>
      <c r="AI961" s="2"/>
      <c r="AJ961" s="6"/>
      <c r="AK961" s="2"/>
      <c r="AL961" s="2"/>
      <c r="AM961" s="2"/>
      <c r="AN961" s="2"/>
      <c r="AO961" s="2"/>
      <c r="AP961" s="2"/>
      <c r="AQ961" s="2"/>
    </row>
    <row r="962">
      <c r="Z962" s="2"/>
      <c r="AA962" s="2"/>
      <c r="AF962" s="2"/>
      <c r="AG962" s="2"/>
      <c r="AH962" s="2"/>
      <c r="AI962" s="2"/>
      <c r="AJ962" s="6"/>
      <c r="AK962" s="2"/>
      <c r="AL962" s="2"/>
      <c r="AM962" s="2"/>
      <c r="AN962" s="2"/>
      <c r="AO962" s="2"/>
      <c r="AP962" s="2"/>
      <c r="AQ962" s="2"/>
    </row>
    <row r="963">
      <c r="Z963" s="2"/>
      <c r="AA963" s="2"/>
      <c r="AF963" s="2"/>
      <c r="AG963" s="2"/>
      <c r="AH963" s="2"/>
      <c r="AI963" s="2"/>
      <c r="AJ963" s="6"/>
      <c r="AK963" s="2"/>
      <c r="AL963" s="2"/>
      <c r="AM963" s="2"/>
      <c r="AN963" s="2"/>
      <c r="AO963" s="2"/>
      <c r="AP963" s="2"/>
      <c r="AQ963" s="2"/>
    </row>
    <row r="964">
      <c r="Z964" s="2"/>
      <c r="AA964" s="2"/>
      <c r="AF964" s="2"/>
      <c r="AG964" s="2"/>
      <c r="AH964" s="2"/>
      <c r="AI964" s="2"/>
      <c r="AJ964" s="6"/>
      <c r="AK964" s="2"/>
      <c r="AL964" s="2"/>
      <c r="AM964" s="2"/>
      <c r="AN964" s="2"/>
      <c r="AO964" s="2"/>
      <c r="AP964" s="2"/>
      <c r="AQ964" s="2"/>
    </row>
    <row r="965">
      <c r="Z965" s="2"/>
      <c r="AA965" s="2"/>
      <c r="AF965" s="2"/>
      <c r="AG965" s="2"/>
      <c r="AH965" s="2"/>
      <c r="AI965" s="2"/>
      <c r="AJ965" s="6"/>
      <c r="AK965" s="2"/>
      <c r="AL965" s="2"/>
      <c r="AM965" s="2"/>
      <c r="AN965" s="2"/>
      <c r="AO965" s="2"/>
      <c r="AP965" s="2"/>
      <c r="AQ965" s="2"/>
    </row>
    <row r="966">
      <c r="Z966" s="2"/>
      <c r="AA966" s="2"/>
      <c r="AF966" s="2"/>
      <c r="AG966" s="2"/>
      <c r="AH966" s="2"/>
      <c r="AI966" s="2"/>
      <c r="AJ966" s="6"/>
      <c r="AK966" s="2"/>
      <c r="AL966" s="2"/>
      <c r="AM966" s="2"/>
      <c r="AN966" s="2"/>
      <c r="AO966" s="2"/>
      <c r="AP966" s="2"/>
      <c r="AQ966" s="2"/>
    </row>
    <row r="967">
      <c r="Z967" s="2"/>
      <c r="AA967" s="2"/>
      <c r="AF967" s="2"/>
      <c r="AG967" s="2"/>
      <c r="AH967" s="2"/>
      <c r="AI967" s="2"/>
      <c r="AJ967" s="6"/>
      <c r="AK967" s="2"/>
      <c r="AL967" s="2"/>
      <c r="AM967" s="2"/>
      <c r="AN967" s="2"/>
      <c r="AO967" s="2"/>
      <c r="AP967" s="2"/>
      <c r="AQ967" s="2"/>
    </row>
    <row r="968">
      <c r="Z968" s="2"/>
      <c r="AA968" s="2"/>
      <c r="AF968" s="2"/>
      <c r="AG968" s="2"/>
      <c r="AH968" s="2"/>
      <c r="AI968" s="2"/>
      <c r="AJ968" s="6"/>
      <c r="AK968" s="2"/>
      <c r="AL968" s="2"/>
      <c r="AM968" s="2"/>
      <c r="AN968" s="2"/>
      <c r="AO968" s="2"/>
      <c r="AP968" s="2"/>
      <c r="AQ968" s="2"/>
    </row>
    <row r="969">
      <c r="Z969" s="2"/>
      <c r="AA969" s="2"/>
      <c r="AF969" s="2"/>
      <c r="AG969" s="2"/>
      <c r="AH969" s="2"/>
      <c r="AI969" s="2"/>
      <c r="AJ969" s="6"/>
      <c r="AK969" s="2"/>
      <c r="AL969" s="2"/>
      <c r="AM969" s="2"/>
      <c r="AN969" s="2"/>
      <c r="AO969" s="2"/>
      <c r="AP969" s="2"/>
      <c r="AQ969" s="2"/>
    </row>
    <row r="970">
      <c r="Z970" s="2"/>
      <c r="AA970" s="2"/>
      <c r="AF970" s="2"/>
      <c r="AG970" s="2"/>
      <c r="AH970" s="2"/>
      <c r="AI970" s="2"/>
      <c r="AJ970" s="6"/>
      <c r="AK970" s="2"/>
      <c r="AL970" s="2"/>
      <c r="AM970" s="2"/>
      <c r="AN970" s="2"/>
      <c r="AO970" s="2"/>
      <c r="AP970" s="2"/>
      <c r="AQ970" s="2"/>
    </row>
    <row r="971">
      <c r="Z971" s="2"/>
      <c r="AA971" s="2"/>
      <c r="AF971" s="2"/>
      <c r="AG971" s="2"/>
      <c r="AH971" s="2"/>
      <c r="AI971" s="2"/>
      <c r="AJ971" s="6"/>
      <c r="AK971" s="2"/>
      <c r="AL971" s="2"/>
      <c r="AM971" s="2"/>
      <c r="AN971" s="2"/>
      <c r="AO971" s="2"/>
      <c r="AP971" s="2"/>
      <c r="AQ971" s="2"/>
    </row>
    <row r="972">
      <c r="Z972" s="2"/>
      <c r="AA972" s="2"/>
      <c r="AF972" s="2"/>
      <c r="AG972" s="2"/>
      <c r="AH972" s="2"/>
      <c r="AI972" s="2"/>
      <c r="AJ972" s="6"/>
      <c r="AK972" s="2"/>
      <c r="AL972" s="2"/>
      <c r="AM972" s="2"/>
      <c r="AN972" s="2"/>
      <c r="AO972" s="2"/>
      <c r="AP972" s="2"/>
      <c r="AQ972" s="2"/>
    </row>
    <row r="973">
      <c r="Z973" s="2"/>
      <c r="AA973" s="2"/>
      <c r="AF973" s="2"/>
      <c r="AG973" s="2"/>
      <c r="AH973" s="2"/>
      <c r="AI973" s="2"/>
      <c r="AJ973" s="6"/>
      <c r="AK973" s="2"/>
      <c r="AL973" s="2"/>
      <c r="AM973" s="2"/>
      <c r="AN973" s="2"/>
      <c r="AO973" s="2"/>
      <c r="AP973" s="2"/>
      <c r="AQ973" s="2"/>
    </row>
    <row r="974">
      <c r="Z974" s="2"/>
      <c r="AA974" s="2"/>
      <c r="AF974" s="2"/>
      <c r="AG974" s="2"/>
      <c r="AH974" s="2"/>
      <c r="AI974" s="2"/>
      <c r="AJ974" s="6"/>
      <c r="AK974" s="2"/>
      <c r="AL974" s="2"/>
      <c r="AM974" s="2"/>
      <c r="AN974" s="2"/>
      <c r="AO974" s="2"/>
      <c r="AP974" s="2"/>
      <c r="AQ974" s="2"/>
    </row>
    <row r="975">
      <c r="Z975" s="2"/>
      <c r="AA975" s="2"/>
      <c r="AF975" s="2"/>
      <c r="AG975" s="2"/>
      <c r="AH975" s="2"/>
      <c r="AI975" s="2"/>
      <c r="AJ975" s="6"/>
      <c r="AK975" s="2"/>
      <c r="AL975" s="2"/>
      <c r="AM975" s="2"/>
      <c r="AN975" s="2"/>
      <c r="AO975" s="2"/>
      <c r="AP975" s="2"/>
      <c r="AQ975" s="2"/>
    </row>
    <row r="976">
      <c r="Z976" s="2"/>
      <c r="AA976" s="2"/>
      <c r="AF976" s="2"/>
      <c r="AG976" s="2"/>
      <c r="AH976" s="2"/>
      <c r="AI976" s="2"/>
      <c r="AJ976" s="6"/>
      <c r="AK976" s="2"/>
      <c r="AL976" s="2"/>
      <c r="AM976" s="2"/>
      <c r="AN976" s="2"/>
      <c r="AO976" s="2"/>
      <c r="AP976" s="2"/>
      <c r="AQ976" s="2"/>
    </row>
    <row r="977">
      <c r="Z977" s="2"/>
      <c r="AA977" s="2"/>
      <c r="AF977" s="2"/>
      <c r="AG977" s="2"/>
      <c r="AH977" s="2"/>
      <c r="AI977" s="2"/>
      <c r="AJ977" s="6"/>
      <c r="AK977" s="2"/>
      <c r="AL977" s="2"/>
      <c r="AM977" s="2"/>
      <c r="AN977" s="2"/>
      <c r="AO977" s="2"/>
      <c r="AP977" s="2"/>
      <c r="AQ977" s="2"/>
    </row>
    <row r="978">
      <c r="Z978" s="2"/>
      <c r="AA978" s="2"/>
      <c r="AF978" s="2"/>
      <c r="AG978" s="2"/>
      <c r="AH978" s="2"/>
      <c r="AI978" s="2"/>
      <c r="AJ978" s="6"/>
      <c r="AK978" s="2"/>
      <c r="AL978" s="2"/>
      <c r="AM978" s="2"/>
      <c r="AN978" s="2"/>
      <c r="AO978" s="2"/>
      <c r="AP978" s="2"/>
      <c r="AQ978" s="2"/>
    </row>
    <row r="979">
      <c r="Z979" s="2"/>
      <c r="AA979" s="2"/>
      <c r="AF979" s="2"/>
      <c r="AG979" s="2"/>
      <c r="AH979" s="2"/>
      <c r="AI979" s="2"/>
      <c r="AJ979" s="6"/>
      <c r="AK979" s="2"/>
      <c r="AL979" s="2"/>
      <c r="AM979" s="2"/>
      <c r="AN979" s="2"/>
      <c r="AO979" s="2"/>
      <c r="AP979" s="2"/>
      <c r="AQ979" s="2"/>
    </row>
    <row r="980">
      <c r="Z980" s="2"/>
      <c r="AA980" s="2"/>
      <c r="AF980" s="2"/>
      <c r="AG980" s="2"/>
      <c r="AH980" s="2"/>
      <c r="AI980" s="2"/>
      <c r="AJ980" s="6"/>
      <c r="AK980" s="2"/>
      <c r="AL980" s="2"/>
      <c r="AM980" s="2"/>
      <c r="AN980" s="2"/>
      <c r="AO980" s="2"/>
      <c r="AP980" s="2"/>
      <c r="AQ980" s="2"/>
    </row>
    <row r="981">
      <c r="Z981" s="2"/>
      <c r="AA981" s="2"/>
      <c r="AF981" s="2"/>
      <c r="AG981" s="2"/>
      <c r="AH981" s="2"/>
      <c r="AI981" s="2"/>
      <c r="AJ981" s="6"/>
      <c r="AK981" s="2"/>
      <c r="AL981" s="2"/>
      <c r="AM981" s="2"/>
      <c r="AN981" s="2"/>
      <c r="AO981" s="2"/>
      <c r="AP981" s="2"/>
      <c r="AQ981" s="2"/>
    </row>
    <row r="982">
      <c r="Z982" s="2"/>
      <c r="AA982" s="2"/>
      <c r="AF982" s="2"/>
      <c r="AG982" s="2"/>
      <c r="AH982" s="2"/>
      <c r="AI982" s="2"/>
      <c r="AJ982" s="6"/>
      <c r="AK982" s="2"/>
      <c r="AL982" s="2"/>
      <c r="AM982" s="2"/>
      <c r="AN982" s="2"/>
      <c r="AO982" s="2"/>
      <c r="AP982" s="2"/>
      <c r="AQ982" s="2"/>
    </row>
    <row r="983">
      <c r="Z983" s="2"/>
      <c r="AA983" s="2"/>
      <c r="AF983" s="2"/>
      <c r="AG983" s="2"/>
      <c r="AH983" s="2"/>
      <c r="AI983" s="2"/>
      <c r="AJ983" s="6"/>
      <c r="AK983" s="2"/>
      <c r="AL983" s="2"/>
      <c r="AM983" s="2"/>
      <c r="AN983" s="2"/>
      <c r="AO983" s="2"/>
      <c r="AP983" s="2"/>
      <c r="AQ983" s="2"/>
    </row>
    <row r="984">
      <c r="Z984" s="2"/>
      <c r="AA984" s="2"/>
      <c r="AF984" s="2"/>
      <c r="AG984" s="2"/>
      <c r="AH984" s="2"/>
      <c r="AI984" s="2"/>
      <c r="AJ984" s="6"/>
      <c r="AK984" s="2"/>
      <c r="AL984" s="2"/>
      <c r="AM984" s="2"/>
      <c r="AN984" s="2"/>
      <c r="AO984" s="2"/>
      <c r="AP984" s="2"/>
      <c r="AQ984" s="2"/>
    </row>
    <row r="985">
      <c r="Z985" s="2"/>
      <c r="AA985" s="2"/>
      <c r="AF985" s="2"/>
      <c r="AG985" s="2"/>
      <c r="AH985" s="2"/>
      <c r="AI985" s="2"/>
      <c r="AJ985" s="6"/>
      <c r="AK985" s="2"/>
      <c r="AL985" s="2"/>
      <c r="AM985" s="2"/>
      <c r="AN985" s="2"/>
      <c r="AO985" s="2"/>
      <c r="AP985" s="2"/>
      <c r="AQ985" s="2"/>
    </row>
    <row r="986">
      <c r="Z986" s="2"/>
      <c r="AA986" s="2"/>
      <c r="AF986" s="2"/>
      <c r="AG986" s="2"/>
      <c r="AH986" s="2"/>
      <c r="AI986" s="2"/>
      <c r="AJ986" s="6"/>
      <c r="AK986" s="2"/>
      <c r="AL986" s="2"/>
      <c r="AM986" s="2"/>
      <c r="AN986" s="2"/>
      <c r="AO986" s="2"/>
      <c r="AP986" s="2"/>
      <c r="AQ986" s="2"/>
    </row>
    <row r="987">
      <c r="Z987" s="2"/>
      <c r="AA987" s="2"/>
      <c r="AF987" s="2"/>
      <c r="AG987" s="2"/>
      <c r="AH987" s="2"/>
      <c r="AI987" s="2"/>
      <c r="AJ987" s="6"/>
      <c r="AK987" s="2"/>
      <c r="AL987" s="2"/>
      <c r="AM987" s="2"/>
      <c r="AN987" s="2"/>
      <c r="AO987" s="2"/>
      <c r="AP987" s="2"/>
      <c r="AQ987" s="2"/>
    </row>
    <row r="988">
      <c r="Z988" s="2"/>
      <c r="AA988" s="2"/>
      <c r="AF988" s="2"/>
      <c r="AG988" s="2"/>
      <c r="AH988" s="2"/>
      <c r="AI988" s="2"/>
      <c r="AJ988" s="6"/>
      <c r="AK988" s="2"/>
      <c r="AL988" s="2"/>
      <c r="AM988" s="2"/>
      <c r="AN988" s="2"/>
      <c r="AO988" s="2"/>
      <c r="AP988" s="2"/>
      <c r="AQ988" s="2"/>
    </row>
    <row r="989">
      <c r="Z989" s="2"/>
      <c r="AA989" s="2"/>
      <c r="AF989" s="2"/>
      <c r="AG989" s="2"/>
      <c r="AH989" s="2"/>
      <c r="AI989" s="2"/>
      <c r="AJ989" s="6"/>
      <c r="AK989" s="2"/>
      <c r="AL989" s="2"/>
      <c r="AM989" s="2"/>
      <c r="AN989" s="2"/>
      <c r="AO989" s="2"/>
      <c r="AP989" s="2"/>
      <c r="AQ989" s="2"/>
    </row>
    <row r="990">
      <c r="Z990" s="2"/>
      <c r="AA990" s="2"/>
      <c r="AF990" s="2"/>
      <c r="AG990" s="2"/>
      <c r="AH990" s="2"/>
      <c r="AI990" s="2"/>
      <c r="AJ990" s="6"/>
      <c r="AK990" s="2"/>
      <c r="AL990" s="2"/>
      <c r="AM990" s="2"/>
      <c r="AN990" s="2"/>
      <c r="AO990" s="2"/>
      <c r="AP990" s="2"/>
      <c r="AQ990" s="2"/>
    </row>
    <row r="991">
      <c r="Z991" s="2"/>
      <c r="AA991" s="2"/>
      <c r="AF991" s="2"/>
      <c r="AG991" s="2"/>
      <c r="AH991" s="2"/>
      <c r="AI991" s="2"/>
      <c r="AJ991" s="6"/>
      <c r="AK991" s="2"/>
      <c r="AL991" s="2"/>
      <c r="AM991" s="2"/>
      <c r="AN991" s="2"/>
      <c r="AO991" s="2"/>
      <c r="AP991" s="2"/>
      <c r="AQ991" s="2"/>
    </row>
    <row r="992">
      <c r="Z992" s="2"/>
      <c r="AA992" s="2"/>
      <c r="AF992" s="2"/>
      <c r="AG992" s="2"/>
      <c r="AH992" s="2"/>
      <c r="AI992" s="2"/>
      <c r="AJ992" s="6"/>
      <c r="AK992" s="2"/>
      <c r="AL992" s="2"/>
      <c r="AM992" s="2"/>
      <c r="AN992" s="2"/>
      <c r="AO992" s="2"/>
      <c r="AP992" s="2"/>
      <c r="AQ992" s="2"/>
    </row>
    <row r="993">
      <c r="Z993" s="2"/>
      <c r="AA993" s="2"/>
      <c r="AF993" s="2"/>
      <c r="AG993" s="2"/>
      <c r="AH993" s="2"/>
      <c r="AI993" s="2"/>
      <c r="AJ993" s="6"/>
      <c r="AK993" s="2"/>
      <c r="AL993" s="2"/>
      <c r="AM993" s="2"/>
      <c r="AN993" s="2"/>
      <c r="AO993" s="2"/>
      <c r="AP993" s="2"/>
      <c r="AQ993" s="2"/>
    </row>
    <row r="994">
      <c r="Z994" s="2"/>
      <c r="AA994" s="2"/>
      <c r="AF994" s="2"/>
      <c r="AG994" s="2"/>
      <c r="AH994" s="2"/>
      <c r="AI994" s="2"/>
      <c r="AJ994" s="6"/>
      <c r="AK994" s="2"/>
      <c r="AL994" s="2"/>
      <c r="AM994" s="2"/>
      <c r="AN994" s="2"/>
      <c r="AO994" s="2"/>
      <c r="AP994" s="2"/>
      <c r="AQ994" s="2"/>
    </row>
    <row r="995">
      <c r="Z995" s="2"/>
      <c r="AA995" s="2"/>
      <c r="AF995" s="2"/>
      <c r="AG995" s="2"/>
      <c r="AH995" s="2"/>
      <c r="AI995" s="2"/>
      <c r="AJ995" s="6"/>
      <c r="AK995" s="2"/>
      <c r="AL995" s="2"/>
      <c r="AM995" s="2"/>
      <c r="AN995" s="2"/>
      <c r="AO995" s="2"/>
      <c r="AP995" s="2"/>
      <c r="AQ995" s="2"/>
    </row>
    <row r="996">
      <c r="Z996" s="2"/>
      <c r="AA996" s="2"/>
      <c r="AF996" s="2"/>
      <c r="AG996" s="2"/>
      <c r="AH996" s="2"/>
      <c r="AI996" s="2"/>
      <c r="AJ996" s="6"/>
      <c r="AK996" s="2"/>
      <c r="AL996" s="2"/>
      <c r="AM996" s="2"/>
      <c r="AN996" s="2"/>
      <c r="AO996" s="2"/>
      <c r="AP996" s="2"/>
      <c r="AQ996" s="2"/>
    </row>
    <row r="997">
      <c r="Z997" s="2"/>
      <c r="AA997" s="2"/>
      <c r="AF997" s="2"/>
      <c r="AG997" s="2"/>
      <c r="AH997" s="2"/>
      <c r="AI997" s="2"/>
      <c r="AJ997" s="6"/>
      <c r="AK997" s="2"/>
      <c r="AL997" s="2"/>
      <c r="AM997" s="2"/>
      <c r="AN997" s="2"/>
      <c r="AO997" s="2"/>
      <c r="AP997" s="2"/>
      <c r="AQ997" s="2"/>
    </row>
    <row r="998">
      <c r="Z998" s="2"/>
      <c r="AA998" s="2"/>
      <c r="AF998" s="2"/>
      <c r="AG998" s="2"/>
      <c r="AH998" s="2"/>
      <c r="AI998" s="2"/>
      <c r="AJ998" s="6"/>
      <c r="AK998" s="2"/>
      <c r="AL998" s="2"/>
      <c r="AM998" s="2"/>
      <c r="AN998" s="2"/>
      <c r="AO998" s="2"/>
      <c r="AP998" s="2"/>
      <c r="AQ998" s="2"/>
    </row>
    <row r="999">
      <c r="Z999" s="2"/>
      <c r="AA999" s="2"/>
      <c r="AF999" s="2"/>
      <c r="AG999" s="2"/>
      <c r="AH999" s="2"/>
      <c r="AI999" s="2"/>
      <c r="AJ999" s="6"/>
      <c r="AK999" s="2"/>
      <c r="AL999" s="2"/>
      <c r="AM999" s="2"/>
      <c r="AN999" s="2"/>
      <c r="AO999" s="2"/>
      <c r="AP999" s="2"/>
      <c r="AQ999" s="2"/>
    </row>
    <row r="1000">
      <c r="Z1000" s="2"/>
      <c r="AA1000" s="2"/>
      <c r="AF1000" s="2"/>
      <c r="AG1000" s="2"/>
      <c r="AH1000" s="2"/>
      <c r="AI1000" s="2"/>
      <c r="AJ1000" s="6"/>
      <c r="AK1000" s="2"/>
      <c r="AL1000" s="2"/>
      <c r="AM1000" s="2"/>
      <c r="AN1000" s="2"/>
      <c r="AO1000" s="2"/>
      <c r="AP1000" s="2"/>
      <c r="AQ1000" s="2"/>
    </row>
  </sheetData>
  <conditionalFormatting sqref="Q3:Q36 Q38:Q219">
    <cfRule type="beginsWith" dxfId="0" priority="1" operator="beginsWith" text="n">
      <formula>LEFT((Q3),LEN("n"))=("n")</formula>
    </cfRule>
  </conditionalFormatting>
  <conditionalFormatting sqref="Q3:Q36 Q38:Q219">
    <cfRule type="beginsWith" dxfId="1" priority="2" operator="beginsWith" text="y">
      <formula>LEFT((Q3),LEN("y"))=("y")</formula>
    </cfRule>
  </conditionalFormatting>
  <conditionalFormatting sqref="O3:O36 O38:O219">
    <cfRule type="cellIs" dxfId="2" priority="3" operator="equal">
      <formula>"缺交"</formula>
    </cfRule>
  </conditionalFormatting>
  <conditionalFormatting sqref="N1:N36 N38:N1000">
    <cfRule type="beginsWith" dxfId="2" priority="4" operator="beginsWith" text="缺">
      <formula>LEFT((N1),LEN("缺"))=("缺")</formula>
    </cfRule>
  </conditionalFormatting>
  <conditionalFormatting sqref="X3:X36 X38:X219">
    <cfRule type="expression" dxfId="2" priority="5">
      <formula>OR($X3="退選",$X3="缺交")</formula>
    </cfRule>
  </conditionalFormatting>
  <conditionalFormatting sqref="AH1:AH1000">
    <cfRule type="containsText" dxfId="2" priority="6" operator="containsText" text="缺交">
      <formula>NOT(ISERROR(SEARCH(("缺交"),(AH1))))</formula>
    </cfRule>
  </conditionalFormatting>
  <conditionalFormatting sqref="AQ1:AQ1000">
    <cfRule type="containsText" dxfId="2" priority="7" operator="containsText" text="缺">
      <formula>NOT(ISERROR(SEARCH(("缺"),(AQ1))))</formula>
    </cfRule>
  </conditionalFormatting>
  <conditionalFormatting sqref="AQ1:AQ1000">
    <cfRule type="containsText" dxfId="2" priority="8" operator="containsText" text="退選">
      <formula>NOT(ISERROR(SEARCH(("退選"),(AQ1))))</formula>
    </cfRule>
  </conditionalFormatting>
  <conditionalFormatting sqref="AJ1:AJ1000">
    <cfRule type="expression" dxfId="2" priority="9">
      <formula>OR(AJ1="缺交",AJ1="退選")</formula>
    </cfRule>
  </conditionalFormatting>
  <drawing r:id="rId1"/>
</worksheet>
</file>