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manzan\Documents\Arduino\NMMakers_FnF_Event\"/>
    </mc:Choice>
  </mc:AlternateContent>
  <bookViews>
    <workbookView xWindow="0" yWindow="0" windowWidth="13725" windowHeight="7380" activeTab="1"/>
  </bookViews>
  <sheets>
    <sheet name="AR List" sheetId="1" r:id="rId1"/>
    <sheet name="BOM" sheetId="4" r:id="rId2"/>
    <sheet name="Pi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4" l="1"/>
  <c r="L2" i="4"/>
  <c r="O3" i="4" s="1"/>
  <c r="O4" i="4" s="1"/>
  <c r="D38" i="4" s="1"/>
  <c r="E11" i="4" l="1"/>
  <c r="D11" i="4"/>
  <c r="E10" i="4"/>
  <c r="E14" i="4" s="1"/>
  <c r="E31" i="4"/>
  <c r="E32" i="4"/>
  <c r="E33" i="4"/>
  <c r="E27" i="4"/>
  <c r="E13" i="4"/>
  <c r="E12" i="4"/>
  <c r="D27" i="4"/>
  <c r="D28" i="4" s="1"/>
  <c r="D13" i="4"/>
  <c r="D12" i="4"/>
  <c r="F34" i="4"/>
  <c r="G27" i="4" l="1"/>
  <c r="E28" i="4"/>
  <c r="D30" i="4"/>
  <c r="D3" i="4"/>
  <c r="D14" i="4" s="1"/>
  <c r="D22" i="4"/>
  <c r="D21" i="4"/>
  <c r="D20" i="4"/>
  <c r="D19" i="4"/>
  <c r="D18" i="4"/>
  <c r="D23" i="4" s="1"/>
  <c r="D36" i="4" l="1"/>
  <c r="D34" i="4"/>
  <c r="E30" i="4"/>
  <c r="E34" i="4" s="1"/>
  <c r="E36" i="4" s="1"/>
</calcChain>
</file>

<file path=xl/sharedStrings.xml><?xml version="1.0" encoding="utf-8"?>
<sst xmlns="http://schemas.openxmlformats.org/spreadsheetml/2006/main" count="281" uniqueCount="201">
  <si>
    <t>Owner</t>
  </si>
  <si>
    <t>ECD</t>
  </si>
  <si>
    <t>ARs</t>
  </si>
  <si>
    <t>Allison</t>
  </si>
  <si>
    <t>WW06</t>
  </si>
  <si>
    <t>Create the Scripts</t>
  </si>
  <si>
    <t>Create the Job Aid</t>
  </si>
  <si>
    <t>IMR</t>
  </si>
  <si>
    <t>ROB-13301</t>
  </si>
  <si>
    <t>Shadow Chassis</t>
  </si>
  <si>
    <t>DEV-13787</t>
  </si>
  <si>
    <t>Header</t>
  </si>
  <si>
    <t xml:space="preserve">Basic Car Kit </t>
  </si>
  <si>
    <t>Intermediat Car Kit</t>
  </si>
  <si>
    <t>Allison/David</t>
  </si>
  <si>
    <t>Advanced Car Kit</t>
  </si>
  <si>
    <t>Comments</t>
  </si>
  <si>
    <t>Basic Car Kit</t>
  </si>
  <si>
    <t>Code the Basic Car</t>
  </si>
  <si>
    <t>Code the Intermediate Car</t>
  </si>
  <si>
    <t>Code the Advanced Car</t>
  </si>
  <si>
    <t>WW07</t>
  </si>
  <si>
    <t>WW06.5</t>
  </si>
  <si>
    <t>Build the Car</t>
  </si>
  <si>
    <t>Int. Car Kit</t>
  </si>
  <si>
    <t>Adv. Car Kit</t>
  </si>
  <si>
    <t>Building/Testing the Cars</t>
  </si>
  <si>
    <t>Coding the Cars/Documenting the Scripts</t>
  </si>
  <si>
    <t>Negotiating with Device Depot</t>
  </si>
  <si>
    <t>Create the Final BOM list</t>
  </si>
  <si>
    <t>Funding the Project</t>
  </si>
  <si>
    <t>Documentation for Event</t>
  </si>
  <si>
    <t>Create the presentation</t>
  </si>
  <si>
    <t>Event Planning</t>
  </si>
  <si>
    <t>Device Depot</t>
  </si>
  <si>
    <t>Funding/Sponsor</t>
  </si>
  <si>
    <t>Training Materials</t>
  </si>
  <si>
    <t xml:space="preserve">Event </t>
  </si>
  <si>
    <t>Prep work</t>
  </si>
  <si>
    <t xml:space="preserve">Launch </t>
  </si>
  <si>
    <t xml:space="preserve">Feedback </t>
  </si>
  <si>
    <t>Participation</t>
  </si>
  <si>
    <t>Use of maker space, # of families signed up, # of families with prototype, attendance</t>
  </si>
  <si>
    <t>GPTW Metrics, BYCTW Metrics</t>
  </si>
  <si>
    <t xml:space="preserve">Family Maker Morale </t>
  </si>
  <si>
    <t xml:space="preserve">Networking within/without the departments engaged </t>
  </si>
  <si>
    <t xml:space="preserve">Upskilling in hardware/software </t>
  </si>
  <si>
    <t>End of Course Surveys</t>
  </si>
  <si>
    <t>Member count</t>
  </si>
  <si>
    <t>count/Likes on Maker Family Inside Blue site (internal and external)</t>
  </si>
  <si>
    <t>Mentions in the press</t>
  </si>
  <si>
    <t>Arduino, Intel Maker Families, etc. (monitor news articles)</t>
  </si>
  <si>
    <t>Ambassadors for Intel</t>
  </si>
  <si>
    <t>Intel presence in NM State (monitor local events which Maker Families participate in)</t>
  </si>
  <si>
    <t>Allison/David - order parts
Core Team - help with the coding
Team - Build the cars</t>
  </si>
  <si>
    <t>Core Team</t>
  </si>
  <si>
    <t>Meet with Peter Lopez, Device Depot</t>
  </si>
  <si>
    <t xml:space="preserve">Present documentation to Joan, ask what are the next steps for funding. Who do we go to? </t>
  </si>
  <si>
    <t>Build the race and obstacle courses</t>
  </si>
  <si>
    <t>Todd/Russ</t>
  </si>
  <si>
    <t>Todd</t>
  </si>
  <si>
    <t xml:space="preserve">Create 20 Car Kit components </t>
  </si>
  <si>
    <t>Ready in time for the 1st event</t>
  </si>
  <si>
    <t>David</t>
  </si>
  <si>
    <t>Choose 3 Makers from the Maker group and have them put together the Cars with the Training Materials available</t>
  </si>
  <si>
    <t>Bring in ISD person and Phil Banks to take video.</t>
  </si>
  <si>
    <t>SparkFun</t>
  </si>
  <si>
    <t>Contact SparkFun - see if they would like to be involved in the event</t>
  </si>
  <si>
    <t>David/Noel</t>
  </si>
  <si>
    <t>Planet Blue</t>
  </si>
  <si>
    <t>Market event, add zip file, etc. to Inside Blue Makers site.</t>
  </si>
  <si>
    <t>Food</t>
  </si>
  <si>
    <t>Allison can help if needed</t>
  </si>
  <si>
    <t>Talk to Tom in Automation to provide a Mini Event Network</t>
  </si>
  <si>
    <t>Allison/ ISD person</t>
  </si>
  <si>
    <t>Additional ARs</t>
  </si>
  <si>
    <t>Recognition Badges</t>
  </si>
  <si>
    <t>Investigate using SparkFun recognition badge kits for kids to take home with them</t>
  </si>
  <si>
    <t>Thumb Drive download</t>
  </si>
  <si>
    <t>Zip library files and put on the thumb drives for event</t>
  </si>
  <si>
    <t>Janet / Todd / David</t>
  </si>
  <si>
    <t>ISD/Core Team</t>
  </si>
  <si>
    <t>Dan, David, Allison</t>
  </si>
  <si>
    <t xml:space="preserve">Direct Observation, Rosters, Participation lists
</t>
  </si>
  <si>
    <t xml:space="preserve">Survey at the beginning and end of event
</t>
  </si>
  <si>
    <t>Sparkfun Ardumoto - Motor Driver Shield</t>
  </si>
  <si>
    <t>DEV-09815</t>
  </si>
  <si>
    <t>Wheel - 65mm (Rubber Tire, Pair)</t>
  </si>
  <si>
    <t>ROB-13259</t>
  </si>
  <si>
    <t>Hobby Gearmotor - 140 RPM (Pair)</t>
  </si>
  <si>
    <t>ROB-13302</t>
  </si>
  <si>
    <t>ROB-12629</t>
  </si>
  <si>
    <t>Polarized Connectors - Header (2-Pin)</t>
  </si>
  <si>
    <t>PRT-08233</t>
  </si>
  <si>
    <t>9V Snap Connector</t>
  </si>
  <si>
    <t>PRT-00091</t>
  </si>
  <si>
    <t>Sub-Total</t>
  </si>
  <si>
    <t>Advanced Addons</t>
  </si>
  <si>
    <t>Intermediate Addons</t>
  </si>
  <si>
    <t>Beginner Base Kit</t>
  </si>
  <si>
    <t>MotorA</t>
  </si>
  <si>
    <t>MotorB</t>
  </si>
  <si>
    <t>EncA</t>
  </si>
  <si>
    <t>EncB</t>
  </si>
  <si>
    <t>Buzzer</t>
  </si>
  <si>
    <t>Servo</t>
  </si>
  <si>
    <t>RGB LED</t>
  </si>
  <si>
    <t>GND</t>
  </si>
  <si>
    <t>DIO</t>
  </si>
  <si>
    <t>AIO</t>
  </si>
  <si>
    <t>PWR 5</t>
  </si>
  <si>
    <t>A0</t>
  </si>
  <si>
    <t>X</t>
  </si>
  <si>
    <t>6PWM</t>
  </si>
  <si>
    <t>5PWM</t>
  </si>
  <si>
    <t>12 3PWM</t>
  </si>
  <si>
    <t>13 11-&gt;9PWM</t>
  </si>
  <si>
    <t>LED RGB Addressable, PTH, 8mm (5pack)</t>
  </si>
  <si>
    <t>COM-12877</t>
  </si>
  <si>
    <t>JST to Breadboard Jumper (3-pin)</t>
  </si>
  <si>
    <t>CAB-13685</t>
  </si>
  <si>
    <t>PRT-10007</t>
  </si>
  <si>
    <t>ProximitySensor</t>
  </si>
  <si>
    <t>Wires Required</t>
  </si>
  <si>
    <t>640550-4</t>
  </si>
  <si>
    <t>3-640440-4</t>
  </si>
  <si>
    <t>3-640620-4</t>
  </si>
  <si>
    <t>640642-4</t>
  </si>
  <si>
    <t>82-22-6103</t>
  </si>
  <si>
    <t>Headers &amp; Wire Housings DUST COVER 4P Closed End
QTY: 2</t>
  </si>
  <si>
    <t>Headers &amp; Wire Housings DUST COVER 4P Feed-Thru
QTY: 3</t>
  </si>
  <si>
    <t>direct 
connect to shield</t>
  </si>
  <si>
    <t>Red</t>
  </si>
  <si>
    <t>Black</t>
  </si>
  <si>
    <t>White</t>
  </si>
  <si>
    <t>M-F</t>
  </si>
  <si>
    <t>M-M</t>
  </si>
  <si>
    <t>PWR 5V</t>
  </si>
  <si>
    <t>Signal</t>
  </si>
  <si>
    <t>Red
Black
White</t>
  </si>
  <si>
    <t>Black
White</t>
  </si>
  <si>
    <t>To IO pins Female header on shield</t>
  </si>
  <si>
    <t>JST to Breadboard Cable
Red 
Black
Yellow</t>
  </si>
  <si>
    <t>From Power Pin of Shield to Male Header</t>
  </si>
  <si>
    <t>From Ground pin of shield to Female Header</t>
  </si>
  <si>
    <t>Arduino Stackable Header Kit
Qty: 2</t>
  </si>
  <si>
    <t>** Flat Cables Rib Cbl .100 100ft Rl Tin 3Ckt 22awg @ $108
Need 2ft / Chassis
** Order this item per 50 Kits</t>
  </si>
  <si>
    <t>IMR Provided 3D Printed Parts</t>
  </si>
  <si>
    <t>9V Battery Holder</t>
  </si>
  <si>
    <t>Proximity Sensor Holder</t>
  </si>
  <si>
    <t>Servo Holder</t>
  </si>
  <si>
    <t>8mm RGB LED Holder
QTY: 4</t>
  </si>
  <si>
    <t>IMR-RacerLED</t>
  </si>
  <si>
    <t>IMR-RacerBatt</t>
  </si>
  <si>
    <t>IMR-RacerPSens</t>
  </si>
  <si>
    <t>IMR-RacerServo</t>
  </si>
  <si>
    <t>A1,A2,A3, A4, A5</t>
  </si>
  <si>
    <t>0, 1, 4, 10</t>
  </si>
  <si>
    <t>Headers &amp; Wire Housings 4P 22AWG TIN CLSD W/O TAB W/RED STRIPE
Qty: 2</t>
  </si>
  <si>
    <t>Headers &amp; Wire Housings FEED THRU W/O TAB 4P red tin 22 AWG
Qty: 3</t>
  </si>
  <si>
    <t>direct 
connect to shield
White</t>
  </si>
  <si>
    <t>A0 to Proximity Sensor</t>
  </si>
  <si>
    <t>Pwr to Proximity sensor</t>
  </si>
  <si>
    <t>Gnd to Proximity sensor</t>
  </si>
  <si>
    <t>Gnd to gnd header</t>
  </si>
  <si>
    <t>5V to pwr header</t>
  </si>
  <si>
    <t>Max of 3000</t>
  </si>
  <si>
    <t>Need to have 20 kits</t>
  </si>
  <si>
    <t>Mouser</t>
  </si>
  <si>
    <t>Sparkfun</t>
  </si>
  <si>
    <t>BP</t>
  </si>
  <si>
    <t>Amazon</t>
  </si>
  <si>
    <t>5 -&gt; 3</t>
  </si>
  <si>
    <t>6 -&gt; 4</t>
  </si>
  <si>
    <t>Shield side need (7 w/encoders) 5 pin Header for Ground</t>
  </si>
  <si>
    <t>Shield side need (6 w/encoders) 4 pin Header for Power</t>
  </si>
  <si>
    <t>9 to 11 jumper</t>
  </si>
  <si>
    <t>Yellow</t>
  </si>
  <si>
    <t>Arduino 101 from BP Store</t>
  </si>
  <si>
    <t xml:space="preserve"> 810-PS1240P02BT</t>
  </si>
  <si>
    <t xml:space="preserve">Piezo Buzzer Audio Indicators &amp; Alerts Round 12.2mmx6.5mm 4kHz Vin=3V </t>
  </si>
  <si>
    <t>852-GP2Y0A41SK0F</t>
  </si>
  <si>
    <t xml:space="preserve">Proximity Sensors Dist Meas Sensor Analog, 4-30 cm </t>
  </si>
  <si>
    <t>Single</t>
  </si>
  <si>
    <t>Bulk (20)</t>
  </si>
  <si>
    <t>Omall (TM) 40pin 300mm 1P-1P Male to Female Breadboard Cable Jump Wire Jumper For Arduino(Pack of 2) @7.99 for proximity sensor
Qty: need 3/kit include 4/kit</t>
  </si>
  <si>
    <t>Omall (TM) 40PIN 20cm 1P-1P Male to Male Breadboard Cable Jump Wire
 Jumper For Arduino(Pack of 2) @7.99 purchase 4
Qty: need 15 /kit include 16/kit</t>
  </si>
  <si>
    <t>Amaxon</t>
  </si>
  <si>
    <t>Cable Matters (3 Pack) Hi-Speed USB 2.0 Type A to B Printer Scanner Cable - 3 Feet   @ 8.99 puchase 7
Qty: need 1/kit</t>
  </si>
  <si>
    <t>Tizzy-BAC ® 10pcs *Rc Mini Micro 9g 1.6KG Servo SG90 
for RC 250 450 Helicopter Airplane Car Boat  @ 20.99 purchase 2
Qty: need 1 / kit</t>
  </si>
  <si>
    <t>IMR 
3D Prints for 20 kits</t>
  </si>
  <si>
    <t>Sub-Totals</t>
  </si>
  <si>
    <t>3wire cable
 not all used with just 20</t>
  </si>
  <si>
    <t>Spares</t>
  </si>
  <si>
    <t>Wheel Encoder Kit @10.36  (only 19 ordered OR does not want this)</t>
  </si>
  <si>
    <t>Back Ordered</t>
  </si>
  <si>
    <t>Invoice totals</t>
  </si>
  <si>
    <t>Racetrack Budget</t>
  </si>
  <si>
    <t>NM racetrack Budget</t>
  </si>
  <si>
    <t>Bulk of 20 
per unit cost</t>
  </si>
  <si>
    <t>Intel Maker Nation NM Racer Kit (Beginner, Intermediate and Advanced)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</si>
</sst>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Intel Clear Light"/>
      <family val="2"/>
    </font>
    <font>
      <u/>
      <sz val="11"/>
      <color rgb="FF0563C1"/>
      <name val="Intel Clear Light"/>
      <family val="2"/>
    </font>
    <font>
      <sz val="12"/>
      <color rgb="FF000000"/>
      <name val="Intel Clear Light"/>
      <family val="2"/>
    </font>
    <font>
      <sz val="7"/>
      <color rgb="FF004B85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Intel Clear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Up="1" diagonalDown="1">
      <left/>
      <right/>
      <top/>
      <bottom/>
      <diagonal style="dotted">
        <color auto="1"/>
      </diagonal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3" borderId="1" xfId="0" applyFont="1" applyFill="1" applyBorder="1"/>
    <xf numFmtId="0" fontId="2" fillId="0" borderId="1" xfId="0" applyFont="1" applyBorder="1"/>
    <xf numFmtId="0" fontId="2" fillId="0" borderId="8" xfId="0" applyFont="1" applyBorder="1"/>
    <xf numFmtId="0" fontId="2" fillId="0" borderId="1" xfId="0" applyFont="1" applyBorder="1" applyAlignment="1">
      <alignment wrapText="1"/>
    </xf>
    <xf numFmtId="0" fontId="2" fillId="0" borderId="9" xfId="0" applyFont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2" xfId="0" applyFont="1" applyBorder="1"/>
    <xf numFmtId="0" fontId="2" fillId="0" borderId="12" xfId="0" applyFont="1" applyFill="1" applyBorder="1" applyAlignment="1">
      <alignment horizontal="left"/>
    </xf>
    <xf numFmtId="0" fontId="2" fillId="0" borderId="12" xfId="0" applyFont="1" applyBorder="1" applyAlignment="1">
      <alignment wrapText="1"/>
    </xf>
    <xf numFmtId="0" fontId="2" fillId="2" borderId="1" xfId="0" applyFont="1" applyFill="1" applyBorder="1" applyAlignment="1">
      <alignment horizontal="left"/>
    </xf>
    <xf numFmtId="0" fontId="1" fillId="0" borderId="0" xfId="1"/>
    <xf numFmtId="0" fontId="0" fillId="0" borderId="2" xfId="0" applyBorder="1"/>
    <xf numFmtId="0" fontId="0" fillId="0" borderId="0" xfId="0" applyBorder="1"/>
    <xf numFmtId="0" fontId="6" fillId="0" borderId="5" xfId="0" applyFont="1" applyBorder="1"/>
    <xf numFmtId="0" fontId="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2" fillId="0" borderId="0" xfId="0" applyFont="1"/>
    <xf numFmtId="0" fontId="7" fillId="0" borderId="2" xfId="0" applyFont="1" applyBorder="1" applyAlignment="1">
      <alignment vertical="center"/>
    </xf>
    <xf numFmtId="44" fontId="7" fillId="0" borderId="5" xfId="2" applyFont="1" applyBorder="1" applyAlignment="1">
      <alignment horizontal="right" vertical="center"/>
    </xf>
    <xf numFmtId="44" fontId="7" fillId="0" borderId="0" xfId="2" applyFont="1" applyAlignment="1">
      <alignment vertical="center"/>
    </xf>
    <xf numFmtId="44" fontId="2" fillId="0" borderId="0" xfId="2" applyFont="1"/>
    <xf numFmtId="44" fontId="7" fillId="0" borderId="3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8" fillId="0" borderId="0" xfId="0" applyFont="1"/>
    <xf numFmtId="0" fontId="8" fillId="0" borderId="2" xfId="0" applyFont="1" applyBorder="1"/>
    <xf numFmtId="0" fontId="1" fillId="0" borderId="0" xfId="1" applyBorder="1"/>
    <xf numFmtId="0" fontId="0" fillId="0" borderId="0" xfId="0" applyAlignment="1">
      <alignment wrapText="1"/>
    </xf>
    <xf numFmtId="16" fontId="0" fillId="0" borderId="0" xfId="0" applyNumberFormat="1"/>
    <xf numFmtId="0" fontId="9" fillId="0" borderId="15" xfId="0" applyFont="1" applyBorder="1"/>
    <xf numFmtId="0" fontId="9" fillId="0" borderId="15" xfId="0" applyFont="1" applyBorder="1" applyAlignment="1">
      <alignment wrapText="1"/>
    </xf>
    <xf numFmtId="44" fontId="0" fillId="0" borderId="0" xfId="0" applyNumberFormat="1"/>
    <xf numFmtId="0" fontId="5" fillId="0" borderId="14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10" fillId="5" borderId="0" xfId="0" applyFont="1" applyFill="1"/>
    <xf numFmtId="0" fontId="10" fillId="6" borderId="0" xfId="0" applyFont="1" applyFill="1"/>
    <xf numFmtId="0" fontId="0" fillId="7" borderId="0" xfId="0" applyFill="1"/>
    <xf numFmtId="0" fontId="9" fillId="0" borderId="0" xfId="0" applyFont="1" applyFill="1"/>
    <xf numFmtId="0" fontId="11" fillId="5" borderId="4" xfId="1" applyFont="1" applyFill="1" applyBorder="1" applyAlignment="1">
      <alignment vertical="center"/>
    </xf>
    <xf numFmtId="0" fontId="12" fillId="0" borderId="4" xfId="1" applyFont="1" applyBorder="1" applyAlignment="1">
      <alignment vertical="center"/>
    </xf>
    <xf numFmtId="0" fontId="12" fillId="7" borderId="4" xfId="1" applyFont="1" applyFill="1" applyBorder="1" applyAlignment="1">
      <alignment vertical="center"/>
    </xf>
    <xf numFmtId="0" fontId="13" fillId="0" borderId="0" xfId="0" applyFont="1"/>
    <xf numFmtId="0" fontId="11" fillId="6" borderId="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1" fillId="5" borderId="2" xfId="1" applyFont="1" applyFill="1" applyBorder="1" applyAlignment="1">
      <alignment vertical="center"/>
    </xf>
    <xf numFmtId="0" fontId="6" fillId="0" borderId="3" xfId="0" applyFont="1" applyBorder="1"/>
    <xf numFmtId="0" fontId="7" fillId="0" borderId="3" xfId="0" applyFont="1" applyBorder="1" applyAlignment="1">
      <alignment vertical="center"/>
    </xf>
    <xf numFmtId="1" fontId="5" fillId="0" borderId="14" xfId="0" applyNumberFormat="1" applyFont="1" applyBorder="1" applyAlignment="1">
      <alignment vertical="center"/>
    </xf>
    <xf numFmtId="1" fontId="0" fillId="0" borderId="0" xfId="0" applyNumberFormat="1"/>
    <xf numFmtId="1" fontId="14" fillId="0" borderId="0" xfId="0" applyNumberFormat="1" applyFont="1" applyAlignment="1">
      <alignment horizontal="center" vertical="center"/>
    </xf>
    <xf numFmtId="1" fontId="14" fillId="4" borderId="0" xfId="0" applyNumberFormat="1" applyFont="1" applyFill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44" fontId="14" fillId="0" borderId="0" xfId="2" applyFont="1" applyAlignment="1">
      <alignment horizontal="center" vertical="center"/>
    </xf>
    <xf numFmtId="44" fontId="7" fillId="4" borderId="5" xfId="2" applyFont="1" applyFill="1" applyBorder="1" applyAlignment="1">
      <alignment horizontal="right" vertical="center"/>
    </xf>
    <xf numFmtId="44" fontId="7" fillId="4" borderId="3" xfId="2" applyFont="1" applyFill="1" applyBorder="1" applyAlignment="1">
      <alignment horizontal="right" vertical="center"/>
    </xf>
    <xf numFmtId="0" fontId="7" fillId="0" borderId="14" xfId="0" applyFont="1" applyBorder="1" applyAlignment="1">
      <alignment vertical="center"/>
    </xf>
    <xf numFmtId="0" fontId="12" fillId="0" borderId="0" xfId="1" applyFont="1" applyBorder="1" applyAlignment="1">
      <alignment vertical="center"/>
    </xf>
    <xf numFmtId="0" fontId="13" fillId="0" borderId="0" xfId="0" applyFont="1" applyBorder="1"/>
    <xf numFmtId="0" fontId="0" fillId="0" borderId="16" xfId="0" applyBorder="1"/>
    <xf numFmtId="44" fontId="7" fillId="0" borderId="4" xfId="2" applyFont="1" applyBorder="1" applyAlignment="1">
      <alignment horizontal="right" vertical="center"/>
    </xf>
    <xf numFmtId="44" fontId="7" fillId="0" borderId="5" xfId="2" applyFont="1" applyBorder="1" applyAlignment="1">
      <alignment horizontal="right" vertical="center" wrapText="1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873125</xdr:colOff>
      <xdr:row>1</xdr:row>
      <xdr:rowOff>873125</xdr:rowOff>
    </xdr:to>
    <xdr:pic>
      <xdr:nvPicPr>
        <xdr:cNvPr id="20" name="Picture 19" descr="Product Image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5908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883920</xdr:colOff>
      <xdr:row>2</xdr:row>
      <xdr:rowOff>893445</xdr:rowOff>
    </xdr:to>
    <xdr:pic>
      <xdr:nvPicPr>
        <xdr:cNvPr id="21" name="Picture 20" descr="Arduino Stackable Header Kit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447800"/>
          <a:ext cx="893445" cy="8934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873125</xdr:colOff>
      <xdr:row>3</xdr:row>
      <xdr:rowOff>873125</xdr:rowOff>
    </xdr:to>
    <xdr:pic>
      <xdr:nvPicPr>
        <xdr:cNvPr id="22" name="Picture 21" descr="Product Image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63652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873125</xdr:colOff>
      <xdr:row>4</xdr:row>
      <xdr:rowOff>873125</xdr:rowOff>
    </xdr:to>
    <xdr:pic>
      <xdr:nvPicPr>
        <xdr:cNvPr id="23" name="Picture 22" descr="Product Image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38252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873125</xdr:colOff>
      <xdr:row>5</xdr:row>
      <xdr:rowOff>873125</xdr:rowOff>
    </xdr:to>
    <xdr:pic>
      <xdr:nvPicPr>
        <xdr:cNvPr id="24" name="Picture 23" descr="Product Image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501396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783590</xdr:colOff>
      <xdr:row>6</xdr:row>
      <xdr:rowOff>783590</xdr:rowOff>
    </xdr:to>
    <xdr:pic>
      <xdr:nvPicPr>
        <xdr:cNvPr id="25" name="Picture 24" descr="Female Headers"/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6202680"/>
          <a:ext cx="783590" cy="7835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824865</xdr:colOff>
      <xdr:row>6</xdr:row>
      <xdr:rowOff>824865</xdr:rowOff>
    </xdr:to>
    <xdr:pic>
      <xdr:nvPicPr>
        <xdr:cNvPr id="26" name="Picture 25" descr="Break Away Headers - Straight"/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7391400"/>
          <a:ext cx="824865" cy="8248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859155</xdr:colOff>
      <xdr:row>6</xdr:row>
      <xdr:rowOff>859155</xdr:rowOff>
    </xdr:to>
    <xdr:pic>
      <xdr:nvPicPr>
        <xdr:cNvPr id="27" name="Picture 26" descr="Header - 2x8 (Male, 0.1&quot;) "/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8580120"/>
          <a:ext cx="859155" cy="8591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873125</xdr:colOff>
      <xdr:row>6</xdr:row>
      <xdr:rowOff>873125</xdr:rowOff>
    </xdr:to>
    <xdr:pic>
      <xdr:nvPicPr>
        <xdr:cNvPr id="28" name="Picture 27" descr="Female Header Pack"/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97688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873125</xdr:colOff>
      <xdr:row>6</xdr:row>
      <xdr:rowOff>873125</xdr:rowOff>
    </xdr:to>
    <xdr:pic>
      <xdr:nvPicPr>
        <xdr:cNvPr id="29" name="Picture 28" descr="Product Image"/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095756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22861</xdr:colOff>
      <xdr:row>7</xdr:row>
      <xdr:rowOff>38101</xdr:rowOff>
    </xdr:from>
    <xdr:to>
      <xdr:col>1</xdr:col>
      <xdr:colOff>830581</xdr:colOff>
      <xdr:row>7</xdr:row>
      <xdr:rowOff>815341</xdr:rowOff>
    </xdr:to>
    <xdr:pic>
      <xdr:nvPicPr>
        <xdr:cNvPr id="30" name="Picture 29" descr="Product Image"/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1" y="5737861"/>
          <a:ext cx="807720" cy="7772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38100</xdr:colOff>
      <xdr:row>8</xdr:row>
      <xdr:rowOff>22860</xdr:rowOff>
    </xdr:from>
    <xdr:to>
      <xdr:col>1</xdr:col>
      <xdr:colOff>850265</xdr:colOff>
      <xdr:row>8</xdr:row>
      <xdr:rowOff>865505</xdr:rowOff>
    </xdr:to>
    <xdr:pic>
      <xdr:nvPicPr>
        <xdr:cNvPr id="31" name="Picture 30" descr="Product Image"/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" y="6629400"/>
          <a:ext cx="812165" cy="8426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22860</xdr:colOff>
      <xdr:row>9</xdr:row>
      <xdr:rowOff>22860</xdr:rowOff>
    </xdr:from>
    <xdr:to>
      <xdr:col>1</xdr:col>
      <xdr:colOff>873125</xdr:colOff>
      <xdr:row>9</xdr:row>
      <xdr:rowOff>873125</xdr:rowOff>
    </xdr:to>
    <xdr:pic>
      <xdr:nvPicPr>
        <xdr:cNvPr id="32" name="Picture 31" descr="Product Image"/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536180"/>
          <a:ext cx="850265" cy="8502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873125</xdr:colOff>
      <xdr:row>15</xdr:row>
      <xdr:rowOff>873125</xdr:rowOff>
    </xdr:to>
    <xdr:pic>
      <xdr:nvPicPr>
        <xdr:cNvPr id="33" name="Picture 32" descr="Product Image"/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854708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873125</xdr:colOff>
      <xdr:row>24</xdr:row>
      <xdr:rowOff>873125</xdr:rowOff>
    </xdr:to>
    <xdr:pic>
      <xdr:nvPicPr>
        <xdr:cNvPr id="35" name="Picture 34" descr="Product Image"/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138172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873125</xdr:colOff>
      <xdr:row>25</xdr:row>
      <xdr:rowOff>873125</xdr:rowOff>
    </xdr:to>
    <xdr:pic>
      <xdr:nvPicPr>
        <xdr:cNvPr id="36" name="Picture 35" descr="Product Image"/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25704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15240</xdr:colOff>
      <xdr:row>17</xdr:row>
      <xdr:rowOff>190500</xdr:rowOff>
    </xdr:from>
    <xdr:to>
      <xdr:col>1</xdr:col>
      <xdr:colOff>799094</xdr:colOff>
      <xdr:row>17</xdr:row>
      <xdr:rowOff>632460</xdr:rowOff>
    </xdr:to>
    <xdr:pic>
      <xdr:nvPicPr>
        <xdr:cNvPr id="44" name="ctl00_ContentMain_img1" descr="TE Connectivity / AMP 3-640440-4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" y="16352520"/>
          <a:ext cx="783854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</xdr:colOff>
      <xdr:row>18</xdr:row>
      <xdr:rowOff>175260</xdr:rowOff>
    </xdr:from>
    <xdr:to>
      <xdr:col>1</xdr:col>
      <xdr:colOff>874287</xdr:colOff>
      <xdr:row>18</xdr:row>
      <xdr:rowOff>655320</xdr:rowOff>
    </xdr:to>
    <xdr:pic>
      <xdr:nvPicPr>
        <xdr:cNvPr id="45" name="ctl00_ContentMain_img1" descr="TE Connectivity 3-640620-4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244060"/>
          <a:ext cx="851427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</xdr:colOff>
      <xdr:row>20</xdr:row>
      <xdr:rowOff>144780</xdr:rowOff>
    </xdr:from>
    <xdr:to>
      <xdr:col>1</xdr:col>
      <xdr:colOff>839638</xdr:colOff>
      <xdr:row>20</xdr:row>
      <xdr:rowOff>609600</xdr:rowOff>
    </xdr:to>
    <xdr:pic>
      <xdr:nvPicPr>
        <xdr:cNvPr id="46" name="ctl00_ContentMain_img1" descr="TE Connectivity / AMP 640642-4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" y="19027140"/>
          <a:ext cx="824398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19</xdr:row>
      <xdr:rowOff>160020</xdr:rowOff>
    </xdr:from>
    <xdr:to>
      <xdr:col>1</xdr:col>
      <xdr:colOff>854878</xdr:colOff>
      <xdr:row>19</xdr:row>
      <xdr:rowOff>624840</xdr:rowOff>
    </xdr:to>
    <xdr:pic>
      <xdr:nvPicPr>
        <xdr:cNvPr id="47" name="ctl00_ContentMain_img1" descr="TE Connectivity 640550-4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135600"/>
          <a:ext cx="824398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53340</xdr:colOff>
      <xdr:row>21</xdr:row>
      <xdr:rowOff>76200</xdr:rowOff>
    </xdr:from>
    <xdr:to>
      <xdr:col>1</xdr:col>
      <xdr:colOff>822960</xdr:colOff>
      <xdr:row>21</xdr:row>
      <xdr:rowOff>845820</xdr:rowOff>
    </xdr:to>
    <xdr:pic>
      <xdr:nvPicPr>
        <xdr:cNvPr id="50" name="ctl00_ContentMain_img1" descr="Molex 82-22-6103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3942040"/>
          <a:ext cx="769620" cy="769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60961</xdr:colOff>
      <xdr:row>29</xdr:row>
      <xdr:rowOff>22860</xdr:rowOff>
    </xdr:from>
    <xdr:to>
      <xdr:col>1</xdr:col>
      <xdr:colOff>746761</xdr:colOff>
      <xdr:row>29</xdr:row>
      <xdr:rowOff>875836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49681" y="19880580"/>
          <a:ext cx="685800" cy="85297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15241</xdr:colOff>
      <xdr:row>31</xdr:row>
      <xdr:rowOff>60961</xdr:rowOff>
    </xdr:from>
    <xdr:to>
      <xdr:col>1</xdr:col>
      <xdr:colOff>881754</xdr:colOff>
      <xdr:row>31</xdr:row>
      <xdr:rowOff>861060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03961" y="21732241"/>
          <a:ext cx="895088" cy="80009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32</xdr:row>
      <xdr:rowOff>38100</xdr:rowOff>
    </xdr:from>
    <xdr:to>
      <xdr:col>1</xdr:col>
      <xdr:colOff>731521</xdr:colOff>
      <xdr:row>32</xdr:row>
      <xdr:rowOff>896193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64921" y="22616160"/>
          <a:ext cx="655320" cy="85809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30</xdr:row>
      <xdr:rowOff>38101</xdr:rowOff>
    </xdr:from>
    <xdr:to>
      <xdr:col>1</xdr:col>
      <xdr:colOff>784861</xdr:colOff>
      <xdr:row>30</xdr:row>
      <xdr:rowOff>870271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26821" y="20802601"/>
          <a:ext cx="746760" cy="83217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10</xdr:row>
      <xdr:rowOff>15241</xdr:rowOff>
    </xdr:from>
    <xdr:to>
      <xdr:col>1</xdr:col>
      <xdr:colOff>830581</xdr:colOff>
      <xdr:row>10</xdr:row>
      <xdr:rowOff>862075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03021" y="8435341"/>
          <a:ext cx="716280" cy="846834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</xdr:colOff>
      <xdr:row>11</xdr:row>
      <xdr:rowOff>137161</xdr:rowOff>
    </xdr:from>
    <xdr:to>
      <xdr:col>1</xdr:col>
      <xdr:colOff>874776</xdr:colOff>
      <xdr:row>11</xdr:row>
      <xdr:rowOff>617221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42060" y="9464041"/>
          <a:ext cx="821436" cy="48006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</xdr:row>
      <xdr:rowOff>1</xdr:rowOff>
    </xdr:from>
    <xdr:to>
      <xdr:col>1</xdr:col>
      <xdr:colOff>845821</xdr:colOff>
      <xdr:row>12</xdr:row>
      <xdr:rowOff>797141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88721" y="10233661"/>
          <a:ext cx="845820" cy="797140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16</xdr:row>
      <xdr:rowOff>30480</xdr:rowOff>
    </xdr:from>
    <xdr:to>
      <xdr:col>1</xdr:col>
      <xdr:colOff>800100</xdr:colOff>
      <xdr:row>16</xdr:row>
      <xdr:rowOff>872278</xdr:rowOff>
    </xdr:to>
    <xdr:pic>
      <xdr:nvPicPr>
        <xdr:cNvPr id="38" name="ctl00_ContentMain_img1" descr="TDK PS1240P02BT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565380"/>
          <a:ext cx="739140" cy="841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7621</xdr:colOff>
      <xdr:row>26</xdr:row>
      <xdr:rowOff>30481</xdr:rowOff>
    </xdr:from>
    <xdr:to>
      <xdr:col>1</xdr:col>
      <xdr:colOff>883590</xdr:colOff>
      <xdr:row>26</xdr:row>
      <xdr:rowOff>861061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196341" y="20307301"/>
          <a:ext cx="885494" cy="830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3301" TargetMode="External"/><Relationship Id="rId13" Type="http://schemas.openxmlformats.org/officeDocument/2006/relationships/hyperlink" Target="https://www.sparkfun.com/products/13685" TargetMode="External"/><Relationship Id="rId18" Type="http://schemas.openxmlformats.org/officeDocument/2006/relationships/hyperlink" Target="http://www.mouser.com/ProductDetail/TE-Connectivity/3-640620-4/?qs=sGAEpiMZZMs%252bGHln7q6pm48SVpWlpfsEw85VKDSyCe0%3d" TargetMode="External"/><Relationship Id="rId3" Type="http://schemas.openxmlformats.org/officeDocument/2006/relationships/hyperlink" Target="https://www.sparkfun.com/products/13259" TargetMode="External"/><Relationship Id="rId21" Type="http://schemas.openxmlformats.org/officeDocument/2006/relationships/hyperlink" Target="https://www.amazon.com/gp/product/B0130JMTGU/ref=ox_sc_act_title_1?ie=UTF8&amp;psc=1&amp;smid=A399QJ4AUP5BQK" TargetMode="External"/><Relationship Id="rId7" Type="http://schemas.openxmlformats.org/officeDocument/2006/relationships/hyperlink" Target="https://www.sparkfun.com/products/91" TargetMode="External"/><Relationship Id="rId12" Type="http://schemas.openxmlformats.org/officeDocument/2006/relationships/hyperlink" Target="http://www.mouser.com/Search/ProductDetail.aspx?qs=d7g9p1yFhWaZXSY9MjKMkw%3d%3d" TargetMode="External"/><Relationship Id="rId17" Type="http://schemas.openxmlformats.org/officeDocument/2006/relationships/hyperlink" Target="http://www.mouser.com/ProductDetail/TE-Connectivity-AMP/3-640440-4/?qs=sGAEpiMZZMs%252bGHln7q6pm48SVpWlpfsE6D6lzO8S6lY%3d" TargetMode="External"/><Relationship Id="rId2" Type="http://schemas.openxmlformats.org/officeDocument/2006/relationships/hyperlink" Target="https://www.sparkfun.com/products/10007" TargetMode="External"/><Relationship Id="rId16" Type="http://schemas.openxmlformats.org/officeDocument/2006/relationships/hyperlink" Target="http://www.mouser.com/ProductDetail/Molex/82-22-6103/?qs=%2fha2pyFaduguP11KguPl1BssAjzHb%2fkWeXAejD7%2fxTPodl1F5cLGcg%3d%3d" TargetMode="External"/><Relationship Id="rId20" Type="http://schemas.openxmlformats.org/officeDocument/2006/relationships/hyperlink" Target="http://www.mouser.com/ProductDetail/TE-Connectivity/640550-4/?qs=sGAEpiMZZMs%252bGHln7q6pm5E1Eb6qwPl2b2%2fBBRtWf%2fQ%3d" TargetMode="External"/><Relationship Id="rId1" Type="http://schemas.openxmlformats.org/officeDocument/2006/relationships/hyperlink" Target="https://www.sparkfun.com/products/9815" TargetMode="External"/><Relationship Id="rId6" Type="http://schemas.openxmlformats.org/officeDocument/2006/relationships/hyperlink" Target="https://www.sparkfun.com/products/8233" TargetMode="External"/><Relationship Id="rId11" Type="http://schemas.openxmlformats.org/officeDocument/2006/relationships/hyperlink" Target="https://www.sparkfun.com/products/12877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www.sparkfun.com/products/12629" TargetMode="External"/><Relationship Id="rId15" Type="http://schemas.openxmlformats.org/officeDocument/2006/relationships/hyperlink" Target="https://www.amazon.com/gp/product/B01708ZUZY/ref=ox_sc_act_title_4?ie=UTF8&amp;psc=1&amp;smid=A26JVF5XRGPBZN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www.amazon.com/gp/product/B0130JMTGU/ref=ox_sc_act_title_1?ie=UTF8&amp;psc=1&amp;smid=A399QJ4AUP5BQK" TargetMode="External"/><Relationship Id="rId19" Type="http://schemas.openxmlformats.org/officeDocument/2006/relationships/hyperlink" Target="http://www.mouser.com/ProductDetail/TE-Connectivity-AMP/640642-4/?qs=sGAEpiMZZMs%252bGHln7q6pm5E1Eb6qwPl2OZGaWrjmnv0%3d" TargetMode="External"/><Relationship Id="rId4" Type="http://schemas.openxmlformats.org/officeDocument/2006/relationships/hyperlink" Target="https://www.sparkfun.com/products/13302" TargetMode="External"/><Relationship Id="rId9" Type="http://schemas.openxmlformats.org/officeDocument/2006/relationships/hyperlink" Target="https://www.sparkfun.com/products/13787" TargetMode="External"/><Relationship Id="rId14" Type="http://schemas.openxmlformats.org/officeDocument/2006/relationships/hyperlink" Target="http://www.mouser.com/Search/ProductDetail.aspx?R=GP2Y0A41SK0Fvirtualkey56850000virtualkey852-GP2Y0A41SK0F" TargetMode="External"/><Relationship Id="rId22" Type="http://schemas.openxmlformats.org/officeDocument/2006/relationships/hyperlink" Target="https://www.amazon.com/gp/product/B00UNZ9HLU/ref=ox_sc_act_title_3?ie=UTF8&amp;psc=1&amp;smid=A1AMUYYA3CT6HJ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workbookViewId="0"/>
  </sheetViews>
  <sheetFormatPr defaultRowHeight="15" x14ac:dyDescent="0.25"/>
  <cols>
    <col min="1" max="1" width="26.85546875" customWidth="1"/>
    <col min="2" max="2" width="45.5703125" customWidth="1"/>
    <col min="3" max="3" width="14.42578125" customWidth="1"/>
    <col min="4" max="4" width="11.28515625" customWidth="1"/>
    <col min="5" max="5" width="38.140625" customWidth="1"/>
  </cols>
  <sheetData>
    <row r="1" spans="1:5" ht="23.25" customHeight="1" x14ac:dyDescent="0.3">
      <c r="A1" s="5" t="s">
        <v>11</v>
      </c>
      <c r="B1" s="5" t="s">
        <v>2</v>
      </c>
      <c r="C1" s="5" t="s">
        <v>0</v>
      </c>
      <c r="D1" s="5" t="s">
        <v>1</v>
      </c>
      <c r="E1" s="5" t="s">
        <v>16</v>
      </c>
    </row>
    <row r="2" spans="1:5" ht="15.75" x14ac:dyDescent="0.25">
      <c r="A2" s="69" t="s">
        <v>26</v>
      </c>
      <c r="B2" s="70"/>
      <c r="C2" s="70"/>
      <c r="D2" s="70"/>
      <c r="E2" s="71"/>
    </row>
    <row r="3" spans="1:5" ht="31.5" customHeight="1" x14ac:dyDescent="0.25">
      <c r="A3" s="6" t="s">
        <v>12</v>
      </c>
      <c r="B3" s="6" t="s">
        <v>23</v>
      </c>
      <c r="C3" s="75" t="s">
        <v>14</v>
      </c>
      <c r="D3" s="7" t="s">
        <v>4</v>
      </c>
      <c r="E3" s="78" t="s">
        <v>54</v>
      </c>
    </row>
    <row r="4" spans="1:5" ht="15.75" x14ac:dyDescent="0.25">
      <c r="A4" s="6" t="s">
        <v>13</v>
      </c>
      <c r="B4" s="6" t="s">
        <v>23</v>
      </c>
      <c r="C4" s="76"/>
      <c r="D4" s="9"/>
      <c r="E4" s="79"/>
    </row>
    <row r="5" spans="1:5" ht="15.75" x14ac:dyDescent="0.25">
      <c r="A5" s="6" t="s">
        <v>15</v>
      </c>
      <c r="B5" s="6" t="s">
        <v>23</v>
      </c>
      <c r="C5" s="77"/>
      <c r="D5" s="9"/>
      <c r="E5" s="80"/>
    </row>
    <row r="6" spans="1:5" ht="15.75" x14ac:dyDescent="0.25">
      <c r="A6" s="69" t="s">
        <v>27</v>
      </c>
      <c r="B6" s="70"/>
      <c r="C6" s="70"/>
      <c r="D6" s="70"/>
      <c r="E6" s="71"/>
    </row>
    <row r="7" spans="1:5" ht="23.25" customHeight="1" x14ac:dyDescent="0.25">
      <c r="A7" s="6" t="s">
        <v>17</v>
      </c>
      <c r="B7" s="6" t="s">
        <v>18</v>
      </c>
      <c r="C7" s="75" t="s">
        <v>55</v>
      </c>
      <c r="D7" s="6"/>
      <c r="E7" s="6"/>
    </row>
    <row r="8" spans="1:5" ht="22.5" customHeight="1" x14ac:dyDescent="0.25">
      <c r="A8" s="6" t="s">
        <v>24</v>
      </c>
      <c r="B8" s="6" t="s">
        <v>19</v>
      </c>
      <c r="C8" s="76"/>
      <c r="D8" s="6"/>
      <c r="E8" s="6"/>
    </row>
    <row r="9" spans="1:5" ht="22.5" customHeight="1" x14ac:dyDescent="0.25">
      <c r="A9" s="6" t="s">
        <v>25</v>
      </c>
      <c r="B9" s="6" t="s">
        <v>20</v>
      </c>
      <c r="C9" s="77"/>
      <c r="D9" s="6"/>
      <c r="E9" s="6"/>
    </row>
    <row r="10" spans="1:5" ht="15.75" x14ac:dyDescent="0.25">
      <c r="A10" s="69" t="s">
        <v>28</v>
      </c>
      <c r="B10" s="70"/>
      <c r="C10" s="70"/>
      <c r="D10" s="70"/>
      <c r="E10" s="71"/>
    </row>
    <row r="11" spans="1:5" ht="22.5" customHeight="1" x14ac:dyDescent="0.25">
      <c r="A11" s="6" t="s">
        <v>34</v>
      </c>
      <c r="B11" s="6" t="s">
        <v>56</v>
      </c>
      <c r="C11" s="78" t="s">
        <v>82</v>
      </c>
      <c r="D11" s="6" t="s">
        <v>22</v>
      </c>
      <c r="E11" s="6"/>
    </row>
    <row r="12" spans="1:5" ht="22.5" customHeight="1" x14ac:dyDescent="0.25">
      <c r="A12" s="6" t="s">
        <v>34</v>
      </c>
      <c r="B12" s="6"/>
      <c r="C12" s="79"/>
      <c r="D12" s="6"/>
      <c r="E12" s="6"/>
    </row>
    <row r="13" spans="1:5" ht="24" customHeight="1" x14ac:dyDescent="0.25">
      <c r="A13" s="6" t="s">
        <v>34</v>
      </c>
      <c r="B13" s="6"/>
      <c r="C13" s="79"/>
      <c r="D13" s="6"/>
      <c r="E13" s="6"/>
    </row>
    <row r="14" spans="1:5" ht="23.25" customHeight="1" x14ac:dyDescent="0.25">
      <c r="A14" s="6" t="s">
        <v>34</v>
      </c>
      <c r="B14" s="6"/>
      <c r="C14" s="80"/>
      <c r="D14" s="6"/>
      <c r="E14" s="6"/>
    </row>
    <row r="15" spans="1:5" ht="15.75" x14ac:dyDescent="0.25">
      <c r="A15" s="69" t="s">
        <v>30</v>
      </c>
      <c r="B15" s="70"/>
      <c r="C15" s="70"/>
      <c r="D15" s="70"/>
      <c r="E15" s="71"/>
    </row>
    <row r="16" spans="1:5" ht="47.25" x14ac:dyDescent="0.25">
      <c r="A16" s="6" t="s">
        <v>35</v>
      </c>
      <c r="B16" s="6" t="s">
        <v>29</v>
      </c>
      <c r="C16" s="6" t="s">
        <v>55</v>
      </c>
      <c r="D16" s="6" t="s">
        <v>21</v>
      </c>
      <c r="E16" s="8" t="s">
        <v>57</v>
      </c>
    </row>
    <row r="17" spans="1:10" ht="15.75" x14ac:dyDescent="0.25">
      <c r="A17" s="6" t="s">
        <v>35</v>
      </c>
      <c r="B17" s="6"/>
      <c r="C17" s="6"/>
      <c r="D17" s="6"/>
      <c r="E17" s="8"/>
    </row>
    <row r="18" spans="1:10" ht="22.5" customHeight="1" x14ac:dyDescent="0.25">
      <c r="A18" s="6" t="s">
        <v>35</v>
      </c>
      <c r="B18" s="6"/>
      <c r="C18" s="6"/>
      <c r="D18" s="6"/>
      <c r="E18" s="8"/>
    </row>
    <row r="19" spans="1:10" ht="22.5" customHeight="1" x14ac:dyDescent="0.25">
      <c r="A19" s="69" t="s">
        <v>61</v>
      </c>
      <c r="B19" s="70"/>
      <c r="C19" s="70"/>
      <c r="D19" s="70"/>
      <c r="E19" s="71"/>
    </row>
    <row r="20" spans="1:10" ht="24" customHeight="1" x14ac:dyDescent="0.25">
      <c r="A20" s="6" t="s">
        <v>7</v>
      </c>
      <c r="B20" s="6" t="s">
        <v>62</v>
      </c>
      <c r="C20" s="6" t="s">
        <v>63</v>
      </c>
      <c r="D20" s="6"/>
      <c r="E20" s="6"/>
    </row>
    <row r="21" spans="1:10" ht="24" customHeight="1" x14ac:dyDescent="0.25">
      <c r="A21" s="6" t="s">
        <v>7</v>
      </c>
      <c r="B21" s="6"/>
      <c r="C21" s="6"/>
      <c r="D21" s="6"/>
      <c r="E21" s="6"/>
    </row>
    <row r="22" spans="1:10" s="4" customFormat="1" ht="22.5" customHeight="1" x14ac:dyDescent="0.3">
      <c r="A22" s="5" t="s">
        <v>11</v>
      </c>
      <c r="B22" s="5" t="s">
        <v>2</v>
      </c>
      <c r="C22" s="5" t="s">
        <v>0</v>
      </c>
      <c r="D22" s="5" t="s">
        <v>1</v>
      </c>
      <c r="E22" s="5" t="s">
        <v>16</v>
      </c>
      <c r="F22" s="3"/>
      <c r="G22" s="3"/>
      <c r="H22" s="3"/>
      <c r="I22" s="3"/>
      <c r="J22" s="3"/>
    </row>
    <row r="23" spans="1:10" s="3" customFormat="1" ht="15.75" x14ac:dyDescent="0.25">
      <c r="A23" s="15" t="s">
        <v>31</v>
      </c>
      <c r="B23" s="15"/>
      <c r="C23" s="15"/>
      <c r="D23" s="15"/>
      <c r="E23" s="15"/>
    </row>
    <row r="24" spans="1:10" ht="23.25" customHeight="1" x14ac:dyDescent="0.25">
      <c r="A24" s="6" t="s">
        <v>36</v>
      </c>
      <c r="B24" s="6" t="s">
        <v>6</v>
      </c>
      <c r="C24" s="6" t="s">
        <v>81</v>
      </c>
      <c r="D24" s="6"/>
      <c r="E24" s="6"/>
    </row>
    <row r="25" spans="1:10" ht="25.5" customHeight="1" x14ac:dyDescent="0.25">
      <c r="A25" s="6" t="s">
        <v>36</v>
      </c>
      <c r="B25" s="6" t="s">
        <v>32</v>
      </c>
      <c r="C25" s="6" t="s">
        <v>81</v>
      </c>
      <c r="D25" s="6"/>
      <c r="E25" s="6"/>
    </row>
    <row r="26" spans="1:10" ht="23.25" customHeight="1" x14ac:dyDescent="0.25">
      <c r="A26" s="6" t="s">
        <v>36</v>
      </c>
      <c r="B26" s="6" t="s">
        <v>5</v>
      </c>
      <c r="C26" s="6" t="s">
        <v>81</v>
      </c>
      <c r="D26" s="6"/>
      <c r="E26" s="6"/>
    </row>
    <row r="27" spans="1:10" ht="68.25" customHeight="1" x14ac:dyDescent="0.25">
      <c r="A27" s="6" t="s">
        <v>36</v>
      </c>
      <c r="B27" s="8" t="s">
        <v>64</v>
      </c>
      <c r="C27" s="6" t="s">
        <v>55</v>
      </c>
      <c r="D27" s="6"/>
      <c r="E27" s="8" t="s">
        <v>65</v>
      </c>
    </row>
    <row r="28" spans="1:10" ht="15.75" x14ac:dyDescent="0.25">
      <c r="A28" s="81" t="s">
        <v>33</v>
      </c>
      <c r="B28" s="81"/>
      <c r="C28" s="81"/>
      <c r="D28" s="81"/>
      <c r="E28" s="81"/>
    </row>
    <row r="29" spans="1:10" ht="24" customHeight="1" x14ac:dyDescent="0.25">
      <c r="A29" s="10" t="s">
        <v>37</v>
      </c>
      <c r="B29" s="10" t="s">
        <v>38</v>
      </c>
      <c r="C29" s="10" t="s">
        <v>60</v>
      </c>
      <c r="D29" s="10"/>
      <c r="E29" s="10"/>
    </row>
    <row r="30" spans="1:10" ht="21" customHeight="1" x14ac:dyDescent="0.25">
      <c r="A30" s="10" t="s">
        <v>37</v>
      </c>
      <c r="B30" s="6" t="s">
        <v>39</v>
      </c>
      <c r="C30" s="10" t="s">
        <v>60</v>
      </c>
      <c r="D30" s="6"/>
      <c r="E30" s="6"/>
    </row>
    <row r="31" spans="1:10" ht="21" customHeight="1" x14ac:dyDescent="0.25">
      <c r="A31" s="10" t="s">
        <v>37</v>
      </c>
      <c r="B31" s="6" t="s">
        <v>71</v>
      </c>
      <c r="C31" s="10" t="s">
        <v>60</v>
      </c>
      <c r="D31" s="6"/>
      <c r="E31" s="6" t="s">
        <v>72</v>
      </c>
    </row>
    <row r="32" spans="1:10" ht="21" customHeight="1" x14ac:dyDescent="0.25">
      <c r="A32" s="10" t="s">
        <v>37</v>
      </c>
      <c r="B32" s="6" t="s">
        <v>58</v>
      </c>
      <c r="C32" s="6" t="s">
        <v>59</v>
      </c>
      <c r="D32" s="6"/>
      <c r="E32" s="6"/>
    </row>
    <row r="33" spans="1:5" ht="36" customHeight="1" x14ac:dyDescent="0.25">
      <c r="A33" s="13" t="s">
        <v>66</v>
      </c>
      <c r="B33" s="14" t="s">
        <v>67</v>
      </c>
      <c r="C33" t="s">
        <v>68</v>
      </c>
      <c r="D33" s="12"/>
      <c r="E33" s="12"/>
    </row>
    <row r="34" spans="1:5" ht="36" customHeight="1" x14ac:dyDescent="0.25">
      <c r="A34" s="10" t="s">
        <v>37</v>
      </c>
      <c r="B34" s="8" t="s">
        <v>73</v>
      </c>
      <c r="C34" s="1" t="s">
        <v>63</v>
      </c>
      <c r="D34" s="12"/>
      <c r="E34" s="12"/>
    </row>
    <row r="35" spans="1:5" ht="36" customHeight="1" x14ac:dyDescent="0.25">
      <c r="A35" s="10" t="s">
        <v>69</v>
      </c>
      <c r="B35" s="8" t="s">
        <v>70</v>
      </c>
      <c r="C35" s="1" t="s">
        <v>3</v>
      </c>
      <c r="D35" s="6"/>
      <c r="E35" s="6"/>
    </row>
    <row r="36" spans="1:5" ht="15.75" x14ac:dyDescent="0.25">
      <c r="A36" s="82" t="s">
        <v>40</v>
      </c>
      <c r="B36" s="83"/>
      <c r="C36" s="83"/>
      <c r="D36" s="83"/>
      <c r="E36" s="83"/>
    </row>
    <row r="37" spans="1:5" ht="31.5" x14ac:dyDescent="0.25">
      <c r="A37" s="10" t="s">
        <v>41</v>
      </c>
      <c r="B37" s="11" t="s">
        <v>42</v>
      </c>
      <c r="C37" s="78" t="s">
        <v>74</v>
      </c>
      <c r="D37" s="1"/>
      <c r="E37" s="1"/>
    </row>
    <row r="38" spans="1:5" ht="30" customHeight="1" x14ac:dyDescent="0.25">
      <c r="A38" s="10" t="s">
        <v>41</v>
      </c>
      <c r="B38" s="11" t="s">
        <v>43</v>
      </c>
      <c r="C38" s="79"/>
      <c r="D38" s="1"/>
      <c r="E38" s="1"/>
    </row>
    <row r="39" spans="1:5" ht="31.5" x14ac:dyDescent="0.25">
      <c r="A39" s="11" t="s">
        <v>44</v>
      </c>
      <c r="B39" s="11" t="s">
        <v>84</v>
      </c>
      <c r="C39" s="79"/>
      <c r="D39" s="1"/>
      <c r="E39" s="1"/>
    </row>
    <row r="40" spans="1:5" ht="31.5" x14ac:dyDescent="0.25">
      <c r="A40" s="11" t="s">
        <v>45</v>
      </c>
      <c r="B40" s="11" t="s">
        <v>83</v>
      </c>
      <c r="C40" s="80"/>
      <c r="D40" s="1"/>
      <c r="E40" s="1"/>
    </row>
    <row r="41" spans="1:5" ht="27" customHeight="1" x14ac:dyDescent="0.3">
      <c r="A41" s="5" t="s">
        <v>11</v>
      </c>
      <c r="B41" s="5" t="s">
        <v>2</v>
      </c>
      <c r="C41" s="5" t="s">
        <v>0</v>
      </c>
      <c r="D41" s="5" t="s">
        <v>1</v>
      </c>
      <c r="E41" s="5" t="s">
        <v>16</v>
      </c>
    </row>
    <row r="42" spans="1:5" ht="31.5" x14ac:dyDescent="0.25">
      <c r="A42" s="11" t="s">
        <v>46</v>
      </c>
      <c r="B42" s="11" t="s">
        <v>47</v>
      </c>
      <c r="C42" s="78" t="s">
        <v>74</v>
      </c>
      <c r="D42" s="1"/>
      <c r="E42" s="1"/>
    </row>
    <row r="43" spans="1:5" ht="31.5" x14ac:dyDescent="0.25">
      <c r="A43" s="11" t="s">
        <v>48</v>
      </c>
      <c r="B43" s="11" t="s">
        <v>49</v>
      </c>
      <c r="C43" s="79"/>
      <c r="D43" s="1"/>
      <c r="E43" s="1"/>
    </row>
    <row r="44" spans="1:5" ht="31.5" x14ac:dyDescent="0.25">
      <c r="A44" s="11" t="s">
        <v>50</v>
      </c>
      <c r="B44" s="11" t="s">
        <v>51</v>
      </c>
      <c r="C44" s="79"/>
      <c r="D44" s="1"/>
      <c r="E44" s="1"/>
    </row>
    <row r="45" spans="1:5" ht="31.5" x14ac:dyDescent="0.25">
      <c r="A45" s="11" t="s">
        <v>52</v>
      </c>
      <c r="B45" s="11" t="s">
        <v>53</v>
      </c>
      <c r="C45" s="80"/>
      <c r="D45" s="1"/>
      <c r="E45" s="1"/>
    </row>
    <row r="46" spans="1:5" ht="20.25" customHeight="1" x14ac:dyDescent="0.25">
      <c r="A46" s="72" t="s">
        <v>75</v>
      </c>
      <c r="B46" s="73"/>
      <c r="C46" s="73"/>
      <c r="D46" s="73"/>
      <c r="E46" s="74"/>
    </row>
    <row r="47" spans="1:5" ht="35.25" customHeight="1" x14ac:dyDescent="0.25">
      <c r="A47" s="11" t="s">
        <v>76</v>
      </c>
      <c r="B47" s="11" t="s">
        <v>77</v>
      </c>
      <c r="C47" s="2" t="s">
        <v>80</v>
      </c>
      <c r="D47" s="1"/>
      <c r="E47" s="1"/>
    </row>
    <row r="48" spans="1:5" ht="31.5" x14ac:dyDescent="0.25">
      <c r="A48" s="11" t="s">
        <v>78</v>
      </c>
      <c r="B48" s="11" t="s">
        <v>79</v>
      </c>
      <c r="C48" s="1" t="s">
        <v>55</v>
      </c>
      <c r="D48" s="1"/>
      <c r="E48" s="1"/>
    </row>
  </sheetData>
  <mergeCells count="14">
    <mergeCell ref="A2:E2"/>
    <mergeCell ref="A6:E6"/>
    <mergeCell ref="A10:E10"/>
    <mergeCell ref="A15:E15"/>
    <mergeCell ref="A46:E46"/>
    <mergeCell ref="C3:C5"/>
    <mergeCell ref="C11:C14"/>
    <mergeCell ref="C37:C40"/>
    <mergeCell ref="C42:C45"/>
    <mergeCell ref="A28:E28"/>
    <mergeCell ref="E3:E5"/>
    <mergeCell ref="C7:C9"/>
    <mergeCell ref="A19:E19"/>
    <mergeCell ref="A36:E36"/>
  </mergeCells>
  <pageMargins left="0.25" right="0.25" top="0.75" bottom="0.75" header="0.3" footer="0.3"/>
  <pageSetup scale="98" fitToHeight="0" orientation="landscape" r:id="rId1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zoomScaleNormal="100" workbookViewId="0">
      <selection sqref="A1:C1"/>
    </sheetView>
  </sheetViews>
  <sheetFormatPr defaultRowHeight="71.45" customHeight="1" x14ac:dyDescent="0.3"/>
  <cols>
    <col min="1" max="1" width="17.28515625" style="49" bestFit="1" customWidth="1"/>
    <col min="2" max="2" width="13.28515625" customWidth="1"/>
    <col min="3" max="3" width="134.42578125" style="23" bestFit="1" customWidth="1"/>
    <col min="4" max="4" width="12.28515625" style="27" customWidth="1"/>
    <col min="5" max="5" width="14.85546875" customWidth="1"/>
    <col min="6" max="6" width="11.140625" style="56" bestFit="1" customWidth="1"/>
    <col min="7" max="7" width="12.28515625" bestFit="1" customWidth="1"/>
    <col min="8" max="8" width="11.7109375" customWidth="1"/>
    <col min="10" max="10" width="14.85546875" bestFit="1" customWidth="1"/>
    <col min="15" max="15" width="27" customWidth="1"/>
  </cols>
  <sheetData>
    <row r="1" spans="1:16" ht="30.75" thickBot="1" x14ac:dyDescent="0.3">
      <c r="A1" s="84" t="s">
        <v>99</v>
      </c>
      <c r="B1" s="84"/>
      <c r="C1" s="84"/>
      <c r="D1" s="40" t="s">
        <v>183</v>
      </c>
      <c r="E1" s="40" t="s">
        <v>184</v>
      </c>
      <c r="F1" s="55" t="s">
        <v>193</v>
      </c>
      <c r="H1" t="s">
        <v>167</v>
      </c>
      <c r="K1" s="43" t="s">
        <v>168</v>
      </c>
      <c r="L1" s="42" t="s">
        <v>169</v>
      </c>
      <c r="M1" s="45" t="s">
        <v>170</v>
      </c>
      <c r="N1" s="44" t="s">
        <v>171</v>
      </c>
      <c r="O1" s="35" t="s">
        <v>190</v>
      </c>
    </row>
    <row r="2" spans="1:16" ht="71.45" customHeight="1" thickBot="1" x14ac:dyDescent="0.35">
      <c r="A2" s="46" t="s">
        <v>86</v>
      </c>
      <c r="B2" s="19"/>
      <c r="C2" s="21" t="s">
        <v>85</v>
      </c>
      <c r="D2" s="25">
        <v>19.96</v>
      </c>
      <c r="E2" s="25">
        <v>399.2</v>
      </c>
      <c r="F2" s="57"/>
      <c r="H2" t="s">
        <v>166</v>
      </c>
      <c r="K2">
        <v>301.86</v>
      </c>
      <c r="L2">
        <f>920.16+236.52</f>
        <v>1156.68</v>
      </c>
      <c r="M2">
        <v>564.61</v>
      </c>
      <c r="N2">
        <v>160.19999999999999</v>
      </c>
      <c r="O2">
        <v>172</v>
      </c>
      <c r="P2" t="s">
        <v>196</v>
      </c>
    </row>
    <row r="3" spans="1:16" ht="71.45" customHeight="1" thickBot="1" x14ac:dyDescent="0.35">
      <c r="A3" s="46" t="s">
        <v>121</v>
      </c>
      <c r="B3" s="19"/>
      <c r="C3" s="30" t="s">
        <v>145</v>
      </c>
      <c r="D3" s="25">
        <f>1.2*2</f>
        <v>2.4</v>
      </c>
      <c r="E3" s="25">
        <v>48</v>
      </c>
      <c r="F3" s="57"/>
      <c r="J3" s="35" t="s">
        <v>192</v>
      </c>
      <c r="K3">
        <v>64.8</v>
      </c>
      <c r="O3">
        <f>SUM(K2:O2)-K3</f>
        <v>2290.5499999999997</v>
      </c>
      <c r="P3" t="s">
        <v>191</v>
      </c>
    </row>
    <row r="4" spans="1:16" ht="71.45" customHeight="1" thickBot="1" x14ac:dyDescent="0.35">
      <c r="A4" s="46" t="s">
        <v>88</v>
      </c>
      <c r="B4" s="19"/>
      <c r="C4" s="21" t="s">
        <v>87</v>
      </c>
      <c r="D4" s="25">
        <v>2.36</v>
      </c>
      <c r="E4" s="25">
        <v>47.2</v>
      </c>
      <c r="F4" s="57"/>
      <c r="J4" t="s">
        <v>197</v>
      </c>
      <c r="O4">
        <f>3000-O3-K3</f>
        <v>644.65000000000032</v>
      </c>
    </row>
    <row r="5" spans="1:16" ht="71.45" customHeight="1" thickBot="1" x14ac:dyDescent="0.35">
      <c r="A5" s="46" t="s">
        <v>90</v>
      </c>
      <c r="B5" s="19"/>
      <c r="C5" s="21" t="s">
        <v>89</v>
      </c>
      <c r="D5" s="25">
        <v>3.16</v>
      </c>
      <c r="E5" s="25">
        <v>63.2</v>
      </c>
      <c r="F5" s="57">
        <v>3</v>
      </c>
      <c r="G5" s="25">
        <v>72.680000000000007</v>
      </c>
    </row>
    <row r="6" spans="1:16" ht="71.45" customHeight="1" thickBot="1" x14ac:dyDescent="0.35">
      <c r="A6" s="52" t="s">
        <v>91</v>
      </c>
      <c r="B6" s="53"/>
      <c r="C6" s="54" t="s">
        <v>194</v>
      </c>
      <c r="D6" s="62">
        <v>10.36</v>
      </c>
      <c r="E6" s="61">
        <v>196.84</v>
      </c>
      <c r="F6" s="58">
        <v>3</v>
      </c>
      <c r="G6" s="61">
        <v>227.92</v>
      </c>
      <c r="H6" t="s">
        <v>195</v>
      </c>
    </row>
    <row r="7" spans="1:16" ht="71.45" customHeight="1" thickBot="1" x14ac:dyDescent="0.35">
      <c r="A7" s="46" t="s">
        <v>93</v>
      </c>
      <c r="B7" s="19"/>
      <c r="C7" s="21" t="s">
        <v>92</v>
      </c>
      <c r="D7" s="25">
        <v>0.36</v>
      </c>
      <c r="E7" s="25">
        <v>7.2</v>
      </c>
      <c r="F7" s="57"/>
    </row>
    <row r="8" spans="1:16" ht="71.45" customHeight="1" thickBot="1" x14ac:dyDescent="0.35">
      <c r="A8" s="46" t="s">
        <v>95</v>
      </c>
      <c r="B8" s="19"/>
      <c r="C8" s="21" t="s">
        <v>94</v>
      </c>
      <c r="D8" s="25">
        <v>1</v>
      </c>
      <c r="E8" s="25">
        <v>20</v>
      </c>
      <c r="F8" s="57"/>
    </row>
    <row r="9" spans="1:16" ht="71.45" customHeight="1" thickBot="1" x14ac:dyDescent="0.3">
      <c r="A9" s="46" t="s">
        <v>8</v>
      </c>
      <c r="B9" s="20"/>
      <c r="C9" s="21" t="s">
        <v>9</v>
      </c>
      <c r="D9" s="25">
        <v>10.36</v>
      </c>
      <c r="E9" s="25">
        <v>207.2</v>
      </c>
      <c r="F9" s="57">
        <v>1</v>
      </c>
      <c r="G9" s="25">
        <v>217.56</v>
      </c>
    </row>
    <row r="10" spans="1:16" ht="71.45" customHeight="1" thickBot="1" x14ac:dyDescent="0.3">
      <c r="A10" s="47" t="s">
        <v>10</v>
      </c>
      <c r="B10" s="20"/>
      <c r="C10" s="21" t="s">
        <v>178</v>
      </c>
      <c r="D10" s="25">
        <v>26</v>
      </c>
      <c r="E10" s="25">
        <f>26*20</f>
        <v>520</v>
      </c>
      <c r="F10" s="57"/>
      <c r="K10" s="39"/>
    </row>
    <row r="11" spans="1:16" ht="71.45" customHeight="1" thickBot="1" x14ac:dyDescent="0.3">
      <c r="A11" s="48" t="s">
        <v>171</v>
      </c>
      <c r="B11" s="17"/>
      <c r="C11" s="30" t="s">
        <v>186</v>
      </c>
      <c r="D11" s="25">
        <f>(7.89*4)/20</f>
        <v>1.5779999999999998</v>
      </c>
      <c r="E11" s="25">
        <f>7.89*4</f>
        <v>31.56</v>
      </c>
      <c r="F11" s="57"/>
      <c r="K11" s="39"/>
    </row>
    <row r="12" spans="1:16" ht="71.45" customHeight="1" thickBot="1" x14ac:dyDescent="0.3">
      <c r="A12" s="48" t="s">
        <v>171</v>
      </c>
      <c r="B12" s="17"/>
      <c r="C12" s="30" t="s">
        <v>185</v>
      </c>
      <c r="D12" s="25">
        <f>7.99/20</f>
        <v>0.39950000000000002</v>
      </c>
      <c r="E12" s="25">
        <f>7.99</f>
        <v>7.99</v>
      </c>
      <c r="F12" s="57"/>
      <c r="K12" s="39"/>
    </row>
    <row r="13" spans="1:16" ht="71.45" customHeight="1" thickBot="1" x14ac:dyDescent="0.3">
      <c r="A13" s="48" t="s">
        <v>187</v>
      </c>
      <c r="B13" s="17"/>
      <c r="C13" s="30" t="s">
        <v>188</v>
      </c>
      <c r="D13" s="25">
        <f>(8.99*7)/20</f>
        <v>3.1465000000000001</v>
      </c>
      <c r="E13" s="25">
        <f>8.99*7</f>
        <v>62.93</v>
      </c>
      <c r="F13" s="57"/>
    </row>
    <row r="14" spans="1:16" ht="18.75" x14ac:dyDescent="0.3">
      <c r="C14" s="22" t="s">
        <v>96</v>
      </c>
      <c r="D14" s="26">
        <f>SUM(D2:D13)</f>
        <v>81.084000000000003</v>
      </c>
      <c r="E14" s="26">
        <f>SUM(E2:E13)</f>
        <v>1611.3200000000002</v>
      </c>
      <c r="F14" s="57"/>
    </row>
    <row r="15" spans="1:16" ht="30.75" customHeight="1" thickBot="1" x14ac:dyDescent="0.3">
      <c r="A15" s="84" t="s">
        <v>98</v>
      </c>
      <c r="B15" s="84"/>
      <c r="C15" s="84"/>
      <c r="D15" s="40" t="s">
        <v>183</v>
      </c>
      <c r="E15" s="40" t="s">
        <v>184</v>
      </c>
      <c r="F15" s="57"/>
    </row>
    <row r="16" spans="1:16" ht="71.45" customHeight="1" thickBot="1" x14ac:dyDescent="0.35">
      <c r="A16" s="46" t="s">
        <v>118</v>
      </c>
      <c r="B16" s="19"/>
      <c r="C16" s="21" t="s">
        <v>117</v>
      </c>
      <c r="D16" s="25">
        <v>2.36</v>
      </c>
      <c r="E16" s="25">
        <v>47.2</v>
      </c>
      <c r="F16" s="57">
        <v>3</v>
      </c>
      <c r="G16" s="25">
        <v>54.28</v>
      </c>
    </row>
    <row r="17" spans="1:10" ht="71.45" customHeight="1" thickBot="1" x14ac:dyDescent="0.3">
      <c r="A17" s="50" t="s">
        <v>179</v>
      </c>
      <c r="B17" s="33"/>
      <c r="C17" s="24" t="s">
        <v>180</v>
      </c>
      <c r="D17" s="25">
        <v>0.72</v>
      </c>
      <c r="E17" s="25">
        <v>12.44</v>
      </c>
      <c r="F17" s="59">
        <v>3</v>
      </c>
      <c r="G17" s="25">
        <v>14.31</v>
      </c>
    </row>
    <row r="18" spans="1:10" ht="71.45" customHeight="1" thickBot="1" x14ac:dyDescent="0.3">
      <c r="A18" s="50" t="s">
        <v>125</v>
      </c>
      <c r="B18" s="32"/>
      <c r="C18" s="41" t="s">
        <v>158</v>
      </c>
      <c r="D18" s="25">
        <f>0.27*2</f>
        <v>0.54</v>
      </c>
      <c r="E18" s="25">
        <v>7.32</v>
      </c>
      <c r="F18" s="59">
        <v>6</v>
      </c>
      <c r="G18" s="25">
        <v>8.42</v>
      </c>
      <c r="H18" s="34"/>
      <c r="I18" s="29"/>
      <c r="J18" s="18"/>
    </row>
    <row r="19" spans="1:10" ht="71.45" customHeight="1" thickBot="1" x14ac:dyDescent="0.3">
      <c r="A19" s="50" t="s">
        <v>126</v>
      </c>
      <c r="B19" s="33"/>
      <c r="C19" s="31" t="s">
        <v>159</v>
      </c>
      <c r="D19" s="25">
        <f>0.34*3</f>
        <v>1.02</v>
      </c>
      <c r="E19" s="25">
        <v>19.62</v>
      </c>
      <c r="F19" s="59">
        <v>9</v>
      </c>
      <c r="G19" s="25">
        <v>22.56</v>
      </c>
      <c r="H19" s="34"/>
      <c r="I19" s="29"/>
      <c r="J19" s="18"/>
    </row>
    <row r="20" spans="1:10" ht="71.45" customHeight="1" thickBot="1" x14ac:dyDescent="0.3">
      <c r="A20" s="50" t="s">
        <v>124</v>
      </c>
      <c r="B20" s="32"/>
      <c r="C20" s="31" t="s">
        <v>129</v>
      </c>
      <c r="D20" s="25">
        <f>0.16*2</f>
        <v>0.32</v>
      </c>
      <c r="E20" s="25">
        <v>5.2</v>
      </c>
      <c r="F20" s="59">
        <v>6</v>
      </c>
      <c r="G20" s="25">
        <v>5.98</v>
      </c>
      <c r="H20" s="16"/>
      <c r="I20" s="16"/>
    </row>
    <row r="21" spans="1:10" ht="71.45" customHeight="1" thickBot="1" x14ac:dyDescent="0.3">
      <c r="A21" s="50" t="s">
        <v>127</v>
      </c>
      <c r="B21" s="33"/>
      <c r="C21" s="31" t="s">
        <v>130</v>
      </c>
      <c r="D21" s="25">
        <f>0.18*3</f>
        <v>0.54</v>
      </c>
      <c r="E21" s="25">
        <v>8.2200000000000006</v>
      </c>
      <c r="F21" s="59">
        <v>9</v>
      </c>
      <c r="G21" s="25">
        <v>9.4499999999999993</v>
      </c>
      <c r="I21" s="16"/>
    </row>
    <row r="22" spans="1:10" ht="71.45" customHeight="1" thickBot="1" x14ac:dyDescent="0.3">
      <c r="A22" s="50" t="s">
        <v>128</v>
      </c>
      <c r="B22" s="20"/>
      <c r="C22" s="30" t="s">
        <v>146</v>
      </c>
      <c r="D22" s="25">
        <f>108/50</f>
        <v>2.16</v>
      </c>
      <c r="E22" s="25">
        <v>43.2</v>
      </c>
      <c r="F22" s="57"/>
      <c r="G22" s="39"/>
    </row>
    <row r="23" spans="1:10" ht="18.75" x14ac:dyDescent="0.3">
      <c r="C23" s="22" t="s">
        <v>96</v>
      </c>
      <c r="D23" s="26">
        <f>SUM(D16:D22)</f>
        <v>7.660000000000001</v>
      </c>
      <c r="E23" s="26">
        <f>SUM(E16:E22)</f>
        <v>143.20000000000002</v>
      </c>
      <c r="F23" s="57"/>
    </row>
    <row r="24" spans="1:10" ht="30.75" customHeight="1" thickBot="1" x14ac:dyDescent="0.3">
      <c r="A24" s="84" t="s">
        <v>97</v>
      </c>
      <c r="B24" s="84"/>
      <c r="C24" s="84"/>
      <c r="D24" s="40" t="s">
        <v>183</v>
      </c>
      <c r="E24" s="40" t="s">
        <v>184</v>
      </c>
      <c r="F24" s="57"/>
    </row>
    <row r="25" spans="1:10" ht="71.45" customHeight="1" thickBot="1" x14ac:dyDescent="0.3">
      <c r="A25" s="46" t="s">
        <v>120</v>
      </c>
      <c r="B25" s="20"/>
      <c r="C25" s="21" t="s">
        <v>119</v>
      </c>
      <c r="D25" s="25">
        <v>1.2</v>
      </c>
      <c r="E25" s="25">
        <v>24</v>
      </c>
      <c r="F25" s="57">
        <v>3</v>
      </c>
      <c r="G25" s="25">
        <v>27.6</v>
      </c>
    </row>
    <row r="26" spans="1:10" ht="71.45" customHeight="1" thickBot="1" x14ac:dyDescent="0.3">
      <c r="A26" s="50" t="s">
        <v>181</v>
      </c>
      <c r="B26" s="20"/>
      <c r="C26" s="21" t="s">
        <v>182</v>
      </c>
      <c r="D26" s="25">
        <v>7.54</v>
      </c>
      <c r="E26" s="25">
        <v>124.4</v>
      </c>
      <c r="F26" s="57"/>
      <c r="G26" s="39"/>
    </row>
    <row r="27" spans="1:10" ht="71.45" customHeight="1" thickBot="1" x14ac:dyDescent="0.3">
      <c r="A27" s="48" t="s">
        <v>171</v>
      </c>
      <c r="B27" s="20"/>
      <c r="C27" s="30" t="s">
        <v>189</v>
      </c>
      <c r="D27" s="25">
        <f>(20.99*2)/20</f>
        <v>2.0989999999999998</v>
      </c>
      <c r="E27" s="25">
        <f>20.99*2</f>
        <v>41.98</v>
      </c>
      <c r="F27" s="57">
        <v>5</v>
      </c>
      <c r="G27" s="25">
        <f>E27+11.48</f>
        <v>53.459999999999994</v>
      </c>
      <c r="H27" s="51"/>
    </row>
    <row r="28" spans="1:10" ht="18.75" x14ac:dyDescent="0.3">
      <c r="C28" s="22" t="s">
        <v>96</v>
      </c>
      <c r="D28" s="26">
        <f>SUM(D25:D27)</f>
        <v>10.839</v>
      </c>
      <c r="E28" s="26">
        <f>SUM(E25:E27)</f>
        <v>190.38</v>
      </c>
      <c r="F28" s="57"/>
    </row>
    <row r="29" spans="1:10" ht="30.75" customHeight="1" thickBot="1" x14ac:dyDescent="0.3">
      <c r="A29" s="84" t="s">
        <v>147</v>
      </c>
      <c r="B29" s="84"/>
      <c r="C29" s="84"/>
      <c r="D29" s="40" t="s">
        <v>183</v>
      </c>
      <c r="E29" s="40" t="s">
        <v>184</v>
      </c>
      <c r="F29" s="57"/>
    </row>
    <row r="30" spans="1:10" ht="71.45" customHeight="1" thickBot="1" x14ac:dyDescent="0.3">
      <c r="A30" s="47" t="s">
        <v>152</v>
      </c>
      <c r="B30" s="17"/>
      <c r="C30" s="21" t="s">
        <v>151</v>
      </c>
      <c r="D30" s="25">
        <f>0.65*4</f>
        <v>2.6</v>
      </c>
      <c r="E30" s="25">
        <f>D30*20</f>
        <v>52</v>
      </c>
      <c r="F30" s="60">
        <v>1.82</v>
      </c>
      <c r="G30" s="39"/>
    </row>
    <row r="31" spans="1:10" ht="71.45" customHeight="1" thickBot="1" x14ac:dyDescent="0.3">
      <c r="A31" s="47" t="s">
        <v>153</v>
      </c>
      <c r="B31" s="17"/>
      <c r="C31" s="21" t="s">
        <v>148</v>
      </c>
      <c r="D31" s="25">
        <v>1.55</v>
      </c>
      <c r="E31" s="25">
        <f t="shared" ref="E31:E33" si="0">D31*20</f>
        <v>31</v>
      </c>
      <c r="F31" s="60">
        <v>4.55</v>
      </c>
      <c r="G31" s="39"/>
    </row>
    <row r="32" spans="1:10" ht="71.45" customHeight="1" thickBot="1" x14ac:dyDescent="0.3">
      <c r="A32" s="47" t="s">
        <v>154</v>
      </c>
      <c r="B32" s="17"/>
      <c r="C32" s="21" t="s">
        <v>149</v>
      </c>
      <c r="D32" s="25">
        <v>3.3</v>
      </c>
      <c r="E32" s="25">
        <f t="shared" si="0"/>
        <v>66</v>
      </c>
      <c r="F32" s="60">
        <v>1.885</v>
      </c>
      <c r="G32" s="39"/>
    </row>
    <row r="33" spans="1:7" ht="71.45" customHeight="1" thickBot="1" x14ac:dyDescent="0.3">
      <c r="A33" s="47" t="s">
        <v>155</v>
      </c>
      <c r="B33" s="17"/>
      <c r="C33" s="21" t="s">
        <v>150</v>
      </c>
      <c r="D33" s="25">
        <v>1.1499999999999999</v>
      </c>
      <c r="E33" s="25">
        <f t="shared" si="0"/>
        <v>23</v>
      </c>
      <c r="F33" s="60">
        <v>2.08</v>
      </c>
      <c r="G33" s="39"/>
    </row>
    <row r="34" spans="1:7" ht="18.75" x14ac:dyDescent="0.3">
      <c r="C34" s="22" t="s">
        <v>96</v>
      </c>
      <c r="D34" s="26">
        <f>SUM(D30:D33)</f>
        <v>8.6</v>
      </c>
      <c r="E34" s="26">
        <f>SUM(E30:E33)</f>
        <v>172</v>
      </c>
      <c r="F34" s="60">
        <f>SUM(F30:F33)</f>
        <v>10.335000000000001</v>
      </c>
    </row>
    <row r="35" spans="1:7" ht="52.5" thickBot="1" x14ac:dyDescent="0.3">
      <c r="A35" s="64"/>
      <c r="B35" s="18"/>
      <c r="C35" s="63"/>
      <c r="D35" s="67" t="s">
        <v>183</v>
      </c>
      <c r="E35" s="68" t="s">
        <v>199</v>
      </c>
      <c r="F35" s="60"/>
      <c r="G35" s="39"/>
    </row>
    <row r="36" spans="1:7" ht="19.5" thickBot="1" x14ac:dyDescent="0.35">
      <c r="A36" s="65"/>
      <c r="B36" s="66"/>
      <c r="C36" s="24" t="s">
        <v>200</v>
      </c>
      <c r="D36" s="28">
        <f>SUM(D14,D23,D28,D34)</f>
        <v>108.18299999999999</v>
      </c>
      <c r="E36" s="28">
        <f>SUM(E14,E23,E28,E34)/20</f>
        <v>105.845</v>
      </c>
      <c r="F36" s="57"/>
    </row>
    <row r="37" spans="1:7" ht="19.5" thickBot="1" x14ac:dyDescent="0.35">
      <c r="F37" s="57"/>
    </row>
    <row r="38" spans="1:7" ht="19.5" thickBot="1" x14ac:dyDescent="0.35">
      <c r="C38" s="24" t="s">
        <v>198</v>
      </c>
      <c r="D38" s="28">
        <f>O4</f>
        <v>644.65000000000032</v>
      </c>
      <c r="E38" s="39"/>
      <c r="F38" s="57"/>
    </row>
  </sheetData>
  <mergeCells count="4">
    <mergeCell ref="A1:C1"/>
    <mergeCell ref="A15:C15"/>
    <mergeCell ref="A24:C24"/>
    <mergeCell ref="A29:C29"/>
  </mergeCells>
  <hyperlinks>
    <hyperlink ref="A2" r:id="rId1" display="https://www.sparkfun.com/products/9815"/>
    <hyperlink ref="A3" r:id="rId2" display="https://www.sparkfun.com/products/10007"/>
    <hyperlink ref="A4" r:id="rId3" display="https://www.sparkfun.com/products/13259"/>
    <hyperlink ref="A5" r:id="rId4" display="https://www.sparkfun.com/products/13302"/>
    <hyperlink ref="A6" r:id="rId5" display="https://www.sparkfun.com/products/12629"/>
    <hyperlink ref="A7" r:id="rId6" display="https://www.sparkfun.com/products/8233"/>
    <hyperlink ref="A8" r:id="rId7" display="https://www.sparkfun.com/products/91"/>
    <hyperlink ref="A9" r:id="rId8" display="https://www.sparkfun.com/products/13301"/>
    <hyperlink ref="A10" r:id="rId9" display="https://www.sparkfun.com/products/13787"/>
    <hyperlink ref="A11" r:id="rId10"/>
    <hyperlink ref="A16" r:id="rId11" display="https://www.sparkfun.com/products/12877"/>
    <hyperlink ref="A17" r:id="rId12" display="ROB-12567"/>
    <hyperlink ref="A25" r:id="rId13" display="https://www.sparkfun.com/products/13685"/>
    <hyperlink ref="A26" r:id="rId14"/>
    <hyperlink ref="A27" r:id="rId15"/>
    <hyperlink ref="A22" r:id="rId16"/>
    <hyperlink ref="A18" r:id="rId17"/>
    <hyperlink ref="A19" r:id="rId18"/>
    <hyperlink ref="A21" r:id="rId19"/>
    <hyperlink ref="A20" r:id="rId20"/>
    <hyperlink ref="A12" r:id="rId21"/>
    <hyperlink ref="A13" r:id="rId22"/>
  </hyperlinks>
  <pageMargins left="0.25" right="0.25" top="0.75" bottom="0.75" header="0.3" footer="0.3"/>
  <pageSetup scale="57" orientation="landscape" horizontalDpi="4294967295" verticalDpi="4294967295" r:id="rId23"/>
  <headerFooter>
    <oddHeader>&amp;LIntel Maker Nation Presents&amp;CA Friends and Family Event&amp;RApril 2016</oddHeader>
  </headerFooter>
  <rowBreaks count="2" manualBreakCount="2">
    <brk id="14" max="16383" man="1"/>
    <brk id="23" max="16383" man="1"/>
  </rowBreaks>
  <colBreaks count="1" manualBreakCount="1">
    <brk id="7" max="1048575" man="1"/>
  </colBrea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9" zoomScale="130" zoomScaleNormal="130" workbookViewId="0">
      <selection activeCell="D23" sqref="D23"/>
    </sheetView>
  </sheetViews>
  <sheetFormatPr defaultRowHeight="15" x14ac:dyDescent="0.25"/>
  <cols>
    <col min="1" max="1" width="7.5703125" customWidth="1"/>
    <col min="2" max="2" width="12.7109375" bestFit="1" customWidth="1"/>
    <col min="3" max="3" width="12.7109375" customWidth="1"/>
    <col min="4" max="4" width="6.5703125" bestFit="1" customWidth="1"/>
    <col min="5" max="5" width="5.85546875" bestFit="1" customWidth="1"/>
    <col min="7" max="7" width="6.42578125" bestFit="1" customWidth="1"/>
    <col min="8" max="8" width="21" bestFit="1" customWidth="1"/>
    <col min="9" max="9" width="8" bestFit="1" customWidth="1"/>
  </cols>
  <sheetData>
    <row r="1" spans="1:9" x14ac:dyDescent="0.25">
      <c r="B1" t="s">
        <v>100</v>
      </c>
      <c r="C1" t="s">
        <v>101</v>
      </c>
      <c r="D1" s="37" t="s">
        <v>102</v>
      </c>
      <c r="E1" s="37" t="s">
        <v>103</v>
      </c>
      <c r="F1" t="s">
        <v>104</v>
      </c>
      <c r="G1" t="s">
        <v>105</v>
      </c>
      <c r="H1" t="s">
        <v>122</v>
      </c>
      <c r="I1" t="s">
        <v>106</v>
      </c>
    </row>
    <row r="2" spans="1:9" x14ac:dyDescent="0.25">
      <c r="A2" t="s">
        <v>110</v>
      </c>
      <c r="D2" s="37" t="s">
        <v>112</v>
      </c>
      <c r="E2" s="37" t="s">
        <v>112</v>
      </c>
      <c r="G2" t="s">
        <v>112</v>
      </c>
      <c r="H2" t="s">
        <v>112</v>
      </c>
      <c r="I2" t="s">
        <v>112</v>
      </c>
    </row>
    <row r="3" spans="1:9" x14ac:dyDescent="0.25">
      <c r="A3" t="s">
        <v>107</v>
      </c>
      <c r="D3" s="37" t="s">
        <v>112</v>
      </c>
      <c r="E3" s="37" t="s">
        <v>112</v>
      </c>
      <c r="F3" t="s">
        <v>112</v>
      </c>
      <c r="G3" t="s">
        <v>112</v>
      </c>
      <c r="H3" t="s">
        <v>112</v>
      </c>
      <c r="I3" t="s">
        <v>112</v>
      </c>
    </row>
    <row r="4" spans="1:9" x14ac:dyDescent="0.25">
      <c r="A4" t="s">
        <v>108</v>
      </c>
      <c r="B4" t="s">
        <v>115</v>
      </c>
      <c r="C4" t="s">
        <v>116</v>
      </c>
      <c r="D4" s="37">
        <v>2</v>
      </c>
      <c r="E4" s="37">
        <v>8</v>
      </c>
      <c r="F4" t="s">
        <v>114</v>
      </c>
      <c r="G4" t="s">
        <v>113</v>
      </c>
      <c r="I4">
        <v>7</v>
      </c>
    </row>
    <row r="5" spans="1:9" x14ac:dyDescent="0.25">
      <c r="A5" t="s">
        <v>109</v>
      </c>
      <c r="D5" s="37"/>
      <c r="E5" s="37"/>
      <c r="H5" t="s">
        <v>111</v>
      </c>
    </row>
    <row r="6" spans="1:9" x14ac:dyDescent="0.25">
      <c r="D6" s="37"/>
      <c r="E6" s="37"/>
    </row>
    <row r="7" spans="1:9" x14ac:dyDescent="0.25">
      <c r="A7" t="s">
        <v>108</v>
      </c>
      <c r="B7" t="s">
        <v>157</v>
      </c>
      <c r="D7" s="37"/>
      <c r="E7" s="37"/>
    </row>
    <row r="8" spans="1:9" x14ac:dyDescent="0.25">
      <c r="A8" t="s">
        <v>109</v>
      </c>
      <c r="B8" t="s">
        <v>156</v>
      </c>
      <c r="D8" s="37"/>
      <c r="E8" s="37"/>
    </row>
    <row r="9" spans="1:9" x14ac:dyDescent="0.25">
      <c r="D9" s="37"/>
      <c r="E9" s="37"/>
    </row>
    <row r="10" spans="1:9" x14ac:dyDescent="0.25">
      <c r="A10" t="s">
        <v>123</v>
      </c>
      <c r="D10" s="37"/>
      <c r="E10" s="37"/>
    </row>
    <row r="11" spans="1:9" ht="70.900000000000006" customHeight="1" x14ac:dyDescent="0.25">
      <c r="B11" s="35" t="s">
        <v>131</v>
      </c>
      <c r="C11" s="35" t="s">
        <v>160</v>
      </c>
      <c r="D11" s="38" t="s">
        <v>139</v>
      </c>
      <c r="E11" s="38" t="s">
        <v>139</v>
      </c>
      <c r="F11" s="35" t="s">
        <v>140</v>
      </c>
      <c r="G11" s="35" t="s">
        <v>139</v>
      </c>
      <c r="H11" s="35" t="s">
        <v>142</v>
      </c>
      <c r="I11" s="35" t="s">
        <v>139</v>
      </c>
    </row>
    <row r="12" spans="1:9" x14ac:dyDescent="0.25">
      <c r="A12" t="s">
        <v>143</v>
      </c>
      <c r="B12" s="35"/>
      <c r="C12" s="35"/>
      <c r="D12" s="35"/>
      <c r="E12" t="s">
        <v>132</v>
      </c>
      <c r="F12" s="35"/>
      <c r="G12" s="35"/>
      <c r="H12" s="35"/>
      <c r="I12" s="35"/>
    </row>
    <row r="13" spans="1:9" x14ac:dyDescent="0.25">
      <c r="A13" t="s">
        <v>144</v>
      </c>
      <c r="E13" t="s">
        <v>133</v>
      </c>
    </row>
    <row r="14" spans="1:9" x14ac:dyDescent="0.25">
      <c r="A14" t="s">
        <v>137</v>
      </c>
      <c r="B14" t="s">
        <v>136</v>
      </c>
      <c r="C14" t="s">
        <v>132</v>
      </c>
      <c r="D14" t="s">
        <v>172</v>
      </c>
      <c r="F14" t="s">
        <v>175</v>
      </c>
    </row>
    <row r="15" spans="1:9" x14ac:dyDescent="0.25">
      <c r="B15" t="s">
        <v>135</v>
      </c>
      <c r="C15" t="s">
        <v>132</v>
      </c>
      <c r="D15">
        <v>1</v>
      </c>
      <c r="F15" t="s">
        <v>162</v>
      </c>
    </row>
    <row r="16" spans="1:9" x14ac:dyDescent="0.25">
      <c r="B16" t="s">
        <v>136</v>
      </c>
      <c r="C16" t="s">
        <v>132</v>
      </c>
      <c r="D16">
        <v>1</v>
      </c>
      <c r="F16" t="s">
        <v>165</v>
      </c>
    </row>
    <row r="17" spans="1:6" x14ac:dyDescent="0.25">
      <c r="A17" t="s">
        <v>107</v>
      </c>
      <c r="B17" t="s">
        <v>136</v>
      </c>
      <c r="C17" t="s">
        <v>133</v>
      </c>
      <c r="D17" t="s">
        <v>173</v>
      </c>
      <c r="F17" t="s">
        <v>174</v>
      </c>
    </row>
    <row r="18" spans="1:6" x14ac:dyDescent="0.25">
      <c r="B18" t="s">
        <v>135</v>
      </c>
      <c r="C18" t="s">
        <v>133</v>
      </c>
      <c r="D18">
        <v>1</v>
      </c>
      <c r="F18" t="s">
        <v>163</v>
      </c>
    </row>
    <row r="19" spans="1:6" x14ac:dyDescent="0.25">
      <c r="B19" t="s">
        <v>136</v>
      </c>
      <c r="C19" t="s">
        <v>133</v>
      </c>
      <c r="D19">
        <v>1</v>
      </c>
      <c r="F19" t="s">
        <v>164</v>
      </c>
    </row>
    <row r="20" spans="1:6" x14ac:dyDescent="0.25">
      <c r="A20" t="s">
        <v>138</v>
      </c>
      <c r="B20" t="s">
        <v>136</v>
      </c>
      <c r="C20" t="s">
        <v>134</v>
      </c>
      <c r="D20">
        <v>5</v>
      </c>
      <c r="F20" t="s">
        <v>141</v>
      </c>
    </row>
    <row r="21" spans="1:6" x14ac:dyDescent="0.25">
      <c r="B21" t="s">
        <v>136</v>
      </c>
      <c r="C21" t="s">
        <v>134</v>
      </c>
      <c r="D21">
        <v>1</v>
      </c>
      <c r="F21" s="36" t="s">
        <v>176</v>
      </c>
    </row>
    <row r="22" spans="1:6" x14ac:dyDescent="0.25">
      <c r="B22" t="s">
        <v>135</v>
      </c>
      <c r="C22" t="s">
        <v>177</v>
      </c>
      <c r="D22">
        <v>1</v>
      </c>
      <c r="F22" t="s">
        <v>161</v>
      </c>
    </row>
    <row r="24" spans="1:6" x14ac:dyDescent="0.25">
      <c r="B24" t="s">
        <v>136</v>
      </c>
      <c r="C24">
        <v>15</v>
      </c>
    </row>
    <row r="25" spans="1:6" x14ac:dyDescent="0.25">
      <c r="B25" t="s">
        <v>135</v>
      </c>
      <c r="C25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 List</vt:lpstr>
      <vt:lpstr>BOM</vt:lpstr>
      <vt:lpstr>Pins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Allison H</dc:creator>
  <cp:lastModifiedBy>Manzanares, David M</cp:lastModifiedBy>
  <cp:lastPrinted>2016-03-18T17:46:35Z</cp:lastPrinted>
  <dcterms:created xsi:type="dcterms:W3CDTF">2016-02-04T15:52:54Z</dcterms:created>
  <dcterms:modified xsi:type="dcterms:W3CDTF">2016-03-18T17:49:07Z</dcterms:modified>
</cp:coreProperties>
</file>