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F4DB4828-6929-441B-9EA5-A45DAD7565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onthly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2" l="1"/>
  <c r="B23" i="12"/>
  <c r="B22" i="12"/>
  <c r="J12" i="12"/>
  <c r="J3" i="12"/>
  <c r="AG4" i="12" l="1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O6" i="12" s="1"/>
  <c r="N4" i="12"/>
  <c r="K4" i="12"/>
  <c r="M4" i="12"/>
  <c r="J4" i="12"/>
  <c r="L4" i="12"/>
  <c r="K12" i="12"/>
  <c r="K3" i="12"/>
  <c r="L12" i="12"/>
  <c r="L3" i="12"/>
  <c r="M12" i="12"/>
  <c r="M3" i="12"/>
  <c r="N12" i="12"/>
  <c r="N3" i="12"/>
  <c r="O12" i="12"/>
  <c r="O3" i="12"/>
  <c r="P12" i="12"/>
  <c r="P3" i="12"/>
  <c r="Q12" i="12"/>
  <c r="Q3" i="12"/>
  <c r="R12" i="12"/>
  <c r="R3" i="12"/>
  <c r="S12" i="12"/>
  <c r="S3" i="12"/>
  <c r="T12" i="12"/>
  <c r="T3" i="12"/>
  <c r="U12" i="12"/>
  <c r="U3" i="12"/>
  <c r="V12" i="12"/>
  <c r="V3" i="12"/>
  <c r="W12" i="12"/>
  <c r="W3" i="12"/>
  <c r="X12" i="12"/>
  <c r="X3" i="12"/>
  <c r="Y12" i="12"/>
  <c r="Y3" i="12"/>
  <c r="Z12" i="12"/>
  <c r="Z3" i="12"/>
  <c r="AA12" i="12"/>
  <c r="AA3" i="12"/>
  <c r="AB12" i="12"/>
  <c r="AB3" i="12"/>
  <c r="AC12" i="12"/>
  <c r="AC3" i="12"/>
  <c r="AD12" i="12"/>
  <c r="AD3" i="12"/>
  <c r="AE12" i="12"/>
  <c r="AE3" i="12"/>
  <c r="AF12" i="12"/>
  <c r="AF3" i="12"/>
  <c r="AG12" i="12"/>
  <c r="AG3" i="12"/>
  <c r="AP11" i="12" l="1"/>
  <c r="AO11" i="12"/>
  <c r="AN11" i="12"/>
  <c r="AM11" i="12"/>
  <c r="AL11" i="12"/>
  <c r="AK11" i="12"/>
  <c r="AJ11" i="12"/>
  <c r="AI11" i="12"/>
  <c r="AG8" i="12"/>
  <c r="AG9" i="12" s="1"/>
  <c r="AG6" i="12"/>
  <c r="AF8" i="12"/>
  <c r="AF9" i="12" s="1"/>
  <c r="AF6" i="12"/>
  <c r="AE8" i="12"/>
  <c r="AE6" i="12"/>
  <c r="AP5" i="12" s="1"/>
  <c r="AP6" i="12" s="1"/>
  <c r="AD8" i="12"/>
  <c r="AD9" i="12" s="1"/>
  <c r="AD6" i="12"/>
  <c r="AC8" i="12"/>
  <c r="AC9" i="12" s="1"/>
  <c r="AC6" i="12"/>
  <c r="AB8" i="12"/>
  <c r="AB6" i="12"/>
  <c r="AO5" i="12" s="1"/>
  <c r="AO6" i="12" s="1"/>
  <c r="AA8" i="12"/>
  <c r="AA9" i="12" s="1"/>
  <c r="AA6" i="12"/>
  <c r="Z8" i="12"/>
  <c r="Z9" i="12" s="1"/>
  <c r="Z6" i="12"/>
  <c r="Y8" i="12"/>
  <c r="Y6" i="12"/>
  <c r="AN5" i="12" s="1"/>
  <c r="AN6" i="12" s="1"/>
  <c r="X8" i="12"/>
  <c r="X9" i="12" s="1"/>
  <c r="X6" i="12"/>
  <c r="W8" i="12"/>
  <c r="W9" i="12" s="1"/>
  <c r="W6" i="12"/>
  <c r="V8" i="12"/>
  <c r="V6" i="12"/>
  <c r="AM5" i="12" s="1"/>
  <c r="U8" i="12"/>
  <c r="U9" i="12" s="1"/>
  <c r="U6" i="12"/>
  <c r="T8" i="12"/>
  <c r="T9" i="12" s="1"/>
  <c r="T6" i="12"/>
  <c r="S8" i="12"/>
  <c r="S6" i="12"/>
  <c r="AL5" i="12" s="1"/>
  <c r="AL6" i="12" s="1"/>
  <c r="R8" i="12"/>
  <c r="R9" i="12" s="1"/>
  <c r="R6" i="12"/>
  <c r="Q8" i="12"/>
  <c r="Q9" i="12" s="1"/>
  <c r="Q6" i="12"/>
  <c r="P8" i="12"/>
  <c r="P6" i="12"/>
  <c r="AK5" i="12" s="1"/>
  <c r="AK6" i="12" s="1"/>
  <c r="O8" i="12"/>
  <c r="O9" i="12" s="1"/>
  <c r="N8" i="12"/>
  <c r="N9" i="12" s="1"/>
  <c r="N6" i="12"/>
  <c r="M8" i="12"/>
  <c r="M6" i="12"/>
  <c r="AJ5" i="12" s="1"/>
  <c r="AJ6" i="12" s="1"/>
  <c r="L8" i="12"/>
  <c r="L9" i="12" s="1"/>
  <c r="L6" i="12"/>
  <c r="K8" i="12"/>
  <c r="K9" i="12" s="1"/>
  <c r="K6" i="12"/>
  <c r="AG5" i="12"/>
  <c r="AF5" i="12"/>
  <c r="AE5" i="12"/>
  <c r="AP2" i="12" s="1"/>
  <c r="AD5" i="12"/>
  <c r="AC5" i="12"/>
  <c r="AB5" i="12"/>
  <c r="AO2" i="12" s="1"/>
  <c r="AA5" i="12"/>
  <c r="Z5" i="12"/>
  <c r="Y5" i="12"/>
  <c r="AN2" i="12" s="1"/>
  <c r="X5" i="12"/>
  <c r="W5" i="12"/>
  <c r="V5" i="12"/>
  <c r="AM2" i="12" s="1"/>
  <c r="F9" i="12" s="1"/>
  <c r="U5" i="12"/>
  <c r="T5" i="12"/>
  <c r="S5" i="12"/>
  <c r="AL2" i="12" s="1"/>
  <c r="R5" i="12"/>
  <c r="Q5" i="12"/>
  <c r="P5" i="12"/>
  <c r="AK2" i="12" s="1"/>
  <c r="O5" i="12"/>
  <c r="N5" i="12"/>
  <c r="M5" i="12"/>
  <c r="AJ2" i="12" s="1"/>
  <c r="L5" i="12"/>
  <c r="K5" i="12"/>
  <c r="AM6" i="12" l="1"/>
  <c r="M9" i="12"/>
  <c r="AJ7" i="12"/>
  <c r="AJ8" i="12" s="1"/>
  <c r="AJ9" i="12" s="1"/>
  <c r="P9" i="12"/>
  <c r="AK7" i="12"/>
  <c r="AK8" i="12" s="1"/>
  <c r="AK9" i="12" s="1"/>
  <c r="S9" i="12"/>
  <c r="AL7" i="12"/>
  <c r="AL8" i="12" s="1"/>
  <c r="AL9" i="12" s="1"/>
  <c r="V9" i="12"/>
  <c r="AM7" i="12"/>
  <c r="Y9" i="12"/>
  <c r="AN7" i="12"/>
  <c r="AN8" i="12" s="1"/>
  <c r="AN9" i="12" s="1"/>
  <c r="AB9" i="12"/>
  <c r="AO7" i="12"/>
  <c r="AO8" i="12" s="1"/>
  <c r="AO9" i="12" s="1"/>
  <c r="AE9" i="12"/>
  <c r="AP7" i="12"/>
  <c r="K7" i="12"/>
  <c r="K11" i="12" s="1"/>
  <c r="AJ4" i="12"/>
  <c r="AJ3" i="12"/>
  <c r="L7" i="12"/>
  <c r="L11" i="12" s="1"/>
  <c r="AK4" i="12"/>
  <c r="AK3" i="12"/>
  <c r="M7" i="12"/>
  <c r="M11" i="12" s="1"/>
  <c r="AL4" i="12"/>
  <c r="AL3" i="12"/>
  <c r="N7" i="12"/>
  <c r="N11" i="12" s="1"/>
  <c r="AM4" i="12"/>
  <c r="AM3" i="12"/>
  <c r="O7" i="12"/>
  <c r="O11" i="12" s="1"/>
  <c r="AN4" i="12"/>
  <c r="AN3" i="12"/>
  <c r="P7" i="12"/>
  <c r="P11" i="12" s="1"/>
  <c r="AO4" i="12"/>
  <c r="AO3" i="12"/>
  <c r="Q7" i="12"/>
  <c r="Q11" i="12" s="1"/>
  <c r="AP8" i="12"/>
  <c r="AP9" i="12" s="1"/>
  <c r="AP4" i="12"/>
  <c r="AP3" i="12"/>
  <c r="R7" i="12"/>
  <c r="R11" i="12" s="1"/>
  <c r="S7" i="12"/>
  <c r="S11" i="12" s="1"/>
  <c r="T7" i="12"/>
  <c r="T11" i="12" s="1"/>
  <c r="U7" i="12"/>
  <c r="U11" i="12" s="1"/>
  <c r="V7" i="12"/>
  <c r="V11" i="12" s="1"/>
  <c r="W7" i="12"/>
  <c r="W11" i="12" s="1"/>
  <c r="X7" i="12"/>
  <c r="X11" i="12" s="1"/>
  <c r="Y7" i="12"/>
  <c r="Y11" i="12" s="1"/>
  <c r="Z7" i="12"/>
  <c r="Z11" i="12" s="1"/>
  <c r="AA7" i="12"/>
  <c r="AA11" i="12" s="1"/>
  <c r="AB7" i="12"/>
  <c r="AB11" i="12" s="1"/>
  <c r="AC7" i="12"/>
  <c r="AC11" i="12" s="1"/>
  <c r="AD7" i="12"/>
  <c r="AD11" i="12" s="1"/>
  <c r="AE7" i="12"/>
  <c r="AE11" i="12" s="1"/>
  <c r="AF7" i="12"/>
  <c r="AF11" i="12" s="1"/>
  <c r="AG7" i="12"/>
  <c r="AG11" i="12" s="1"/>
  <c r="F10" i="12" l="1"/>
  <c r="F11" i="12"/>
  <c r="AM8" i="12"/>
  <c r="AM9" i="12" s="1"/>
  <c r="AP10" i="12"/>
  <c r="AO10" i="12"/>
  <c r="AN10" i="12"/>
  <c r="AM10" i="12"/>
  <c r="AL10" i="12"/>
  <c r="AK10" i="12"/>
  <c r="AJ10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AP12" i="12"/>
  <c r="Q13" i="12"/>
  <c r="AO12" i="12"/>
  <c r="P13" i="12"/>
  <c r="AN12" i="12"/>
  <c r="O13" i="12"/>
  <c r="AM12" i="12"/>
  <c r="F5" i="12" s="1"/>
  <c r="N13" i="12"/>
  <c r="AL12" i="12"/>
  <c r="M13" i="12"/>
  <c r="AK12" i="12"/>
  <c r="L13" i="12"/>
  <c r="AJ12" i="12"/>
  <c r="K13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AP13" i="12"/>
  <c r="Q10" i="12"/>
  <c r="AO13" i="12"/>
  <c r="P10" i="12"/>
  <c r="AN13" i="12"/>
  <c r="O10" i="12"/>
  <c r="N10" i="12"/>
  <c r="AL13" i="12"/>
  <c r="M10" i="12"/>
  <c r="AK13" i="12"/>
  <c r="L10" i="12"/>
  <c r="K10" i="12"/>
  <c r="AJ13" i="12" l="1"/>
  <c r="F3" i="12"/>
  <c r="AM13" i="12"/>
  <c r="J8" i="12"/>
  <c r="J9" i="12"/>
  <c r="J5" i="12"/>
  <c r="AI2" i="12" s="1"/>
  <c r="E9" i="12" s="1"/>
  <c r="G9" i="12" s="1"/>
  <c r="J6" i="12"/>
  <c r="AI5" i="12" l="1"/>
  <c r="J7" i="12"/>
  <c r="J11" i="12" s="1"/>
  <c r="AI7" i="12"/>
  <c r="J10" i="12"/>
  <c r="E12" i="12"/>
  <c r="F12" i="12" s="1"/>
  <c r="AI4" i="12"/>
  <c r="E11" i="12" s="1"/>
  <c r="G11" i="12" s="1"/>
  <c r="AI3" i="12"/>
  <c r="E10" i="12" s="1"/>
  <c r="G10" i="12" s="1"/>
  <c r="AI6" i="12" l="1"/>
  <c r="F4" i="12" a="1"/>
  <c r="F4" i="12" s="1"/>
  <c r="F6" i="12" s="1"/>
  <c r="G4" i="12" a="1"/>
  <c r="G4" i="12" s="1"/>
  <c r="AI8" i="12"/>
  <c r="E13" i="12"/>
  <c r="F13" i="12" s="1"/>
  <c r="J13" i="12"/>
  <c r="AI10" i="12"/>
  <c r="AI12" i="12" s="1"/>
  <c r="E5" i="12" s="1"/>
  <c r="AI9" i="12"/>
  <c r="AI13" i="12"/>
  <c r="E6" i="12" s="1"/>
  <c r="E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<sst xmlns="http://schemas.openxmlformats.org/spreadsheetml/2006/main" count="75" uniqueCount="71">
  <si>
    <t>Variables</t>
  </si>
  <si>
    <t>Numbers</t>
  </si>
  <si>
    <t>monthly</t>
  </si>
  <si>
    <t>Quarterly</t>
  </si>
  <si>
    <t>1 to 3</t>
  </si>
  <si>
    <t>4 to 6</t>
  </si>
  <si>
    <t>7 to 9</t>
  </si>
  <si>
    <t>10 to 12</t>
  </si>
  <si>
    <t>13 to 15</t>
  </si>
  <si>
    <t>16 to 18</t>
  </si>
  <si>
    <t>19 to 21</t>
  </si>
  <si>
    <t>22 to 24</t>
  </si>
  <si>
    <t>cost per inbound call</t>
  </si>
  <si>
    <t>20</t>
  </si>
  <si>
    <t>Year 1</t>
  </si>
  <si>
    <t>Year 2</t>
  </si>
  <si>
    <t>Year 3</t>
  </si>
  <si>
    <t>Agents</t>
  </si>
  <si>
    <t>HHs</t>
  </si>
  <si>
    <t>Percentage of Inbound calls</t>
  </si>
  <si>
    <t>Annual Revenue</t>
  </si>
  <si>
    <t>Total Calls</t>
  </si>
  <si>
    <t>Autos</t>
  </si>
  <si>
    <t>Inbound Calls Conversion</t>
  </si>
  <si>
    <t>Residuals</t>
  </si>
  <si>
    <t>Total Sales</t>
  </si>
  <si>
    <t>Home</t>
  </si>
  <si>
    <t>cost per transfer</t>
  </si>
  <si>
    <t>Annual Cost</t>
  </si>
  <si>
    <t>Issued Sales</t>
  </si>
  <si>
    <t>Auto prem</t>
  </si>
  <si>
    <t>Percentage of Transfers</t>
  </si>
  <si>
    <t>Annual Profit</t>
  </si>
  <si>
    <t>Auto Prem</t>
  </si>
  <si>
    <t>Auto Comp</t>
  </si>
  <si>
    <t>Transfers Conversion</t>
  </si>
  <si>
    <t xml:space="preserve">  Auto Comp</t>
  </si>
  <si>
    <t>Home prem</t>
  </si>
  <si>
    <t>Totals Calls per Agent</t>
  </si>
  <si>
    <t>Fire Prem</t>
  </si>
  <si>
    <t>Fire Comp</t>
  </si>
  <si>
    <t>Avg Auto Premium</t>
  </si>
  <si>
    <t>Total HHS</t>
  </si>
  <si>
    <t>Fire comp</t>
  </si>
  <si>
    <t>Total REvenue</t>
  </si>
  <si>
    <t>Avg Home Premium</t>
  </si>
  <si>
    <t>Total Autos</t>
  </si>
  <si>
    <t>Total Revenue</t>
  </si>
  <si>
    <t>Agent Comp</t>
  </si>
  <si>
    <t>Total Fire</t>
  </si>
  <si>
    <t>Call Cost</t>
  </si>
  <si>
    <t>Home Comp</t>
  </si>
  <si>
    <t>Auto Premium</t>
  </si>
  <si>
    <t>Total Cost</t>
  </si>
  <si>
    <t>Multiline Percentage</t>
  </si>
  <si>
    <t>Fire Premium</t>
  </si>
  <si>
    <t>Profit</t>
  </si>
  <si>
    <t>Autos per HH</t>
  </si>
  <si>
    <t>Apps to Issue</t>
  </si>
  <si>
    <t>Retention</t>
  </si>
  <si>
    <t>AgentComp per hour</t>
  </si>
  <si>
    <t>Ikram share</t>
  </si>
  <si>
    <t>Nasir share</t>
  </si>
  <si>
    <t>Jimmy share</t>
  </si>
  <si>
    <t>workingDays/Yr</t>
  </si>
  <si>
    <t>Days/month</t>
  </si>
  <si>
    <t>offshore closers auto comp</t>
  </si>
  <si>
    <t>offshore closers fire comp</t>
  </si>
  <si>
    <t>1st month realistic</t>
  </si>
  <si>
    <t>2nd month realistic</t>
  </si>
  <si>
    <t>3rd month realistic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</si>
</sst>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9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0" fontId="1" fillId="0" borderId="1" xfId="0" applyFont="1" applyBorder="1" applyAlignment="1">
      <alignment horizontal="right"/>
    </xf>
    <xf numFmtId="164" fontId="2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" fontId="2" fillId="0" borderId="2" xfId="0" applyNumberFormat="1" applyFont="1" applyBorder="1"/>
    <xf numFmtId="9" fontId="2" fillId="0" borderId="1" xfId="0" applyNumberFormat="1" applyFont="1" applyBorder="1"/>
    <xf numFmtId="2" fontId="2" fillId="0" borderId="1" xfId="0" applyNumberFormat="1" applyFont="1" applyBorder="1"/>
    <xf numFmtId="10" fontId="2" fillId="0" borderId="1" xfId="0" applyNumberFormat="1" applyFont="1" applyBorder="1"/>
    <xf numFmtId="0" fontId="1" fillId="2" borderId="1" xfId="0" applyFont="1" applyFill="1" applyBorder="1" applyAlignment="1">
      <alignment horizontal="center" wrapText="1"/>
    </xf>
    <xf numFmtId="0" fontId="1" fillId="0" borderId="3" xfId="0" applyFont="1" applyBorder="1"/>
    <xf numFmtId="0" fontId="2" fillId="0" borderId="3" xfId="0" applyNumberFormat="1" applyFont="1" applyBorder="1"/>
  </cellXfs>
  <cellStyles count="1">
    <cellStyle name="Normal" xfId="0" builtinId="0"/>
  </cellStyles>
  <dxfs count="4">
    <dxf>
      <font>
        <sz val="9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z val="9"/>
      </font>
    </dxf>
    <dxf>
      <font>
        <sz val="9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84912-49CC-4214-89DC-A49BE445CC79}" name="Table24" displayName="Table24" ref="A2:B28" totalsRowShown="0" headerRowDxfId="3" dataDxfId="2">
  <autoFilter ref="A2:B28" xr:uid="{14F80920-49AA-4CEA-A79E-4BFE091A0D5F}"/>
  <tableColumns count="2">
    <tableColumn id="1" xr3:uid="{3889F6FA-6F4F-418D-90A3-65ECFE2A3C2E}" name="cost per inbound call" dataDxfId="1"/>
    <tableColumn id="2" xr3:uid="{464B1B60-EC5E-4F44-9CB1-23AA503015D4}" name="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B0B0-4500-44B1-A178-86426F3DAC04}">
  <dimension ref="A1:AP48"/>
  <sheetViews>
    <sheetView tabSelected="1" topLeftCell="AC5" workbookViewId="0">
      <selection sqref="A1:AP27"/>
    </sheetView>
  </sheetViews>
  <sheetFormatPr defaultColWidth="13.7109375" defaultRowHeight="11.25" customHeight="1"/>
  <cols>
    <col min="1" max="1" width="20.5703125" style="2" bestFit="1" customWidth="1"/>
    <col min="2" max="2" width="7.140625" style="2" customWidth="1"/>
    <col min="3" max="3" width="14" style="2" customWidth="1"/>
    <col min="4" max="16384" width="13.7109375" style="2"/>
  </cols>
  <sheetData>
    <row r="1" spans="1:42" s="8" customFormat="1" ht="11.25" customHeight="1">
      <c r="A1" s="10" t="s">
        <v>0</v>
      </c>
      <c r="B1" s="25" t="s">
        <v>1</v>
      </c>
      <c r="I1" s="10" t="s">
        <v>2</v>
      </c>
      <c r="J1" s="10">
        <v>1</v>
      </c>
      <c r="K1" s="11">
        <v>2</v>
      </c>
      <c r="L1" s="10">
        <v>3</v>
      </c>
      <c r="M1" s="10">
        <v>4</v>
      </c>
      <c r="N1" s="10">
        <v>5</v>
      </c>
      <c r="O1" s="10">
        <v>6</v>
      </c>
      <c r="P1" s="10">
        <v>7</v>
      </c>
      <c r="Q1" s="10">
        <v>8</v>
      </c>
      <c r="R1" s="10">
        <v>9</v>
      </c>
      <c r="S1" s="10">
        <v>10</v>
      </c>
      <c r="T1" s="10">
        <v>11</v>
      </c>
      <c r="U1" s="10">
        <v>12</v>
      </c>
      <c r="V1" s="10">
        <v>13</v>
      </c>
      <c r="W1" s="10">
        <v>14</v>
      </c>
      <c r="X1" s="10">
        <v>15</v>
      </c>
      <c r="Y1" s="10">
        <v>16</v>
      </c>
      <c r="Z1" s="10">
        <v>17</v>
      </c>
      <c r="AA1" s="10">
        <v>18</v>
      </c>
      <c r="AB1" s="10">
        <v>19</v>
      </c>
      <c r="AC1" s="10">
        <v>20</v>
      </c>
      <c r="AD1" s="10">
        <v>21</v>
      </c>
      <c r="AE1" s="10">
        <v>22</v>
      </c>
      <c r="AF1" s="10">
        <v>23</v>
      </c>
      <c r="AG1" s="10">
        <v>24</v>
      </c>
      <c r="AH1" s="18" t="s">
        <v>3</v>
      </c>
      <c r="AI1" s="10" t="s">
        <v>4</v>
      </c>
      <c r="AJ1" s="10" t="s">
        <v>5</v>
      </c>
      <c r="AK1" s="10" t="s">
        <v>6</v>
      </c>
      <c r="AL1" s="10" t="s">
        <v>7</v>
      </c>
      <c r="AM1" s="10" t="s">
        <v>8</v>
      </c>
      <c r="AN1" s="10" t="s">
        <v>9</v>
      </c>
      <c r="AO1" s="10" t="s">
        <v>10</v>
      </c>
      <c r="AP1" s="10" t="s">
        <v>11</v>
      </c>
    </row>
    <row r="2" spans="1:42" ht="11.25" customHeight="1">
      <c r="A2" s="26" t="s">
        <v>12</v>
      </c>
      <c r="B2" s="27" t="s">
        <v>13</v>
      </c>
      <c r="C2" s="3"/>
      <c r="E2" s="18" t="s">
        <v>14</v>
      </c>
      <c r="F2" s="18" t="s">
        <v>15</v>
      </c>
      <c r="G2" s="18" t="s">
        <v>16</v>
      </c>
      <c r="I2" s="12" t="s">
        <v>17</v>
      </c>
      <c r="J2" s="12">
        <v>4</v>
      </c>
      <c r="K2" s="12">
        <v>4</v>
      </c>
      <c r="L2" s="12">
        <v>4</v>
      </c>
      <c r="M2" s="12">
        <v>8</v>
      </c>
      <c r="N2" s="12">
        <v>8</v>
      </c>
      <c r="O2" s="12">
        <v>8</v>
      </c>
      <c r="P2" s="12">
        <v>12</v>
      </c>
      <c r="Q2" s="12">
        <v>12</v>
      </c>
      <c r="R2" s="12">
        <v>12</v>
      </c>
      <c r="S2" s="13">
        <v>16</v>
      </c>
      <c r="T2" s="13">
        <v>16</v>
      </c>
      <c r="U2" s="13">
        <v>16</v>
      </c>
      <c r="V2" s="13">
        <v>20</v>
      </c>
      <c r="W2" s="13">
        <v>20</v>
      </c>
      <c r="X2" s="13">
        <v>20</v>
      </c>
      <c r="Y2" s="13">
        <v>24</v>
      </c>
      <c r="Z2" s="13">
        <v>24</v>
      </c>
      <c r="AA2" s="13">
        <v>24</v>
      </c>
      <c r="AB2" s="13">
        <v>28</v>
      </c>
      <c r="AC2" s="13">
        <v>28</v>
      </c>
      <c r="AD2" s="13">
        <v>28</v>
      </c>
      <c r="AE2" s="13">
        <v>32</v>
      </c>
      <c r="AF2" s="13">
        <v>32</v>
      </c>
      <c r="AG2" s="13">
        <v>32</v>
      </c>
      <c r="AH2" s="12" t="s">
        <v>18</v>
      </c>
      <c r="AI2" s="14">
        <f>SUM(J5:L5)</f>
        <v>213.28125</v>
      </c>
      <c r="AJ2" s="14">
        <f>SUM(M5:O5)</f>
        <v>541.40625</v>
      </c>
      <c r="AK2" s="14">
        <f>SUM(P5:R5)</f>
        <v>869.53124999999977</v>
      </c>
      <c r="AL2" s="14">
        <f>SUM(S5:U5)</f>
        <v>1197.65625</v>
      </c>
      <c r="AM2" s="14">
        <f>SUM(V5:X5)</f>
        <v>1525.7812499999995</v>
      </c>
      <c r="AN2" s="14">
        <f>SUM(Y5:AA5)</f>
        <v>1853.90625</v>
      </c>
      <c r="AO2" s="14">
        <f>SUM(AB5:AD5)</f>
        <v>2182.03125</v>
      </c>
      <c r="AP2" s="14">
        <f>SUM(AE5:AG5)</f>
        <v>2510.15625</v>
      </c>
    </row>
    <row r="3" spans="1:42" ht="11.25" customHeight="1">
      <c r="A3" s="12" t="s">
        <v>19</v>
      </c>
      <c r="B3" s="22">
        <v>0.5</v>
      </c>
      <c r="C3" s="4"/>
      <c r="D3" s="17" t="s">
        <v>20</v>
      </c>
      <c r="E3" s="19">
        <f>SUM(AI9:AL9)</f>
        <v>764615.24999999988</v>
      </c>
      <c r="F3" s="19">
        <f>SUM(AM9:AP9)</f>
        <v>2096100.5625</v>
      </c>
      <c r="I3" s="12" t="s">
        <v>21</v>
      </c>
      <c r="J3" s="14">
        <f>((J2*($B$8*$B$3))+(J2*($B$8*$B$6)))*$B$22</f>
        <v>1166.6666666666665</v>
      </c>
      <c r="K3" s="14">
        <f>((K2*($B$8*$B$3))+(K2*($B$8*$B$6)))*$B$22</f>
        <v>1166.6666666666665</v>
      </c>
      <c r="L3" s="14">
        <f>((L2*($B$8*$B$3))+(L2*($B$8*$B$6)))*$B$22</f>
        <v>1166.6666666666665</v>
      </c>
      <c r="M3" s="14">
        <f t="shared" ref="M3:Q3" si="0">((M2*($B$8*$B$3))+(M2*($B$8*$B$6)))*$B$22</f>
        <v>2333.333333333333</v>
      </c>
      <c r="N3" s="14">
        <f t="shared" si="0"/>
        <v>2333.333333333333</v>
      </c>
      <c r="O3" s="14">
        <f t="shared" si="0"/>
        <v>2333.333333333333</v>
      </c>
      <c r="P3" s="14">
        <f>((P2*($B$8*$B$3))+(P2*($B$8*$B$6)))*$B$22</f>
        <v>3500</v>
      </c>
      <c r="Q3" s="14">
        <f t="shared" ref="Q3:AG3" si="1">((Q2*($B$8*$B$3))+(Q2*($B$8*$B$6)))*$B$22</f>
        <v>3500</v>
      </c>
      <c r="R3" s="14">
        <f t="shared" si="1"/>
        <v>3500</v>
      </c>
      <c r="S3" s="14">
        <f t="shared" si="1"/>
        <v>4666.6666666666661</v>
      </c>
      <c r="T3" s="14">
        <f t="shared" si="1"/>
        <v>4666.6666666666661</v>
      </c>
      <c r="U3" s="14">
        <f t="shared" si="1"/>
        <v>4666.6666666666661</v>
      </c>
      <c r="V3" s="14">
        <f t="shared" si="1"/>
        <v>5833.333333333333</v>
      </c>
      <c r="W3" s="14">
        <f t="shared" si="1"/>
        <v>5833.333333333333</v>
      </c>
      <c r="X3" s="14">
        <f t="shared" si="1"/>
        <v>5833.333333333333</v>
      </c>
      <c r="Y3" s="14">
        <f t="shared" si="1"/>
        <v>7000</v>
      </c>
      <c r="Z3" s="14">
        <f t="shared" si="1"/>
        <v>7000</v>
      </c>
      <c r="AA3" s="14">
        <f t="shared" si="1"/>
        <v>7000</v>
      </c>
      <c r="AB3" s="14">
        <f t="shared" si="1"/>
        <v>8166.6666666666661</v>
      </c>
      <c r="AC3" s="14">
        <f t="shared" si="1"/>
        <v>8166.6666666666661</v>
      </c>
      <c r="AD3" s="14">
        <f t="shared" si="1"/>
        <v>8166.6666666666661</v>
      </c>
      <c r="AE3" s="14">
        <f t="shared" si="1"/>
        <v>9333.3333333333321</v>
      </c>
      <c r="AF3" s="14">
        <f t="shared" si="1"/>
        <v>9333.3333333333321</v>
      </c>
      <c r="AG3" s="14">
        <f t="shared" si="1"/>
        <v>9333.3333333333321</v>
      </c>
      <c r="AH3" s="12" t="s">
        <v>22</v>
      </c>
      <c r="AI3" s="14">
        <f>AI2*$B$14</f>
        <v>319.921875</v>
      </c>
      <c r="AJ3" s="14">
        <f>AJ2*$B$14</f>
        <v>812.109375</v>
      </c>
      <c r="AK3" s="14">
        <f>AK2*$B$14</f>
        <v>1304.2968749999995</v>
      </c>
      <c r="AL3" s="14">
        <f t="shared" ref="AL3:AP3" si="2">AL2*$B$14</f>
        <v>1796.484375</v>
      </c>
      <c r="AM3" s="14">
        <f t="shared" si="2"/>
        <v>2288.6718749999991</v>
      </c>
      <c r="AN3" s="14">
        <f t="shared" si="2"/>
        <v>2780.859375</v>
      </c>
      <c r="AO3" s="14">
        <f t="shared" si="2"/>
        <v>3273.046875</v>
      </c>
      <c r="AP3" s="14">
        <f t="shared" si="2"/>
        <v>3765.234375</v>
      </c>
    </row>
    <row r="4" spans="1:42" ht="11.25" customHeight="1">
      <c r="A4" s="12" t="s">
        <v>23</v>
      </c>
      <c r="B4" s="22">
        <v>0.15</v>
      </c>
      <c r="C4" s="4"/>
      <c r="D4" s="12" t="s">
        <v>24</v>
      </c>
      <c r="E4" s="13">
        <v>0</v>
      </c>
      <c r="F4" s="20" cm="1">
        <f t="array" ref="F4">SUM((AI5:AL5)*$B$16)*$B$11+SUM((AI7:AL7)*$B$16)*$B$12</f>
        <v>573461.43749999988</v>
      </c>
      <c r="G4" s="16" cm="1">
        <f t="array" ref="G4">SUM((AM5:AP5)*$B$16)*$B$11+SUM((AM7:AP7)*$B$16)*$B$12+SUM(((AI5:AL5)*$B$16)*$B$16)*$B$11+SUM(((AI7:AL7)*$B$16)*$B$16)*$B$12</f>
        <v>2070462.515625</v>
      </c>
      <c r="I4" s="12" t="s">
        <v>25</v>
      </c>
      <c r="J4" s="14">
        <f>((J2*((($B$8*$B$3))*$B$4)+(J2*(($B$8*$B$6)*$B$7)))*$B$22)*$B$25</f>
        <v>72.916666666666657</v>
      </c>
      <c r="K4" s="14">
        <f>((K2*((($B$8*$B$3))*$B$4)+(K2*(($B$8*$B$6)*$B$7)))*$B$22)*$B$26</f>
        <v>94.791666666666657</v>
      </c>
      <c r="L4" s="14">
        <f>((L2*((($B$8*$B$3))*$B$4)+(L2*(($B$8*$B$6)*$B$7)))*$B$22)*$B$27</f>
        <v>116.66666666666666</v>
      </c>
      <c r="M4" s="14">
        <f>(((M2-L2)*((($B$8*$B$3))*$B$4)+((M2-L2)*(($B$8*$B$6)*$B$7)))*$B$22)+(((J2*((($B$8*$B$3))*$B$4)+(J2*(($B$8*$B$6)*$B$7)))*$B$22)*$B$25)</f>
        <v>218.74999999999997</v>
      </c>
      <c r="N4" s="14">
        <f>(((N2-L2)*((($B$8*$B$3))*$B$4)+((N2-L2)*(($B$8*$B$6)*$B$7)))*$B$22)+(((K2*((($B$8*$B$3))*$B$4)+(K2*(($B$8*$B$6)*$B$7)))*$B$22)*$B$26)</f>
        <v>240.62499999999997</v>
      </c>
      <c r="O4" s="14">
        <f>(((O2-L2)*((($B$8*$B$3))*$B$4)+((O2-L2)*(($B$8*$B$6)*$B$7)))*$B$22)+(((K2*((($B$8*$B$3))*$B$4)+(K2*(($B$8*$B$6)*$B$7)))*$B$22)*$B$27)</f>
        <v>262.5</v>
      </c>
      <c r="P4" s="14">
        <f>(((P2-L2)*((($B$8*$B$3))*$B$4)+((P2-L2)*(($B$8*$B$6)*$B$7)))*$B$22)+(((K2*((($B$8*$B$3))*$B$4)+(K2*(($B$8*$B$6)*$B$7)))*$B$22)*$B$25)</f>
        <v>364.58333333333326</v>
      </c>
      <c r="Q4" s="14">
        <f>(((Q2-L2)*((($B$8*$B$3))*$B$4)+((Q2-L2)*(($B$8*$B$6)*$B$7)))*$B$22)+(((K2*((($B$8*$B$3))*$B$4)+(K2*(($B$8*$B$6)*$B$7)))*$B$22)*$B$26)</f>
        <v>386.45833333333326</v>
      </c>
      <c r="R4" s="14">
        <f>(((R2-L2)*((($B$8*$B$3))*$B$4)+((R2-L2)*(($B$8*$B$6)*$B$7)))*$B$22)+(((K2*((($B$8*$B$3))*$B$4)+(K2*(($B$8*$B$6)*$B$7)))*$B$22)*$B$27)</f>
        <v>408.33333333333326</v>
      </c>
      <c r="S4" s="14">
        <f>(((S2-L2)*((($B$8*$B$3))*$B$4)+((S2-L2)*(($B$8*$B$6)*$B$7)))*$B$22)+(((K2*((($B$8*$B$3))*$B$4)+(K2*(($B$8*$B$6)*$B$7)))*$B$22)*$B$25)</f>
        <v>510.41666666666663</v>
      </c>
      <c r="T4" s="14">
        <f>(((T2-L2)*((($B$8*$B$3))*$B$4)+((T2-L2)*(($B$8*$B$6)*$B$7)))*$B$22)+(((K2*((($B$8*$B$3))*$B$4)+(K2*(($B$8*$B$6)*$B$7)))*$B$22)*$B$26)</f>
        <v>532.29166666666663</v>
      </c>
      <c r="U4" s="14">
        <f>(((U2-L2)*((($B$8*$B$3))*$B$4)+((U2-L2)*(($B$8*$B$6)*$B$7)))*$B$22)+(((K2*((($B$8*$B$3))*$B$4)+(K2*(($B$8*$B$6)*$B$7)))*$B$22)*$B$27)</f>
        <v>554.16666666666663</v>
      </c>
      <c r="V4" s="14">
        <f>(((V2-L2)*((($B$8*$B$3))*$B$4)+((V2-L2)*(($B$8*$B$6)*$B$7)))*$B$22)+(((K2*((($B$8*$B$3))*$B$4)+(K2*(($B$8*$B$6)*$B$7)))*$B$22)*$B$25)</f>
        <v>656.24999999999989</v>
      </c>
      <c r="W4" s="14">
        <f>(((W2-L2)*((($B$8*$B$3))*$B$4)+((W2-L2)*(($B$8*$B$6)*$B$7)))*$B$22)+(((K2*((($B$8*$B$3))*$B$4)+(K2*(($B$8*$B$6)*$B$7)))*$B$22)*$B$26)</f>
        <v>678.12499999999989</v>
      </c>
      <c r="X4" s="14">
        <f>(((X2-L2)*((($B$8*$B$3))*$B$4)+((X2-L2)*(($B$8*$B$6)*$B$7)))*$B$22)+(((K2*((($B$8*$B$3))*$B$4)+(K2*(($B$8*$B$6)*$B$7)))*$B$22)*$B$27)</f>
        <v>699.99999999999989</v>
      </c>
      <c r="Y4" s="14">
        <f>(((Y2-L2)*((($B$8*$B$3))*$B$4)+((Y2-L2)*(($B$8*$B$6)*$B$7)))*$B$22)+(((K2*((($B$8*$B$3))*$B$4)+(K2*(($B$8*$B$6)*$B$7)))*$B$22)*$B$25)</f>
        <v>802.08333333333326</v>
      </c>
      <c r="Z4" s="14">
        <f>(((Z2-L2)*((($B$8*$B$3))*$B$4)+((Z2-L2)*(($B$8*$B$6)*$B$7)))*$B$22)+(((K2*((($B$8*$B$3))*$B$4)+(K2*(($B$8*$B$6)*$B$7)))*$B$22)*$B$26)</f>
        <v>823.95833333333326</v>
      </c>
      <c r="AA4" s="14">
        <f>(((AA2-L2)*((($B$8*$B$3))*$B$4)+((AA2-L2)*(($B$8*$B$6)*$B$7)))*$B$22)+(((K2*((($B$8*$B$3))*$B$4)+(K2*(($B$8*$B$6)*$B$7)))*$B$22)*$B$27)</f>
        <v>845.83333333333326</v>
      </c>
      <c r="AB4" s="14">
        <f>(((AB2-L2)*((($B$8*$B$3))*$B$4)+((AB2-L2)*(($B$8*$B$6)*$B$7)))*$B$22)+(((K2*((($B$8*$B$3))*$B$4)+(K2*(($B$8*$B$6)*$B$7)))*$B$22)*$B$25)</f>
        <v>947.91666666666663</v>
      </c>
      <c r="AC4" s="14">
        <f>(((AC2-L2)*((($B$8*$B$3))*$B$4)+((AC2-L2)*(($B$8*$B$6)*$B$7)))*$B$22)+(((K2*((($B$8*$B$3))*$B$4)+(K2*(($B$8*$B$6)*$B$7)))*$B$22)*$B$26)</f>
        <v>969.79166666666663</v>
      </c>
      <c r="AD4" s="14">
        <f>(((AD2-L2)*((($B$8*$B$3))*$B$4)+((AD2-L2)*(($B$8*$B$6)*$B$7)))*$B$22)+(((K2*((($B$8*$B$3))*$B$4)+(K2*(($B$8*$B$6)*$B$7)))*$B$22)*$B$27)</f>
        <v>991.66666666666663</v>
      </c>
      <c r="AE4" s="14">
        <f>(((AE2-L2)*((($B$8*$B$3))*$B$4)+((AE2-L2)*(($B$8*$B$6)*$B$7)))*$B$22)+(((K2*((($B$8*$B$3))*$B$4)+(K2*(($B$8*$B$6)*$B$7)))*$B$22)*$B$25)</f>
        <v>1093.75</v>
      </c>
      <c r="AF4" s="14">
        <f>(((AF2-L2)*((($B$8*$B$3))*$B$4)+((AF2-L2)*(($B$8*$B$6)*$B$7)))*$B$22)+(((K2*((($B$8*$B$3))*$B$4)+(K2*(($B$8*$B$6)*$B$7)))*$B$22)*$B$26)</f>
        <v>1115.625</v>
      </c>
      <c r="AG4" s="14">
        <f>(((AG2-L2)*((($B$8*$B$3))*$B$4)+((AG2-L2)*(($B$8*$B$6)*$B$7)))*$B$22)+(((K2*((($B$8*$B$3))*$B$4)+(K2*(($B$8*$B$6)*$B$7)))*$B$22)*$B$27)</f>
        <v>1137.5</v>
      </c>
      <c r="AH4" s="12" t="s">
        <v>26</v>
      </c>
      <c r="AI4" s="14">
        <f>AI2*$B$13</f>
        <v>53.3203125</v>
      </c>
      <c r="AJ4" s="14">
        <f>AJ2*$B$13</f>
        <v>135.3515625</v>
      </c>
      <c r="AK4" s="14">
        <f>AK2*$B$13</f>
        <v>217.38281249999994</v>
      </c>
      <c r="AL4" s="14">
        <f t="shared" ref="AL4:AP4" si="3">AL2*$B$13</f>
        <v>299.4140625</v>
      </c>
      <c r="AM4" s="14">
        <f t="shared" si="3"/>
        <v>381.44531249999989</v>
      </c>
      <c r="AN4" s="14">
        <f t="shared" si="3"/>
        <v>463.4765625</v>
      </c>
      <c r="AO4" s="14">
        <f t="shared" si="3"/>
        <v>545.5078125</v>
      </c>
      <c r="AP4" s="14">
        <f t="shared" si="3"/>
        <v>627.5390625</v>
      </c>
    </row>
    <row r="5" spans="1:42" ht="11.25" customHeight="1">
      <c r="A5" s="12" t="s">
        <v>27</v>
      </c>
      <c r="B5" s="14">
        <v>7</v>
      </c>
      <c r="C5" s="6"/>
      <c r="D5" s="12" t="s">
        <v>28</v>
      </c>
      <c r="E5" s="16">
        <f>SUM(AI12:AL12)</f>
        <v>548961.52500000002</v>
      </c>
      <c r="F5" s="16">
        <f>SUM(AM12:AP12)</f>
        <v>1447215.5249999999</v>
      </c>
      <c r="H5" s="3"/>
      <c r="I5" s="12" t="s">
        <v>29</v>
      </c>
      <c r="J5" s="14">
        <f>J4*$B$15</f>
        <v>54.687499999999993</v>
      </c>
      <c r="K5" s="14">
        <f>K4*$B$15</f>
        <v>71.09375</v>
      </c>
      <c r="L5" s="14">
        <f>L4*$B$15</f>
        <v>87.5</v>
      </c>
      <c r="M5" s="14">
        <f t="shared" ref="M5:AG5" si="4">M4*$B$15</f>
        <v>164.06249999999997</v>
      </c>
      <c r="N5" s="14">
        <f t="shared" si="4"/>
        <v>180.46874999999997</v>
      </c>
      <c r="O5" s="14">
        <f t="shared" si="4"/>
        <v>196.875</v>
      </c>
      <c r="P5" s="14">
        <f t="shared" si="4"/>
        <v>273.43749999999994</v>
      </c>
      <c r="Q5" s="14">
        <f t="shared" si="4"/>
        <v>289.84374999999994</v>
      </c>
      <c r="R5" s="14">
        <f t="shared" si="4"/>
        <v>306.24999999999994</v>
      </c>
      <c r="S5" s="14">
        <f t="shared" si="4"/>
        <v>382.8125</v>
      </c>
      <c r="T5" s="14">
        <f t="shared" si="4"/>
        <v>399.21875</v>
      </c>
      <c r="U5" s="14">
        <f t="shared" si="4"/>
        <v>415.625</v>
      </c>
      <c r="V5" s="14">
        <f t="shared" si="4"/>
        <v>492.18749999999989</v>
      </c>
      <c r="W5" s="14">
        <f t="shared" si="4"/>
        <v>508.59374999999989</v>
      </c>
      <c r="X5" s="14">
        <f t="shared" si="4"/>
        <v>524.99999999999989</v>
      </c>
      <c r="Y5" s="14">
        <f t="shared" si="4"/>
        <v>601.5625</v>
      </c>
      <c r="Z5" s="14">
        <f t="shared" si="4"/>
        <v>617.96875</v>
      </c>
      <c r="AA5" s="14">
        <f t="shared" si="4"/>
        <v>634.375</v>
      </c>
      <c r="AB5" s="14">
        <f t="shared" si="4"/>
        <v>710.9375</v>
      </c>
      <c r="AC5" s="14">
        <f t="shared" si="4"/>
        <v>727.34375</v>
      </c>
      <c r="AD5" s="14">
        <f t="shared" si="4"/>
        <v>743.75</v>
      </c>
      <c r="AE5" s="14">
        <f t="shared" si="4"/>
        <v>820.3125</v>
      </c>
      <c r="AF5" s="14">
        <f t="shared" si="4"/>
        <v>836.71875</v>
      </c>
      <c r="AG5" s="14">
        <f t="shared" si="4"/>
        <v>853.125</v>
      </c>
      <c r="AH5" s="12" t="s">
        <v>30</v>
      </c>
      <c r="AI5" s="16">
        <f>SUM(J6:L6)</f>
        <v>382946.484375</v>
      </c>
      <c r="AJ5" s="16">
        <f>SUM(M6:O6)</f>
        <v>972094.92187499988</v>
      </c>
      <c r="AK5" s="16">
        <f>SUM(P6:R6)</f>
        <v>1561243.3593749995</v>
      </c>
      <c r="AL5" s="16">
        <f>SUM(S6:U6)</f>
        <v>2150391.796875</v>
      </c>
      <c r="AM5" s="16">
        <f>SUM(V6:X6)</f>
        <v>2739540.2343749991</v>
      </c>
      <c r="AN5" s="16">
        <f>SUM(Y6:AA6)</f>
        <v>3328688.671875</v>
      </c>
      <c r="AO5" s="16">
        <f>SUM(AB6:AD6)</f>
        <v>3917837.109375</v>
      </c>
      <c r="AP5" s="16">
        <f>SUM(AE6:AG6)</f>
        <v>4506985.546875</v>
      </c>
    </row>
    <row r="6" spans="1:42" ht="11.25" customHeight="1">
      <c r="A6" s="12" t="s">
        <v>31</v>
      </c>
      <c r="B6" s="22">
        <v>0.5</v>
      </c>
      <c r="C6" s="4"/>
      <c r="D6" s="17" t="s">
        <v>32</v>
      </c>
      <c r="E6" s="16">
        <f>SUM(AI13:AL13)</f>
        <v>215653.72499999989</v>
      </c>
      <c r="F6" s="16">
        <f>SUM(F3:F4)-F5</f>
        <v>1222346.4750000001</v>
      </c>
      <c r="H6" s="3"/>
      <c r="I6" s="15" t="s">
        <v>33</v>
      </c>
      <c r="J6" s="16">
        <f>((J4*$B$15)*$B$14)*$B$9</f>
        <v>98191.406249999985</v>
      </c>
      <c r="K6" s="16">
        <f t="shared" ref="K6:AG6" si="5">((K4*$B$15)*$B$14)*$B$9</f>
        <v>127648.828125</v>
      </c>
      <c r="L6" s="16">
        <f t="shared" si="5"/>
        <v>157106.25</v>
      </c>
      <c r="M6" s="16">
        <f t="shared" si="5"/>
        <v>294574.21874999994</v>
      </c>
      <c r="N6" s="16">
        <f t="shared" si="5"/>
        <v>324031.64062499994</v>
      </c>
      <c r="O6" s="16">
        <f>((O4*$B$15)*$B$14)*$B$9</f>
        <v>353489.0625</v>
      </c>
      <c r="P6" s="16">
        <f t="shared" si="5"/>
        <v>490957.03124999988</v>
      </c>
      <c r="Q6" s="16">
        <f t="shared" si="5"/>
        <v>520414.45312499988</v>
      </c>
      <c r="R6" s="16">
        <f t="shared" si="5"/>
        <v>549871.87499999988</v>
      </c>
      <c r="S6" s="16">
        <f t="shared" si="5"/>
        <v>687339.84375</v>
      </c>
      <c r="T6" s="16">
        <f t="shared" si="5"/>
        <v>716797.265625</v>
      </c>
      <c r="U6" s="16">
        <f t="shared" si="5"/>
        <v>746254.6875</v>
      </c>
      <c r="V6" s="16">
        <f t="shared" si="5"/>
        <v>883722.65624999977</v>
      </c>
      <c r="W6" s="16">
        <f t="shared" si="5"/>
        <v>913180.07812499977</v>
      </c>
      <c r="X6" s="16">
        <f t="shared" si="5"/>
        <v>942637.49999999977</v>
      </c>
      <c r="Y6" s="16">
        <f t="shared" si="5"/>
        <v>1080105.46875</v>
      </c>
      <c r="Z6" s="16">
        <f t="shared" si="5"/>
        <v>1109562.890625</v>
      </c>
      <c r="AA6" s="16">
        <f t="shared" si="5"/>
        <v>1139020.3125</v>
      </c>
      <c r="AB6" s="16">
        <f t="shared" si="5"/>
        <v>1276488.28125</v>
      </c>
      <c r="AC6" s="16">
        <f t="shared" si="5"/>
        <v>1305945.703125</v>
      </c>
      <c r="AD6" s="16">
        <f t="shared" si="5"/>
        <v>1335403.125</v>
      </c>
      <c r="AE6" s="16">
        <f t="shared" si="5"/>
        <v>1472871.09375</v>
      </c>
      <c r="AF6" s="16">
        <f t="shared" si="5"/>
        <v>1502328.515625</v>
      </c>
      <c r="AG6" s="16">
        <f t="shared" si="5"/>
        <v>1531785.9375</v>
      </c>
      <c r="AH6" s="12" t="s">
        <v>34</v>
      </c>
      <c r="AI6" s="16">
        <f>AI5*$B11</f>
        <v>45953.578125</v>
      </c>
      <c r="AJ6" s="16">
        <f>AJ5*$B$11</f>
        <v>116651.39062499999</v>
      </c>
      <c r="AK6" s="16">
        <f>AK5*$B$11</f>
        <v>187349.20312499994</v>
      </c>
      <c r="AL6" s="16">
        <f>AL5*$B$11</f>
        <v>258047.015625</v>
      </c>
      <c r="AM6" s="16">
        <f>AM5*$B$11</f>
        <v>328744.82812499988</v>
      </c>
      <c r="AN6" s="16">
        <f>AN5*$B$11</f>
        <v>399442.640625</v>
      </c>
      <c r="AO6" s="16">
        <f>AO5*$B$11</f>
        <v>470140.453125</v>
      </c>
      <c r="AP6" s="16">
        <f>AP5*$B$11</f>
        <v>540838.265625</v>
      </c>
    </row>
    <row r="7" spans="1:42" ht="11.25" customHeight="1">
      <c r="A7" s="12" t="s">
        <v>35</v>
      </c>
      <c r="B7" s="22">
        <v>0.1</v>
      </c>
      <c r="C7" s="4"/>
      <c r="I7" s="15" t="s">
        <v>36</v>
      </c>
      <c r="J7" s="16">
        <f>J6*$B$11</f>
        <v>11782.968749999998</v>
      </c>
      <c r="K7" s="16">
        <f>K6*$B$11</f>
        <v>15317.859375</v>
      </c>
      <c r="L7" s="16">
        <f>L6*$B$11</f>
        <v>18852.75</v>
      </c>
      <c r="M7" s="16">
        <f t="shared" ref="M7:AG7" si="6">M6*$B$11</f>
        <v>35348.906249999993</v>
      </c>
      <c r="N7" s="16">
        <f t="shared" si="6"/>
        <v>38883.796874999993</v>
      </c>
      <c r="O7" s="16">
        <f t="shared" si="6"/>
        <v>42418.6875</v>
      </c>
      <c r="P7" s="16">
        <f t="shared" si="6"/>
        <v>58914.843749999985</v>
      </c>
      <c r="Q7" s="16">
        <f t="shared" si="6"/>
        <v>62449.734374999985</v>
      </c>
      <c r="R7" s="16">
        <f t="shared" si="6"/>
        <v>65984.624999999985</v>
      </c>
      <c r="S7" s="16">
        <f t="shared" si="6"/>
        <v>82480.78125</v>
      </c>
      <c r="T7" s="16">
        <f t="shared" si="6"/>
        <v>86015.671875</v>
      </c>
      <c r="U7" s="16">
        <f t="shared" si="6"/>
        <v>89550.5625</v>
      </c>
      <c r="V7" s="16">
        <f t="shared" si="6"/>
        <v>106046.71874999997</v>
      </c>
      <c r="W7" s="16">
        <f t="shared" si="6"/>
        <v>109581.60937499997</v>
      </c>
      <c r="X7" s="16">
        <f t="shared" si="6"/>
        <v>113116.49999999997</v>
      </c>
      <c r="Y7" s="16">
        <f t="shared" si="6"/>
        <v>129612.65625</v>
      </c>
      <c r="Z7" s="16">
        <f t="shared" si="6"/>
        <v>133147.546875</v>
      </c>
      <c r="AA7" s="16">
        <f t="shared" si="6"/>
        <v>136682.4375</v>
      </c>
      <c r="AB7" s="16">
        <f t="shared" si="6"/>
        <v>153178.59375</v>
      </c>
      <c r="AC7" s="16">
        <f t="shared" si="6"/>
        <v>156713.484375</v>
      </c>
      <c r="AD7" s="16">
        <f t="shared" si="6"/>
        <v>160248.375</v>
      </c>
      <c r="AE7" s="16">
        <f t="shared" si="6"/>
        <v>176744.53125</v>
      </c>
      <c r="AF7" s="16">
        <f t="shared" si="6"/>
        <v>180279.421875</v>
      </c>
      <c r="AG7" s="16">
        <f t="shared" si="6"/>
        <v>183814.3125</v>
      </c>
      <c r="AH7" s="12" t="s">
        <v>37</v>
      </c>
      <c r="AI7" s="16">
        <f>SUM(J8:L8)</f>
        <v>78914.0625</v>
      </c>
      <c r="AJ7" s="16">
        <f>SUM(M8:O8)</f>
        <v>200320.31249999997</v>
      </c>
      <c r="AK7" s="16">
        <f>SUM(P8:R8)</f>
        <v>321726.56249999994</v>
      </c>
      <c r="AL7" s="16">
        <f>SUM(S8:U8)</f>
        <v>443132.8125</v>
      </c>
      <c r="AM7" s="16">
        <f>SUM(V8:X8)</f>
        <v>564539.06249999988</v>
      </c>
      <c r="AN7" s="16">
        <f>SUM(Y8:AA8)</f>
        <v>685945.3125</v>
      </c>
      <c r="AO7" s="16">
        <f>SUM(AB8:AD8)</f>
        <v>807351.5625</v>
      </c>
      <c r="AP7" s="16">
        <f>SUM(AE8:AG8)</f>
        <v>928757.8125</v>
      </c>
    </row>
    <row r="8" spans="1:42" ht="11.25" customHeight="1">
      <c r="A8" s="12" t="s">
        <v>38</v>
      </c>
      <c r="B8" s="13">
        <v>14</v>
      </c>
      <c r="I8" s="15" t="s">
        <v>39</v>
      </c>
      <c r="J8" s="16">
        <f>((J4*$B$15)*$B$13)*$B$10</f>
        <v>20234.374999999996</v>
      </c>
      <c r="K8" s="16">
        <f t="shared" ref="K8:AG8" si="7">((K4*$B$15)*$B$13)*$B$10</f>
        <v>26304.6875</v>
      </c>
      <c r="L8" s="16">
        <f t="shared" si="7"/>
        <v>32375</v>
      </c>
      <c r="M8" s="16">
        <f t="shared" si="7"/>
        <v>60703.124999999993</v>
      </c>
      <c r="N8" s="16">
        <f t="shared" si="7"/>
        <v>66773.437499999985</v>
      </c>
      <c r="O8" s="16">
        <f t="shared" si="7"/>
        <v>72843.75</v>
      </c>
      <c r="P8" s="16">
        <f t="shared" si="7"/>
        <v>101171.87499999999</v>
      </c>
      <c r="Q8" s="16">
        <f t="shared" si="7"/>
        <v>107242.18749999999</v>
      </c>
      <c r="R8" s="16">
        <f t="shared" si="7"/>
        <v>113312.49999999999</v>
      </c>
      <c r="S8" s="16">
        <f t="shared" si="7"/>
        <v>141640.625</v>
      </c>
      <c r="T8" s="16">
        <f t="shared" si="7"/>
        <v>147710.9375</v>
      </c>
      <c r="U8" s="16">
        <f t="shared" si="7"/>
        <v>153781.25</v>
      </c>
      <c r="V8" s="16">
        <f t="shared" si="7"/>
        <v>182109.37499999997</v>
      </c>
      <c r="W8" s="16">
        <f t="shared" si="7"/>
        <v>188179.68749999997</v>
      </c>
      <c r="X8" s="16">
        <f t="shared" si="7"/>
        <v>194249.99999999997</v>
      </c>
      <c r="Y8" s="16">
        <f t="shared" si="7"/>
        <v>222578.125</v>
      </c>
      <c r="Z8" s="16">
        <f t="shared" si="7"/>
        <v>228648.4375</v>
      </c>
      <c r="AA8" s="16">
        <f t="shared" si="7"/>
        <v>234718.75</v>
      </c>
      <c r="AB8" s="16">
        <f t="shared" si="7"/>
        <v>263046.875</v>
      </c>
      <c r="AC8" s="16">
        <f t="shared" si="7"/>
        <v>269117.1875</v>
      </c>
      <c r="AD8" s="16">
        <f t="shared" si="7"/>
        <v>275187.5</v>
      </c>
      <c r="AE8" s="16">
        <f t="shared" si="7"/>
        <v>303515.625</v>
      </c>
      <c r="AF8" s="16">
        <f t="shared" si="7"/>
        <v>309585.9375</v>
      </c>
      <c r="AG8" s="16">
        <f t="shared" si="7"/>
        <v>315656.25</v>
      </c>
      <c r="AH8" s="12" t="s">
        <v>40</v>
      </c>
      <c r="AI8" s="16">
        <f>AI7*$B$12</f>
        <v>11837.109375</v>
      </c>
      <c r="AJ8" s="16">
        <f>AJ7*$B$12</f>
        <v>30048.046874999993</v>
      </c>
      <c r="AK8" s="16">
        <f>AK7*$B$12</f>
        <v>48258.984374999993</v>
      </c>
      <c r="AL8" s="16">
        <f>AL7*$B$12</f>
        <v>66469.921875</v>
      </c>
      <c r="AM8" s="16">
        <f>AM7*$B$12</f>
        <v>84680.859374999985</v>
      </c>
      <c r="AN8" s="16">
        <f>AN7*$B$12</f>
        <v>102891.796875</v>
      </c>
      <c r="AO8" s="16">
        <f>AO7*$B$12</f>
        <v>121102.734375</v>
      </c>
      <c r="AP8" s="16">
        <f>Q9*3</f>
        <v>48258.984374999985</v>
      </c>
    </row>
    <row r="9" spans="1:42" ht="11.25" customHeight="1">
      <c r="A9" s="12" t="s">
        <v>41</v>
      </c>
      <c r="B9" s="16">
        <v>1197</v>
      </c>
      <c r="C9" s="5"/>
      <c r="D9" s="12" t="s">
        <v>42</v>
      </c>
      <c r="E9" s="14">
        <f>SUM(AI2:AL2)</f>
        <v>2821.875</v>
      </c>
      <c r="F9" s="21">
        <f>SUM(AM2:AP2)</f>
        <v>8071.875</v>
      </c>
      <c r="G9" s="14">
        <f>(E9*$B$16)+F9</f>
        <v>10188.28125</v>
      </c>
      <c r="I9" s="15" t="s">
        <v>43</v>
      </c>
      <c r="J9" s="16">
        <f>J8*$B$12</f>
        <v>3035.1562499999995</v>
      </c>
      <c r="K9" s="16">
        <f t="shared" ref="K9:AG9" si="8">K8*$B$12</f>
        <v>3945.703125</v>
      </c>
      <c r="L9" s="16">
        <f t="shared" si="8"/>
        <v>4856.25</v>
      </c>
      <c r="M9" s="16">
        <f t="shared" si="8"/>
        <v>9105.4687499999982</v>
      </c>
      <c r="N9" s="16">
        <f t="shared" si="8"/>
        <v>10016.015624999998</v>
      </c>
      <c r="O9" s="16">
        <f t="shared" si="8"/>
        <v>10926.5625</v>
      </c>
      <c r="P9" s="16">
        <f t="shared" si="8"/>
        <v>15175.781249999996</v>
      </c>
      <c r="Q9" s="16">
        <f t="shared" si="8"/>
        <v>16086.328124999996</v>
      </c>
      <c r="R9" s="16">
        <f t="shared" si="8"/>
        <v>16996.874999999996</v>
      </c>
      <c r="S9" s="16">
        <f t="shared" si="8"/>
        <v>21246.09375</v>
      </c>
      <c r="T9" s="16">
        <f t="shared" si="8"/>
        <v>22156.640625</v>
      </c>
      <c r="U9" s="16">
        <f t="shared" si="8"/>
        <v>23067.1875</v>
      </c>
      <c r="V9" s="16">
        <f t="shared" si="8"/>
        <v>27316.406249999996</v>
      </c>
      <c r="W9" s="16">
        <f t="shared" si="8"/>
        <v>28226.953124999996</v>
      </c>
      <c r="X9" s="16">
        <f t="shared" si="8"/>
        <v>29137.499999999996</v>
      </c>
      <c r="Y9" s="16">
        <f t="shared" si="8"/>
        <v>33386.71875</v>
      </c>
      <c r="Z9" s="16">
        <f t="shared" si="8"/>
        <v>34297.265625</v>
      </c>
      <c r="AA9" s="16">
        <f t="shared" si="8"/>
        <v>35207.8125</v>
      </c>
      <c r="AB9" s="16">
        <f t="shared" si="8"/>
        <v>39457.03125</v>
      </c>
      <c r="AC9" s="16">
        <f t="shared" si="8"/>
        <v>40367.578125</v>
      </c>
      <c r="AD9" s="16">
        <f t="shared" si="8"/>
        <v>41278.125</v>
      </c>
      <c r="AE9" s="16">
        <f t="shared" si="8"/>
        <v>45527.34375</v>
      </c>
      <c r="AF9" s="16">
        <f t="shared" si="8"/>
        <v>46437.890625</v>
      </c>
      <c r="AG9" s="16">
        <f t="shared" si="8"/>
        <v>47348.4375</v>
      </c>
      <c r="AH9" s="12" t="s">
        <v>44</v>
      </c>
      <c r="AI9" s="16">
        <f>AI6+AI8</f>
        <v>57790.6875</v>
      </c>
      <c r="AJ9" s="16">
        <f>AJ6+AJ8</f>
        <v>146699.43749999997</v>
      </c>
      <c r="AK9" s="16">
        <f>AK6+AK8</f>
        <v>235608.18749999994</v>
      </c>
      <c r="AL9" s="16">
        <f>AL6+AL8</f>
        <v>324516.9375</v>
      </c>
      <c r="AM9" s="16">
        <f>AM6+AM8</f>
        <v>413425.68749999988</v>
      </c>
      <c r="AN9" s="16">
        <f>AN6+AN8</f>
        <v>502334.4375</v>
      </c>
      <c r="AO9" s="16">
        <f>AO6+AO8</f>
        <v>591243.1875</v>
      </c>
      <c r="AP9" s="16">
        <f>AP6+AP8</f>
        <v>589097.25</v>
      </c>
    </row>
    <row r="10" spans="1:42" ht="11.25" customHeight="1">
      <c r="A10" s="17" t="s">
        <v>45</v>
      </c>
      <c r="B10" s="16">
        <v>1480</v>
      </c>
      <c r="C10" s="5"/>
      <c r="D10" s="12" t="s">
        <v>46</v>
      </c>
      <c r="E10" s="14">
        <f>SUM(AI3:AL3)</f>
        <v>4232.8125</v>
      </c>
      <c r="F10" s="21">
        <f>SUM(AM3:AP3)</f>
        <v>12107.8125</v>
      </c>
      <c r="G10" s="14">
        <f>(E10*$B$16)+F10</f>
        <v>15282.421875</v>
      </c>
      <c r="I10" s="12" t="s">
        <v>47</v>
      </c>
      <c r="J10" s="16">
        <f>J7+J9</f>
        <v>14818.124999999998</v>
      </c>
      <c r="K10" s="16">
        <f t="shared" ref="K10:AG10" si="9">K7+K9</f>
        <v>19263.5625</v>
      </c>
      <c r="L10" s="16">
        <f t="shared" si="9"/>
        <v>23709</v>
      </c>
      <c r="M10" s="16">
        <f t="shared" si="9"/>
        <v>44454.374999999993</v>
      </c>
      <c r="N10" s="16">
        <f t="shared" si="9"/>
        <v>48899.812499999993</v>
      </c>
      <c r="O10" s="16">
        <f t="shared" si="9"/>
        <v>53345.25</v>
      </c>
      <c r="P10" s="16">
        <f t="shared" si="9"/>
        <v>74090.624999999985</v>
      </c>
      <c r="Q10" s="16">
        <f t="shared" si="9"/>
        <v>78536.062499999985</v>
      </c>
      <c r="R10" s="16">
        <f t="shared" si="9"/>
        <v>82981.499999999985</v>
      </c>
      <c r="S10" s="16">
        <f t="shared" si="9"/>
        <v>103726.875</v>
      </c>
      <c r="T10" s="16">
        <f t="shared" si="9"/>
        <v>108172.3125</v>
      </c>
      <c r="U10" s="16">
        <f t="shared" si="9"/>
        <v>112617.75</v>
      </c>
      <c r="V10" s="16">
        <f t="shared" si="9"/>
        <v>133363.12499999997</v>
      </c>
      <c r="W10" s="16">
        <f t="shared" si="9"/>
        <v>137808.56249999997</v>
      </c>
      <c r="X10" s="16">
        <f t="shared" si="9"/>
        <v>142253.99999999997</v>
      </c>
      <c r="Y10" s="16">
        <f t="shared" si="9"/>
        <v>162999.375</v>
      </c>
      <c r="Z10" s="16">
        <f t="shared" si="9"/>
        <v>167444.8125</v>
      </c>
      <c r="AA10" s="16">
        <f t="shared" si="9"/>
        <v>171890.25</v>
      </c>
      <c r="AB10" s="16">
        <f t="shared" si="9"/>
        <v>192635.625</v>
      </c>
      <c r="AC10" s="16">
        <f t="shared" si="9"/>
        <v>197081.0625</v>
      </c>
      <c r="AD10" s="16">
        <f t="shared" si="9"/>
        <v>201526.5</v>
      </c>
      <c r="AE10" s="16">
        <f t="shared" si="9"/>
        <v>222271.875</v>
      </c>
      <c r="AF10" s="16">
        <f t="shared" si="9"/>
        <v>226717.3125</v>
      </c>
      <c r="AG10" s="16">
        <f t="shared" si="9"/>
        <v>231162.75</v>
      </c>
      <c r="AH10" s="12" t="s">
        <v>48</v>
      </c>
      <c r="AI10" s="16">
        <f>SUM(J11:L11)</f>
        <v>5779.0687500000004</v>
      </c>
      <c r="AJ10" s="16">
        <f>SUM(M11:O11)</f>
        <v>14669.943749999999</v>
      </c>
      <c r="AK10" s="16">
        <f>SUM(P11:R11)</f>
        <v>23560.818749999995</v>
      </c>
      <c r="AL10" s="16">
        <f>SUM(S11:U11)</f>
        <v>32451.693749999999</v>
      </c>
      <c r="AM10" s="16">
        <f>SUM(V11:X11)</f>
        <v>41342.568749999991</v>
      </c>
      <c r="AN10" s="16">
        <f>SUM(Y11:AA11)</f>
        <v>50233.443749999999</v>
      </c>
      <c r="AO10" s="16">
        <f>SUM(AB11:AD11)</f>
        <v>59124.318749999999</v>
      </c>
      <c r="AP10" s="16">
        <f>SUM(AE11:AG11)</f>
        <v>68015.193750000006</v>
      </c>
    </row>
    <row r="11" spans="1:42" ht="11.25" customHeight="1">
      <c r="A11" s="12" t="s">
        <v>34</v>
      </c>
      <c r="B11" s="22">
        <v>0.12</v>
      </c>
      <c r="C11" s="4"/>
      <c r="D11" s="12" t="s">
        <v>49</v>
      </c>
      <c r="E11" s="14">
        <f>SUM(AI4:AL4)</f>
        <v>705.46875</v>
      </c>
      <c r="F11" s="21">
        <f>SUM(AM4:AP4)</f>
        <v>2017.96875</v>
      </c>
      <c r="G11" s="14">
        <f>(E11*$B$16)+F11</f>
        <v>2547.0703125</v>
      </c>
      <c r="I11" s="15" t="s">
        <v>48</v>
      </c>
      <c r="J11" s="16">
        <f>(J2*$B$17)*($B$22*8)+((J7*0.1)+(J9*0.1))</f>
        <v>1481.8124999999998</v>
      </c>
      <c r="K11" s="16">
        <f t="shared" ref="K11:AG11" si="10">(K2*$B$17)*($B$22*8)+((K7*0.1)+(K9*0.1))</f>
        <v>1926.35625</v>
      </c>
      <c r="L11" s="16">
        <f t="shared" si="10"/>
        <v>2370.9</v>
      </c>
      <c r="M11" s="16">
        <f t="shared" si="10"/>
        <v>4445.4374999999991</v>
      </c>
      <c r="N11" s="16">
        <f t="shared" si="10"/>
        <v>4889.9812499999989</v>
      </c>
      <c r="O11" s="16">
        <f t="shared" si="10"/>
        <v>5334.5250000000005</v>
      </c>
      <c r="P11" s="16">
        <f t="shared" si="10"/>
        <v>7409.0624999999991</v>
      </c>
      <c r="Q11" s="16">
        <f t="shared" si="10"/>
        <v>7853.6062499999989</v>
      </c>
      <c r="R11" s="16">
        <f t="shared" si="10"/>
        <v>8298.1499999999978</v>
      </c>
      <c r="S11" s="16">
        <f t="shared" si="10"/>
        <v>10372.6875</v>
      </c>
      <c r="T11" s="16">
        <f t="shared" si="10"/>
        <v>10817.231250000001</v>
      </c>
      <c r="U11" s="16">
        <f t="shared" si="10"/>
        <v>11261.775</v>
      </c>
      <c r="V11" s="16">
        <f t="shared" si="10"/>
        <v>13336.312499999998</v>
      </c>
      <c r="W11" s="16">
        <f t="shared" si="10"/>
        <v>13780.856249999997</v>
      </c>
      <c r="X11" s="16">
        <f t="shared" si="10"/>
        <v>14225.399999999998</v>
      </c>
      <c r="Y11" s="16">
        <f t="shared" si="10"/>
        <v>16299.9375</v>
      </c>
      <c r="Z11" s="16">
        <f t="shared" si="10"/>
        <v>16744.481250000001</v>
      </c>
      <c r="AA11" s="16">
        <f t="shared" si="10"/>
        <v>17189.025000000001</v>
      </c>
      <c r="AB11" s="16">
        <f t="shared" si="10"/>
        <v>19263.5625</v>
      </c>
      <c r="AC11" s="16">
        <f t="shared" si="10"/>
        <v>19708.106250000001</v>
      </c>
      <c r="AD11" s="16">
        <f t="shared" si="10"/>
        <v>20152.650000000001</v>
      </c>
      <c r="AE11" s="16">
        <f t="shared" si="10"/>
        <v>22227.1875</v>
      </c>
      <c r="AF11" s="16">
        <f t="shared" si="10"/>
        <v>22671.731250000001</v>
      </c>
      <c r="AG11" s="16">
        <f t="shared" si="10"/>
        <v>23116.275000000001</v>
      </c>
      <c r="AH11" s="12" t="s">
        <v>50</v>
      </c>
      <c r="AI11" s="16">
        <f>SUM(J12:L12)</f>
        <v>47250</v>
      </c>
      <c r="AJ11" s="16">
        <f>SUM(M12:O12)</f>
        <v>94500</v>
      </c>
      <c r="AK11" s="16">
        <f>SUM(P12:R12)</f>
        <v>141750</v>
      </c>
      <c r="AL11" s="16">
        <f>SUM(S12:U12)</f>
        <v>189000</v>
      </c>
      <c r="AM11" s="16">
        <f>SUM(V12:X12)</f>
        <v>236250</v>
      </c>
      <c r="AN11" s="16">
        <f>SUM(Y12:AA12)</f>
        <v>283500</v>
      </c>
      <c r="AO11" s="16">
        <f>SUM(AB12:AD12)</f>
        <v>330750</v>
      </c>
      <c r="AP11" s="16">
        <f>SUM(AE12:AG12)</f>
        <v>378000</v>
      </c>
    </row>
    <row r="12" spans="1:42" ht="11.25" customHeight="1">
      <c r="A12" s="12" t="s">
        <v>51</v>
      </c>
      <c r="B12" s="22">
        <v>0.15</v>
      </c>
      <c r="C12" s="4"/>
      <c r="D12" s="12" t="s">
        <v>52</v>
      </c>
      <c r="E12" s="16">
        <f>SUM(AI5:AL5)</f>
        <v>5066676.5625</v>
      </c>
      <c r="F12" s="16">
        <f>E12*$B$16</f>
        <v>3800007.421875</v>
      </c>
      <c r="H12" s="1"/>
      <c r="I12" s="15" t="s">
        <v>50</v>
      </c>
      <c r="J12" s="16">
        <f>((J2*($B$8*$B$3))*$B$2+(J2*($B$8*$B$6))*$B$5)*$B$22</f>
        <v>15750</v>
      </c>
      <c r="K12" s="16">
        <f>((K2*($B$8*$B$3))*$B$2+(K2*($B$8*$B$6))*$B$5)*$B$22</f>
        <v>15750</v>
      </c>
      <c r="L12" s="16">
        <f>((L2*($B$8*$B$3))*$B$2+(L2*($B$8*$B$6))*$B$5)*$B$22</f>
        <v>15750</v>
      </c>
      <c r="M12" s="16">
        <f t="shared" ref="M12:AG12" si="11">((M2*($B$8*$B$3))*$B$2+(M2*($B$8*$B$6))*$B$5)*$B$22</f>
        <v>31500</v>
      </c>
      <c r="N12" s="16">
        <f t="shared" si="11"/>
        <v>31500</v>
      </c>
      <c r="O12" s="16">
        <f t="shared" si="11"/>
        <v>31500</v>
      </c>
      <c r="P12" s="16">
        <f t="shared" si="11"/>
        <v>47250</v>
      </c>
      <c r="Q12" s="16">
        <f t="shared" si="11"/>
        <v>47250</v>
      </c>
      <c r="R12" s="16">
        <f t="shared" si="11"/>
        <v>47250</v>
      </c>
      <c r="S12" s="16">
        <f t="shared" si="11"/>
        <v>63000</v>
      </c>
      <c r="T12" s="16">
        <f t="shared" si="11"/>
        <v>63000</v>
      </c>
      <c r="U12" s="16">
        <f t="shared" si="11"/>
        <v>63000</v>
      </c>
      <c r="V12" s="16">
        <f t="shared" si="11"/>
        <v>78750</v>
      </c>
      <c r="W12" s="16">
        <f t="shared" si="11"/>
        <v>78750</v>
      </c>
      <c r="X12" s="16">
        <f t="shared" si="11"/>
        <v>78750</v>
      </c>
      <c r="Y12" s="16">
        <f t="shared" si="11"/>
        <v>94500</v>
      </c>
      <c r="Z12" s="16">
        <f t="shared" si="11"/>
        <v>94500</v>
      </c>
      <c r="AA12" s="16">
        <f t="shared" si="11"/>
        <v>94500</v>
      </c>
      <c r="AB12" s="16">
        <f t="shared" si="11"/>
        <v>110250</v>
      </c>
      <c r="AC12" s="16">
        <f t="shared" si="11"/>
        <v>110250</v>
      </c>
      <c r="AD12" s="16">
        <f t="shared" si="11"/>
        <v>110250</v>
      </c>
      <c r="AE12" s="16">
        <f t="shared" si="11"/>
        <v>126000</v>
      </c>
      <c r="AF12" s="16">
        <f t="shared" si="11"/>
        <v>126000</v>
      </c>
      <c r="AG12" s="16">
        <f t="shared" si="11"/>
        <v>126000</v>
      </c>
      <c r="AH12" s="12" t="s">
        <v>53</v>
      </c>
      <c r="AI12" s="16">
        <f>AI10+AI11</f>
        <v>53029.068749999999</v>
      </c>
      <c r="AJ12" s="16">
        <f t="shared" ref="AJ12:AP12" si="12">AJ10+AJ11</f>
        <v>109169.94375000001</v>
      </c>
      <c r="AK12" s="16">
        <f t="shared" si="12"/>
        <v>165310.81875000001</v>
      </c>
      <c r="AL12" s="16">
        <f t="shared" si="12"/>
        <v>221451.69375000001</v>
      </c>
      <c r="AM12" s="16">
        <f t="shared" si="12"/>
        <v>277592.56874999998</v>
      </c>
      <c r="AN12" s="16">
        <f t="shared" si="12"/>
        <v>333733.44374999998</v>
      </c>
      <c r="AO12" s="16">
        <f t="shared" si="12"/>
        <v>389874.31874999998</v>
      </c>
      <c r="AP12" s="16">
        <f t="shared" si="12"/>
        <v>446015.19374999998</v>
      </c>
    </row>
    <row r="13" spans="1:42" ht="11.25" customHeight="1">
      <c r="A13" s="12" t="s">
        <v>54</v>
      </c>
      <c r="B13" s="22">
        <v>0.25</v>
      </c>
      <c r="C13" s="4"/>
      <c r="D13" s="12" t="s">
        <v>55</v>
      </c>
      <c r="E13" s="16">
        <f>SUM(AI7:AL7)</f>
        <v>1044093.75</v>
      </c>
      <c r="F13" s="16">
        <f>E13*$B$16</f>
        <v>783070.3125</v>
      </c>
      <c r="I13" s="12" t="s">
        <v>53</v>
      </c>
      <c r="J13" s="16">
        <f>SUM(J11:J12)</f>
        <v>17231.8125</v>
      </c>
      <c r="K13" s="16">
        <f t="shared" ref="K13:AG13" si="13">SUM(K11:K12)</f>
        <v>17676.356250000001</v>
      </c>
      <c r="L13" s="16">
        <f t="shared" si="13"/>
        <v>18120.900000000001</v>
      </c>
      <c r="M13" s="16">
        <f t="shared" si="13"/>
        <v>35945.4375</v>
      </c>
      <c r="N13" s="16">
        <f t="shared" si="13"/>
        <v>36389.981249999997</v>
      </c>
      <c r="O13" s="16">
        <f t="shared" si="13"/>
        <v>36834.525000000001</v>
      </c>
      <c r="P13" s="16">
        <f t="shared" si="13"/>
        <v>54659.0625</v>
      </c>
      <c r="Q13" s="16">
        <f t="shared" si="13"/>
        <v>55103.606249999997</v>
      </c>
      <c r="R13" s="16">
        <f t="shared" si="13"/>
        <v>55548.149999999994</v>
      </c>
      <c r="S13" s="16">
        <f t="shared" si="13"/>
        <v>73372.6875</v>
      </c>
      <c r="T13" s="16">
        <f t="shared" si="13"/>
        <v>73817.231249999997</v>
      </c>
      <c r="U13" s="16">
        <f t="shared" si="13"/>
        <v>74261.774999999994</v>
      </c>
      <c r="V13" s="16">
        <f t="shared" si="13"/>
        <v>92086.3125</v>
      </c>
      <c r="W13" s="16">
        <f t="shared" si="13"/>
        <v>92530.856249999997</v>
      </c>
      <c r="X13" s="16">
        <f t="shared" si="13"/>
        <v>92975.4</v>
      </c>
      <c r="Y13" s="16">
        <f t="shared" si="13"/>
        <v>110799.9375</v>
      </c>
      <c r="Z13" s="16">
        <f t="shared" si="13"/>
        <v>111244.48125</v>
      </c>
      <c r="AA13" s="16">
        <f t="shared" si="13"/>
        <v>111689.02499999999</v>
      </c>
      <c r="AB13" s="16">
        <f t="shared" si="13"/>
        <v>129513.5625</v>
      </c>
      <c r="AC13" s="16">
        <f t="shared" si="13"/>
        <v>129958.10625</v>
      </c>
      <c r="AD13" s="16">
        <f t="shared" si="13"/>
        <v>130402.65</v>
      </c>
      <c r="AE13" s="16">
        <f t="shared" si="13"/>
        <v>148227.1875</v>
      </c>
      <c r="AF13" s="16">
        <f t="shared" si="13"/>
        <v>148671.73125000001</v>
      </c>
      <c r="AG13" s="16">
        <f t="shared" si="13"/>
        <v>149116.27499999999</v>
      </c>
      <c r="AH13" s="12" t="s">
        <v>56</v>
      </c>
      <c r="AI13" s="16">
        <f>AI9-AI12</f>
        <v>4761.6187500000015</v>
      </c>
      <c r="AJ13" s="16">
        <f t="shared" ref="AJ13:AP13" si="14">AJ9-AJ12</f>
        <v>37529.493749999965</v>
      </c>
      <c r="AK13" s="16">
        <f t="shared" si="14"/>
        <v>70297.368749999936</v>
      </c>
      <c r="AL13" s="16">
        <f t="shared" si="14"/>
        <v>103065.24374999999</v>
      </c>
      <c r="AM13" s="16">
        <f t="shared" si="14"/>
        <v>135833.11874999991</v>
      </c>
      <c r="AN13" s="16">
        <f t="shared" si="14"/>
        <v>168600.99375000002</v>
      </c>
      <c r="AO13" s="16">
        <f t="shared" si="14"/>
        <v>201368.86875000002</v>
      </c>
      <c r="AP13" s="16">
        <f t="shared" si="14"/>
        <v>143082.05625000002</v>
      </c>
    </row>
    <row r="14" spans="1:42" ht="11.25" customHeight="1">
      <c r="A14" s="17" t="s">
        <v>57</v>
      </c>
      <c r="B14" s="13">
        <v>1.5</v>
      </c>
      <c r="I14" s="1"/>
    </row>
    <row r="15" spans="1:42" ht="11.25" customHeight="1">
      <c r="A15" s="12" t="s">
        <v>58</v>
      </c>
      <c r="B15" s="22">
        <v>0.75</v>
      </c>
      <c r="C15" s="4"/>
    </row>
    <row r="16" spans="1:42" ht="11.25" customHeight="1">
      <c r="A16" s="12" t="s">
        <v>59</v>
      </c>
      <c r="B16" s="22">
        <v>0.75</v>
      </c>
      <c r="C16" s="4"/>
    </row>
    <row r="17" spans="1:3" ht="11.25" customHeight="1">
      <c r="A17" s="12" t="s">
        <v>60</v>
      </c>
      <c r="B17" s="13">
        <v>0</v>
      </c>
    </row>
    <row r="18" spans="1:3" ht="11.25" customHeight="1">
      <c r="A18" s="12" t="s">
        <v>61</v>
      </c>
      <c r="B18" s="22">
        <v>0.5</v>
      </c>
      <c r="C18" s="4"/>
    </row>
    <row r="19" spans="1:3" ht="11.25" customHeight="1">
      <c r="A19" s="12" t="s">
        <v>62</v>
      </c>
      <c r="B19" s="22">
        <v>0.2</v>
      </c>
      <c r="C19" s="4"/>
    </row>
    <row r="20" spans="1:3" ht="11.25" customHeight="1">
      <c r="A20" s="12" t="s">
        <v>63</v>
      </c>
      <c r="B20" s="22">
        <v>0.3</v>
      </c>
      <c r="C20" s="4"/>
    </row>
    <row r="21" spans="1:3" ht="10.5" customHeight="1">
      <c r="A21" s="12" t="s">
        <v>64</v>
      </c>
      <c r="B21" s="13">
        <v>250</v>
      </c>
    </row>
    <row r="22" spans="1:3" ht="11.25" customHeight="1">
      <c r="A22" s="12" t="s">
        <v>65</v>
      </c>
      <c r="B22" s="23">
        <f>250/12</f>
        <v>20.833333333333332</v>
      </c>
      <c r="C22" s="7"/>
    </row>
    <row r="23" spans="1:3" ht="11.25" customHeight="1">
      <c r="A23" s="12" t="s">
        <v>66</v>
      </c>
      <c r="B23" s="24">
        <f>B11*0.1</f>
        <v>1.2E-2</v>
      </c>
    </row>
    <row r="24" spans="1:3" ht="11.25" customHeight="1">
      <c r="A24" s="12" t="s">
        <v>67</v>
      </c>
      <c r="B24" s="22">
        <f>B12*0.1</f>
        <v>1.4999999999999999E-2</v>
      </c>
      <c r="C24" s="4"/>
    </row>
    <row r="25" spans="1:3" ht="11.25" customHeight="1">
      <c r="A25" s="12" t="s">
        <v>68</v>
      </c>
      <c r="B25" s="22">
        <v>0.5</v>
      </c>
    </row>
    <row r="26" spans="1:3" ht="11.25" customHeight="1">
      <c r="A26" s="12" t="s">
        <v>69</v>
      </c>
      <c r="B26" s="22">
        <v>0.65</v>
      </c>
    </row>
    <row r="27" spans="1:3" ht="11.25" customHeight="1">
      <c r="A27" s="12" t="s">
        <v>70</v>
      </c>
      <c r="B27" s="22">
        <v>0.8</v>
      </c>
    </row>
    <row r="28" spans="1:3" ht="11.25" customHeight="1">
      <c r="A28" s="1"/>
    </row>
    <row r="36" spans="9:10" ht="11.25" customHeight="1">
      <c r="I36" s="5"/>
    </row>
    <row r="45" spans="9:10" ht="11.25" customHeight="1">
      <c r="J45" s="5"/>
    </row>
    <row r="48" spans="9:10" ht="11.25" customHeight="1">
      <c r="J48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2025-10-09T07:07:13Z</dcterms:created>
  <dcterms:modified xsi:type="dcterms:W3CDTF">2025-10-21T02:25:51Z</dcterms:modified>
  <cp:category/>
  <cp:contentStatus/>
</cp:coreProperties>
</file>