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haked_walker\DG_Tutorial_Newton\"/>
    </mc:Choice>
  </mc:AlternateContent>
  <xr:revisionPtr revIDLastSave="0" documentId="13_ncr:1_{21C38F8E-7CD1-49E4-B968-42D18A85F5CF}" xr6:coauthVersionLast="47" xr6:coauthVersionMax="47" xr10:uidLastSave="{00000000-0000-0000-0000-000000000000}"/>
  <bookViews>
    <workbookView xWindow="11340" yWindow="4215" windowWidth="13755" windowHeight="11385" xr2:uid="{00000000-000D-0000-FFFF-FFFF00000000}"/>
  </bookViews>
  <sheets>
    <sheet name="Final_model_values" sheetId="9" r:id="rId1"/>
    <sheet name="Leva Wang inertia calculation" sheetId="1" r:id="rId2"/>
    <sheet name="wang inertia mass COM" sheetId="2" r:id="rId3"/>
    <sheet name="wang body plot" sheetId="5" r:id="rId4"/>
    <sheet name="Winter Wang Leva length" sheetId="6" r:id="rId5"/>
    <sheet name="Leva Wang Winter Brunner mass %" sheetId="7" r:id="rId6"/>
    <sheet name="code for model cre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9" l="1"/>
  <c r="C19" i="9"/>
  <c r="E3" i="9"/>
  <c r="E4" i="9"/>
  <c r="E5" i="9"/>
  <c r="E6" i="9"/>
  <c r="E7" i="9"/>
  <c r="E8" i="9"/>
  <c r="E9" i="9"/>
  <c r="E10" i="9"/>
  <c r="E11" i="9"/>
  <c r="E12" i="9"/>
  <c r="E13" i="9"/>
  <c r="E2" i="9"/>
  <c r="F2" i="9"/>
  <c r="J2" i="9" s="1"/>
  <c r="I10" i="9"/>
  <c r="G10" i="9"/>
  <c r="F31" i="5"/>
  <c r="L10" i="9"/>
  <c r="K10" i="9"/>
  <c r="J10" i="9"/>
  <c r="K5" i="9"/>
  <c r="L5" i="9"/>
  <c r="K6" i="9"/>
  <c r="L8" i="9"/>
  <c r="L11" i="9"/>
  <c r="L12" i="9"/>
  <c r="J5" i="9"/>
  <c r="J6" i="9"/>
  <c r="H7" i="9"/>
  <c r="K7" i="9" s="1"/>
  <c r="K8" i="9"/>
  <c r="J7" i="9"/>
  <c r="J8" i="9"/>
  <c r="D11" i="9"/>
  <c r="D12" i="9"/>
  <c r="D13" i="9"/>
  <c r="C12" i="9"/>
  <c r="K12" i="9" s="1"/>
  <c r="C13" i="9"/>
  <c r="K13" i="9" s="1"/>
  <c r="F13" i="9"/>
  <c r="F12" i="9"/>
  <c r="F11" i="9"/>
  <c r="K11" i="9" s="1"/>
  <c r="F10" i="9"/>
  <c r="H10" i="9" s="1"/>
  <c r="F9" i="9"/>
  <c r="F8" i="9"/>
  <c r="F7" i="9"/>
  <c r="F6" i="9"/>
  <c r="F5" i="9"/>
  <c r="F4" i="9"/>
  <c r="L4" i="9" s="1"/>
  <c r="F3" i="9"/>
  <c r="C20" i="9"/>
  <c r="C17" i="9"/>
  <c r="C16" i="9"/>
  <c r="C10" i="9"/>
  <c r="H30" i="5"/>
  <c r="H23" i="5"/>
  <c r="G30" i="5"/>
  <c r="G23" i="5"/>
  <c r="F23" i="5"/>
  <c r="F30" i="5"/>
  <c r="C18" i="9"/>
  <c r="C3" i="9"/>
  <c r="K3" i="9" s="1"/>
  <c r="C4" i="9"/>
  <c r="K4" i="9" s="1"/>
  <c r="C5" i="9"/>
  <c r="C6" i="9"/>
  <c r="L6" i="9" s="1"/>
  <c r="C7" i="9"/>
  <c r="L7" i="9" s="1"/>
  <c r="C8" i="9"/>
  <c r="C9" i="9"/>
  <c r="K9" i="9" s="1"/>
  <c r="C2" i="9"/>
  <c r="L30" i="5"/>
  <c r="M30" i="5"/>
  <c r="K30" i="5"/>
  <c r="L29" i="5"/>
  <c r="M29" i="5"/>
  <c r="K29" i="5"/>
  <c r="L28" i="5"/>
  <c r="M28" i="5"/>
  <c r="K28" i="5"/>
  <c r="L27" i="5"/>
  <c r="M27" i="5"/>
  <c r="K27" i="5"/>
  <c r="L26" i="5"/>
  <c r="M26" i="5"/>
  <c r="K26" i="5"/>
  <c r="L25" i="5"/>
  <c r="M25" i="5"/>
  <c r="K25" i="5"/>
  <c r="L24" i="5"/>
  <c r="M24" i="5"/>
  <c r="K24" i="5"/>
  <c r="L23" i="5"/>
  <c r="M23" i="5"/>
  <c r="K23" i="5"/>
  <c r="K22" i="5"/>
  <c r="L22" i="5"/>
  <c r="M22" i="5"/>
  <c r="H2" i="5"/>
  <c r="G16" i="5"/>
  <c r="G17" i="5" s="1"/>
  <c r="G25" i="5" s="1"/>
  <c r="G26" i="5" s="1"/>
  <c r="G27" i="5" s="1"/>
  <c r="G28" i="5" s="1"/>
  <c r="G29" i="5" s="1"/>
  <c r="H16" i="5"/>
  <c r="H17" i="5" s="1"/>
  <c r="H18" i="5" s="1"/>
  <c r="H19" i="5" s="1"/>
  <c r="H20" i="5" s="1"/>
  <c r="H21" i="5" s="1"/>
  <c r="H22" i="5" s="1"/>
  <c r="F16" i="5"/>
  <c r="F17" i="5" s="1"/>
  <c r="G10" i="5"/>
  <c r="G11" i="5" s="1"/>
  <c r="G12" i="5" s="1"/>
  <c r="G13" i="5" s="1"/>
  <c r="G14" i="5" s="1"/>
  <c r="G15" i="5" s="1"/>
  <c r="H10" i="5"/>
  <c r="H11" i="5" s="1"/>
  <c r="H12" i="5" s="1"/>
  <c r="H13" i="5" s="1"/>
  <c r="H14" i="5" s="1"/>
  <c r="H15" i="5" s="1"/>
  <c r="G4" i="5"/>
  <c r="G5" i="5" s="1"/>
  <c r="G6" i="5" s="1"/>
  <c r="G7" i="5" s="1"/>
  <c r="G8" i="5" s="1"/>
  <c r="G9" i="5" s="1"/>
  <c r="H4" i="5"/>
  <c r="H5" i="5" s="1"/>
  <c r="H6" i="5" s="1"/>
  <c r="H7" i="5" s="1"/>
  <c r="H8" i="5" s="1"/>
  <c r="H9" i="5" s="1"/>
  <c r="G3" i="5"/>
  <c r="H3" i="5"/>
  <c r="G2" i="5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2" i="1"/>
  <c r="S3" i="1"/>
  <c r="S4" i="1"/>
  <c r="S5" i="1"/>
  <c r="S6" i="1"/>
  <c r="S7" i="1"/>
  <c r="S8" i="1"/>
  <c r="J7" i="1"/>
  <c r="K3" i="1"/>
  <c r="K4" i="1"/>
  <c r="K5" i="1"/>
  <c r="K6" i="1"/>
  <c r="K7" i="1"/>
  <c r="K8" i="1"/>
  <c r="K9" i="1"/>
  <c r="K2" i="1"/>
  <c r="J3" i="1"/>
  <c r="J4" i="1"/>
  <c r="J5" i="1"/>
  <c r="J6" i="1"/>
  <c r="J8" i="1"/>
  <c r="J9" i="1"/>
  <c r="J2" i="1"/>
  <c r="I3" i="1"/>
  <c r="I4" i="1"/>
  <c r="I5" i="1"/>
  <c r="I6" i="1"/>
  <c r="I7" i="1"/>
  <c r="I8" i="1"/>
  <c r="I9" i="1"/>
  <c r="S9" i="1" s="1"/>
  <c r="I2" i="1"/>
  <c r="H2" i="1"/>
  <c r="H4" i="1"/>
  <c r="H5" i="1"/>
  <c r="H6" i="1"/>
  <c r="H7" i="1"/>
  <c r="H8" i="1"/>
  <c r="H9" i="1"/>
  <c r="H3" i="1"/>
  <c r="J13" i="9" l="1"/>
  <c r="L2" i="9"/>
  <c r="J12" i="9"/>
  <c r="K2" i="9"/>
  <c r="J4" i="9"/>
  <c r="J9" i="9"/>
  <c r="J3" i="9"/>
  <c r="L13" i="9"/>
  <c r="L9" i="9"/>
  <c r="L3" i="9"/>
  <c r="H24" i="5"/>
  <c r="G31" i="5"/>
  <c r="U9" i="1"/>
  <c r="T9" i="1"/>
  <c r="H25" i="5"/>
  <c r="H26" i="5" s="1"/>
  <c r="H27" i="5" s="1"/>
  <c r="H28" i="5" s="1"/>
  <c r="H29" i="5" s="1"/>
  <c r="H31" i="5" s="1"/>
  <c r="F25" i="5"/>
  <c r="F26" i="5" s="1"/>
  <c r="F27" i="5" s="1"/>
  <c r="F28" i="5" s="1"/>
  <c r="F29" i="5" s="1"/>
  <c r="F18" i="5"/>
  <c r="F19" i="5" s="1"/>
  <c r="G18" i="5"/>
  <c r="G19" i="5" s="1"/>
  <c r="G20" i="5" s="1"/>
  <c r="G21" i="5" s="1"/>
  <c r="G22" i="5" s="1"/>
  <c r="G24" i="5" s="1"/>
  <c r="F4" i="5"/>
  <c r="F5" i="5" s="1"/>
  <c r="F6" i="5" s="1"/>
  <c r="F7" i="5" s="1"/>
  <c r="F8" i="5" s="1"/>
  <c r="F9" i="5" s="1"/>
  <c r="F3" i="5"/>
  <c r="F10" i="5"/>
  <c r="F11" i="5" s="1"/>
  <c r="F12" i="5" s="1"/>
  <c r="F13" i="5" s="1"/>
  <c r="F14" i="5" s="1"/>
  <c r="F15" i="5" s="1"/>
  <c r="F2" i="5"/>
  <c r="F20" i="5" l="1"/>
  <c r="F21" i="5" s="1"/>
  <c r="F22" i="5" s="1"/>
  <c r="F2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tc={A5568787-A794-4BBA-8DEF-1AD289E21F79}</author>
  </authors>
  <commentList>
    <comment ref="H2" authorId="0" shapeId="0" xr:uid="{A5568787-A794-4BBA-8DEF-1AD289E21F7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convert in kg*m^2</t>
      </text>
    </comment>
  </commentList>
</comments>
</file>

<file path=xl/sharedStrings.xml><?xml version="1.0" encoding="utf-8"?>
<sst xmlns="http://schemas.openxmlformats.org/spreadsheetml/2006/main" count="420" uniqueCount="270">
  <si>
    <t>Segment</t>
  </si>
  <si>
    <t>Mass [% of 73 Kg]</t>
  </si>
  <si>
    <t>Radii of gyration sagittal (Z)[%]</t>
  </si>
  <si>
    <t>Radii of gyration transverse (X) [%]</t>
  </si>
  <si>
    <t>Radii of gyration longitudinal (Y)[%]</t>
  </si>
  <si>
    <t>Length [m]</t>
  </si>
  <si>
    <t>COM (from proximal) [%] DIRECTION X: IN LOCAL COORDINATE OF THE BODY</t>
  </si>
  <si>
    <t>Head</t>
  </si>
  <si>
    <t>Arm</t>
  </si>
  <si>
    <t>Forearm</t>
  </si>
  <si>
    <t>Hand</t>
  </si>
  <si>
    <t>Trunk</t>
  </si>
  <si>
    <t>Thigh</t>
  </si>
  <si>
    <t>Shank</t>
  </si>
  <si>
    <t>Foot*</t>
  </si>
  <si>
    <t>Toes *</t>
  </si>
  <si>
    <t>Hip</t>
  </si>
  <si>
    <t>Shoulders</t>
  </si>
  <si>
    <t>Rigid body</t>
  </si>
  <si>
    <r>
      <t>I11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</si>
  <si>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</si>
  <si>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I33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</si>
  <si>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</si>
  <si>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</si>
  <si>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</si>
  <si>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t>MASS [kg]</t>
  </si>
  <si>
    <t>COM_X [m]</t>
  </si>
  <si>
    <t>COM_Y [m]</t>
  </si>
  <si>
    <t>COM_Z [m]</t>
  </si>
  <si>
    <t>trunk</t>
  </si>
  <si>
    <t xml:space="preserve">head </t>
  </si>
  <si>
    <t>larm</t>
  </si>
  <si>
    <t>lforearm</t>
  </si>
  <si>
    <t>lhand</t>
  </si>
  <si>
    <t xml:space="preserve">rarm </t>
  </si>
  <si>
    <t xml:space="preserve">rforearm </t>
  </si>
  <si>
    <t>rhand</t>
  </si>
  <si>
    <t>pelvis</t>
  </si>
  <si>
    <t>lthigh</t>
  </si>
  <si>
    <t>lshank</t>
  </si>
  <si>
    <t>lfoot</t>
  </si>
  <si>
    <t>rthigh</t>
  </si>
  <si>
    <t>rshank</t>
  </si>
  <si>
    <t>rfoot</t>
  </si>
  <si>
    <t>ltoe</t>
  </si>
  <si>
    <t xml:space="preserve">rtoe </t>
  </si>
  <si>
    <t>Relative positions between joints and link COMs</t>
  </si>
  <si>
    <t>X [m]</t>
  </si>
  <si>
    <t>Y [m]</t>
  </si>
  <si>
    <t>Z [m]</t>
  </si>
  <si>
    <t>neck - trunk</t>
  </si>
  <si>
    <t>head - trunk</t>
  </si>
  <si>
    <t>lshoulder - trunk</t>
  </si>
  <si>
    <t xml:space="preserve">larm - lshoulder </t>
  </si>
  <si>
    <t>lelbow - larm</t>
  </si>
  <si>
    <t>lforearm - lelbow</t>
  </si>
  <si>
    <t>lwrist - lforearm</t>
  </si>
  <si>
    <t>lhand - lwrist</t>
  </si>
  <si>
    <t>rshoulder - trunk</t>
  </si>
  <si>
    <t>rarm - rshoulder</t>
  </si>
  <si>
    <t>relbow - rarm</t>
  </si>
  <si>
    <t>rforearm - relbow</t>
  </si>
  <si>
    <t>rwrist - rforearm</t>
  </si>
  <si>
    <t>rhand - rwrist</t>
  </si>
  <si>
    <t>back - trunk</t>
  </si>
  <si>
    <t>pelvis - back</t>
  </si>
  <si>
    <t xml:space="preserve">lhip - pelvis </t>
  </si>
  <si>
    <t>lthigh - lhip</t>
  </si>
  <si>
    <t xml:space="preserve">lknee - lthigh </t>
  </si>
  <si>
    <t>lshank - lknee</t>
  </si>
  <si>
    <t>lankle - lshank</t>
  </si>
  <si>
    <t>lfoot - lankle</t>
  </si>
  <si>
    <t>lball - lfoot</t>
  </si>
  <si>
    <t>ltoe - lball</t>
  </si>
  <si>
    <t>rhip - pelvis</t>
  </si>
  <si>
    <t>rthigh - rhip</t>
  </si>
  <si>
    <t>rknee - rthigh</t>
  </si>
  <si>
    <t>rshank - rknee</t>
  </si>
  <si>
    <t>rankle - rshank</t>
  </si>
  <si>
    <t>rfoot - rankle</t>
  </si>
  <si>
    <t>rball - rfoot</t>
  </si>
  <si>
    <t>rtoe - rball</t>
  </si>
  <si>
    <t>Segment Mass [kg]</t>
  </si>
  <si>
    <t>moment of inertia sagittal (Iz) [kg*m^2]</t>
  </si>
  <si>
    <t>moment of inertia transverse (Ix) [kg*m^2]</t>
  </si>
  <si>
    <t>moment of inertia longitudinal (Iy) [kg*m^2]</t>
  </si>
  <si>
    <t>Del Iz</t>
  </si>
  <si>
    <t>Del Iy</t>
  </si>
  <si>
    <t>Del Ix</t>
  </si>
  <si>
    <t>back</t>
  </si>
  <si>
    <t>neck</t>
  </si>
  <si>
    <t>head</t>
  </si>
  <si>
    <t>l_shoulder</t>
  </si>
  <si>
    <t>l_arm</t>
  </si>
  <si>
    <t>l_elbow</t>
  </si>
  <si>
    <t>l_wrist</t>
  </si>
  <si>
    <t>r_shoulder</t>
  </si>
  <si>
    <t>l_hip</t>
  </si>
  <si>
    <t>l_thigh</t>
  </si>
  <si>
    <t>l_knee</t>
  </si>
  <si>
    <t>l_shank</t>
  </si>
  <si>
    <t>l_ankle</t>
  </si>
  <si>
    <t>l_foot</t>
  </si>
  <si>
    <t>l_toe</t>
  </si>
  <si>
    <t>r_hip</t>
  </si>
  <si>
    <t>r_thigh</t>
  </si>
  <si>
    <t>r_knee</t>
  </si>
  <si>
    <t>r_shank</t>
  </si>
  <si>
    <t>r_ankle</t>
  </si>
  <si>
    <t>r_foot</t>
  </si>
  <si>
    <t>r_toe</t>
  </si>
  <si>
    <t>l_forearm</t>
  </si>
  <si>
    <t>r_forearm</t>
  </si>
  <si>
    <t>r_wrist</t>
  </si>
  <si>
    <t>r_hand</t>
  </si>
  <si>
    <t>l_hand</t>
  </si>
  <si>
    <t>r_arm</t>
  </si>
  <si>
    <t>r_elbow</t>
  </si>
  <si>
    <t>trunk (origin)</t>
  </si>
  <si>
    <t>WANG DATA</t>
  </si>
  <si>
    <t>LEVA DATA</t>
  </si>
  <si>
    <t>Difference in Inertia</t>
  </si>
  <si>
    <t>Length factor (LF)</t>
  </si>
  <si>
    <t xml:space="preserve">Winter segment </t>
  </si>
  <si>
    <t xml:space="preserve">Wang segment lengths </t>
  </si>
  <si>
    <t xml:space="preserve">De Leva segment lengths </t>
  </si>
  <si>
    <t>lengths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</si>
  <si>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Wang</t>
    </r>
    <r>
      <rPr>
        <b/>
        <sz val="11"/>
        <color theme="1"/>
        <rFont val="Calibri"/>
        <family val="2"/>
        <scheme val="minor"/>
      </rPr>
      <t xml:space="preserve">) </t>
    </r>
  </si>
  <si>
    <r>
      <t>(L</t>
    </r>
    <r>
      <rPr>
        <b/>
        <vertAlign val="subscript"/>
        <sz val="11"/>
        <color theme="1"/>
        <rFont val="Calibri"/>
        <family val="2"/>
        <scheme val="minor"/>
      </rPr>
      <t>Leva</t>
    </r>
    <r>
      <rPr>
        <b/>
        <sz val="11"/>
        <color theme="1"/>
        <rFont val="Calibri"/>
        <family val="2"/>
        <scheme val="minor"/>
      </rPr>
      <t>)</t>
    </r>
  </si>
  <si>
    <t xml:space="preserve">Range 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</si>
  <si>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Winter</t>
    </r>
    <r>
      <rPr>
        <b/>
        <sz val="11"/>
        <color theme="1"/>
        <rFont val="Calibri"/>
        <family val="2"/>
        <scheme val="minor"/>
      </rPr>
      <t>) = LF*H</t>
    </r>
  </si>
  <si>
    <t>[m]</t>
  </si>
  <si>
    <r>
      <t>(L</t>
    </r>
    <r>
      <rPr>
        <b/>
        <vertAlign val="subscript"/>
        <sz val="11"/>
        <color rgb="FF000000"/>
        <rFont val="Calibri"/>
        <family val="2"/>
      </rPr>
      <t>min</t>
    </r>
    <r>
      <rPr>
        <b/>
        <sz val="11"/>
        <color rgb="FF000000"/>
        <rFont val="Calibri"/>
        <family val="2"/>
      </rPr>
      <t xml:space="preserve"> - L</t>
    </r>
    <r>
      <rPr>
        <b/>
        <vertAlign val="subscript"/>
        <sz val="11"/>
        <color rgb="FF000000"/>
        <rFont val="Calibri"/>
        <family val="2"/>
      </rPr>
      <t>max</t>
    </r>
    <r>
      <rPr>
        <b/>
        <sz val="11"/>
        <color rgb="FF000000"/>
        <rFont val="Calibri"/>
        <family val="2"/>
      </rPr>
      <t>)</t>
    </r>
  </si>
  <si>
    <t>0.14 – 0.23</t>
  </si>
  <si>
    <t>0.27 – 0.32</t>
  </si>
  <si>
    <t>0.25 – 0.27</t>
  </si>
  <si>
    <t>0.05 – 0.19</t>
  </si>
  <si>
    <t>0.50 – 0.59</t>
  </si>
  <si>
    <t>0.42 – 0.43</t>
  </si>
  <si>
    <t>Foot</t>
  </si>
  <si>
    <t>0.17 – 0.26</t>
  </si>
  <si>
    <t>0.23 – 0.33</t>
  </si>
  <si>
    <t>0.33 – 0.45</t>
  </si>
  <si>
    <t>Percentage of the total body mass</t>
  </si>
  <si>
    <t>Segments</t>
  </si>
  <si>
    <r>
      <t>M</t>
    </r>
    <r>
      <rPr>
        <vertAlign val="subscript"/>
        <sz val="11"/>
        <color rgb="FF000000"/>
        <rFont val="Calibri"/>
        <family val="2"/>
      </rPr>
      <t>Leva</t>
    </r>
  </si>
  <si>
    <r>
      <t>M</t>
    </r>
    <r>
      <rPr>
        <vertAlign val="subscript"/>
        <sz val="11"/>
        <color rgb="FF000000"/>
        <rFont val="Calibri"/>
        <family val="2"/>
      </rPr>
      <t>Wang</t>
    </r>
  </si>
  <si>
    <r>
      <t>M</t>
    </r>
    <r>
      <rPr>
        <vertAlign val="subscript"/>
        <sz val="11"/>
        <color rgb="FF000000"/>
        <rFont val="Calibri"/>
        <family val="2"/>
      </rPr>
      <t>Winter</t>
    </r>
  </si>
  <si>
    <r>
      <t>M</t>
    </r>
    <r>
      <rPr>
        <vertAlign val="subscript"/>
        <sz val="11"/>
        <color rgb="FF000000"/>
        <rFont val="Calibri"/>
        <family val="2"/>
      </rPr>
      <t>Brunner</t>
    </r>
  </si>
  <si>
    <r>
      <t>Range (M</t>
    </r>
    <r>
      <rPr>
        <vertAlign val="subscript"/>
        <sz val="11"/>
        <color rgb="FF000000"/>
        <rFont val="Calibri"/>
        <family val="2"/>
      </rPr>
      <t>min</t>
    </r>
    <r>
      <rPr>
        <sz val="11"/>
        <color rgb="FF000000"/>
        <rFont val="Calibri"/>
        <family val="2"/>
      </rPr>
      <t xml:space="preserve"> - M</t>
    </r>
    <r>
      <rPr>
        <vertAlign val="subscript"/>
        <sz val="11"/>
        <color rgb="FF000000"/>
        <rFont val="Calibri"/>
        <family val="2"/>
      </rPr>
      <t>max</t>
    </r>
    <r>
      <rPr>
        <sz val="11"/>
        <color rgb="FF000000"/>
        <rFont val="Calibri"/>
        <family val="2"/>
      </rPr>
      <t>)</t>
    </r>
  </si>
  <si>
    <t>[%]</t>
  </si>
  <si>
    <t>6.2 - 8.1</t>
  </si>
  <si>
    <t>2.6 – 2.96</t>
  </si>
  <si>
    <t>1.59 – 2.3</t>
  </si>
  <si>
    <t>0.49 – 0.61</t>
  </si>
  <si>
    <t>28.19 – 49.7</t>
  </si>
  <si>
    <t>10 – 14.6</t>
  </si>
  <si>
    <t>4.33 – 4.65</t>
  </si>
  <si>
    <t>1.37 – 1.67</t>
  </si>
  <si>
    <t>Plantar_L-&gt;GetPosition().m_z-   l_plantar/2</t>
  </si>
  <si>
    <t>Plantar_L-&gt;GetPosition().m_y</t>
  </si>
  <si>
    <t>Plantar_L-&gt;GetPosition().m_x</t>
  </si>
  <si>
    <t>-</t>
  </si>
  <si>
    <t>Toe (L/R)</t>
  </si>
  <si>
    <t>Toe Flexing Joint (L/R)</t>
  </si>
  <si>
    <t>Plantar (L/R)</t>
  </si>
  <si>
    <t>-  (l_plantar / 4)</t>
  </si>
  <si>
    <t>-  h_sphere</t>
  </si>
  <si>
    <t>-  w_foot / 2</t>
  </si>
  <si>
    <t>Pad2 (L/R)</t>
  </si>
  <si>
    <t>Pad2 Joint (L/R)</t>
  </si>
  <si>
    <t>w_foot / 2</t>
  </si>
  <si>
    <t>Pad1 (L/R)</t>
  </si>
  <si>
    <t>Pad1 Joint (L/R)</t>
  </si>
  <si>
    <t>(l_plantar / 2)</t>
  </si>
  <si>
    <t>Heel (L/R)</t>
  </si>
  <si>
    <t>Heel Joint (L/R)</t>
  </si>
  <si>
    <t>Hand_L-&gt;GetPosition().m_z</t>
  </si>
  <si>
    <t>Hand_L-&gt;GetPosition().m_y +   l_Hand / 2</t>
  </si>
  <si>
    <t>Hand_L-&gt;GetPosition().m_x</t>
  </si>
  <si>
    <t>Hand (L/R)</t>
  </si>
  <si>
    <t>Wrist Joint</t>
  </si>
  <si>
    <t>Lower Arm (L/R)</t>
  </si>
  <si>
    <t>Low_Arm_L-&gt;GetPosition().m_z</t>
  </si>
  <si>
    <t>Low_Arm_L-&gt;GetPosition().m_y +   l_Low_Arm / 2</t>
  </si>
  <si>
    <t>Low_Arm_L-&gt;GetPosition().m_x</t>
  </si>
  <si>
    <t>Elbow Joint</t>
  </si>
  <si>
    <t>Upper Arm (L/R)</t>
  </si>
  <si>
    <t>Up_Arm_L-&gt;GetPosition().m_z</t>
  </si>
  <si>
    <t>Up_Arm_L-&gt;GetPosition().m_y +   l_Up_Arm / 2</t>
  </si>
  <si>
    <t>Up_Arm_L-&gt;GetPosition().m_x</t>
  </si>
  <si>
    <t>Shoulder Joint</t>
  </si>
  <si>
    <t>Clavicle (L/R)</t>
  </si>
  <si>
    <t>Spine-&gt;GetPosition().m_z</t>
  </si>
  <si>
    <t>Spine-&gt;GetPosition().m_y+   l_Spine / 2</t>
  </si>
  <si>
    <t>Spine-&gt;GetPosition().m_x + r_bones</t>
  </si>
  <si>
    <t>Sternum Joint</t>
  </si>
  <si>
    <t>Spine</t>
  </si>
  <si>
    <t>Low_Leg_L-&gt;GetPosition().m_z</t>
  </si>
  <si>
    <t>Low_Leg_L-&gt;GetPosition().m_y -   l_Low_Leg / 2-   r_bones</t>
  </si>
  <si>
    <t>Low_Leg_L-&gt;GetPosition().m_x</t>
  </si>
  <si>
    <t>Ankle Joint (L/R)</t>
  </si>
  <si>
    <t>Lower Leg (L/R)</t>
  </si>
  <si>
    <t>Low_Leg_L-&gt;GetPosition().m_y +   l_Low_Leg / 2</t>
  </si>
  <si>
    <t>Knee Joint (L/R)</t>
  </si>
  <si>
    <t>Upper Leg (L/R)</t>
  </si>
  <si>
    <t>Up_Leg_L-&gt;GetPosition().m_z</t>
  </si>
  <si>
    <t>Up_Leg_L-&gt;GetPosition().m_y +   l_Up_Leg / 2</t>
  </si>
  <si>
    <t>Up_Leg_L-&gt;GetPosition().m_x</t>
  </si>
  <si>
    <t>Hip Joint (L/R)</t>
  </si>
  <si>
    <t>Hip (L/R)</t>
  </si>
  <si>
    <t>_Pos.z</t>
  </si>
  <si>
    <t>_Pos.y -   l_Sacrum / 2</t>
  </si>
  <si>
    <t>_Pos.x + r_bones</t>
  </si>
  <si>
    <t>Sacrum Joint (L/R)</t>
  </si>
  <si>
    <t>Sacrum</t>
  </si>
  <si>
    <t>Head-&gt;GetPosition().m_z</t>
  </si>
  <si>
    <t>Head-&gt;GetPosition().m_y -   l_Head / 2 -    r_bones</t>
  </si>
  <si>
    <t>Head-&gt;GetPosition().m_x</t>
  </si>
  <si>
    <t>Head Joint</t>
  </si>
  <si>
    <t>Neck</t>
  </si>
  <si>
    <t>Neck-&gt;GetPosition().m_z</t>
  </si>
  <si>
    <t>Neck-&gt;GetPosition().m_y -   l_Neck / 2 -    r_bones</t>
  </si>
  <si>
    <t>Neck-&gt;GetPosition().m_x</t>
  </si>
  <si>
    <t>Neck Joint</t>
  </si>
  <si>
    <t>_Pos.y +   l_Sacrum  / 2 +   r_bones</t>
  </si>
  <si>
    <t>_Pos.x</t>
  </si>
  <si>
    <t>Lumbar Joint</t>
  </si>
  <si>
    <t>Z</t>
  </si>
  <si>
    <t>Y</t>
  </si>
  <si>
    <t>X</t>
  </si>
  <si>
    <t>Yaw</t>
  </si>
  <si>
    <t>Roll</t>
  </si>
  <si>
    <t>Pitch</t>
  </si>
  <si>
    <t>Joint Position</t>
  </si>
  <si>
    <t>Joint Rotation (°)</t>
  </si>
  <si>
    <t>Segment 2 (Child)</t>
  </si>
  <si>
    <t>Joint</t>
  </si>
  <si>
    <t>Segment 1 (Parent)</t>
  </si>
  <si>
    <t>#</t>
  </si>
  <si>
    <t>de leva</t>
  </si>
  <si>
    <t>winter</t>
  </si>
  <si>
    <t>Com distance from proximal end [%]</t>
  </si>
  <si>
    <t>total height</t>
  </si>
  <si>
    <t>m</t>
  </si>
  <si>
    <t>foot breadth</t>
  </si>
  <si>
    <t>ankle height</t>
  </si>
  <si>
    <t>wang</t>
  </si>
  <si>
    <t xml:space="preserve">Toes </t>
  </si>
  <si>
    <t>Shoulder</t>
  </si>
  <si>
    <t>LEGEND</t>
  </si>
  <si>
    <t xml:space="preserve">total mass </t>
  </si>
  <si>
    <t>kg</t>
  </si>
  <si>
    <t>body mass/total mass [-]</t>
  </si>
  <si>
    <t>Hip (half)</t>
  </si>
  <si>
    <t>UPT</t>
  </si>
  <si>
    <t>MPT</t>
  </si>
  <si>
    <t>LPT</t>
  </si>
  <si>
    <t>Additional data</t>
  </si>
  <si>
    <t>m derived</t>
  </si>
  <si>
    <t>UpArm</t>
  </si>
  <si>
    <t>Izz kg*m^2</t>
  </si>
  <si>
    <t>Ixx kg*m^2</t>
  </si>
  <si>
    <t>Iyy kg*m^2</t>
  </si>
  <si>
    <t>Radii of gyration sagittal % (Z)</t>
  </si>
  <si>
    <t>Radii of gyration transverse % (X)</t>
  </si>
  <si>
    <t>Radii of gyration longitudinal % (Y)</t>
  </si>
  <si>
    <t>body mass</t>
  </si>
  <si>
    <t>Dirillis 1966 body segments parameters</t>
  </si>
  <si>
    <t>De leva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</si>
</sst>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FFFFFF"/>
      </left>
      <right style="medium">
        <color rgb="FFBFBFBF"/>
      </right>
      <top style="medium">
        <color rgb="FFFFFFF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0" fillId="0" borderId="0" xfId="0" applyNumberFormat="1"/>
    <xf numFmtId="0" fontId="0" fillId="0" borderId="0" xfId="0" applyFill="1" applyBorder="1" applyAlignment="1">
      <alignment vertical="center"/>
    </xf>
    <xf numFmtId="0" fontId="0" fillId="2" borderId="0" xfId="0" applyFill="1"/>
    <xf numFmtId="0" fontId="0" fillId="2" borderId="0" xfId="0" applyFill="1" applyBorder="1" applyAlignment="1">
      <alignment vertical="center"/>
    </xf>
    <xf numFmtId="164" fontId="5" fillId="0" borderId="3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 applyAlignment="1">
      <alignment vertical="center" wrapText="1"/>
    </xf>
    <xf numFmtId="164" fontId="2" fillId="0" borderId="0" xfId="0" applyNumberFormat="1" applyFont="1" applyBorder="1" applyAlignment="1">
      <alignment vertical="center"/>
    </xf>
    <xf numFmtId="2" fontId="0" fillId="0" borderId="5" xfId="0" applyNumberFormat="1" applyFill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2" fontId="0" fillId="0" borderId="5" xfId="0" applyNumberFormat="1" applyBorder="1"/>
    <xf numFmtId="164" fontId="0" fillId="0" borderId="5" xfId="0" applyNumberFormat="1" applyBorder="1" applyAlignment="1">
      <alignment vertical="center" wrapText="1"/>
    </xf>
    <xf numFmtId="164" fontId="2" fillId="0" borderId="5" xfId="0" applyNumberFormat="1" applyFont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top" wrapText="1"/>
    </xf>
    <xf numFmtId="0" fontId="10" fillId="0" borderId="12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justify" vertical="center" wrapText="1"/>
    </xf>
    <xf numFmtId="0" fontId="11" fillId="3" borderId="12" xfId="0" applyFont="1" applyFill="1" applyBorder="1" applyAlignment="1">
      <alignment horizontal="justify" vertical="center"/>
    </xf>
    <xf numFmtId="0" fontId="11" fillId="3" borderId="12" xfId="0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/>
    </xf>
    <xf numFmtId="0" fontId="11" fillId="0" borderId="12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15" fillId="0" borderId="0" xfId="0" applyFont="1" applyFill="1"/>
    <xf numFmtId="164" fontId="15" fillId="0" borderId="0" xfId="0" applyNumberFormat="1" applyFont="1" applyFill="1"/>
    <xf numFmtId="2" fontId="0" fillId="0" borderId="0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64" fontId="0" fillId="0" borderId="5" xfId="0" applyNumberFormat="1" applyFill="1" applyBorder="1"/>
    <xf numFmtId="164" fontId="0" fillId="0" borderId="5" xfId="0" applyNumberFormat="1" applyBorder="1"/>
    <xf numFmtId="164" fontId="15" fillId="0" borderId="5" xfId="0" applyNumberFormat="1" applyFont="1" applyBorder="1"/>
    <xf numFmtId="164" fontId="0" fillId="0" borderId="25" xfId="0" applyNumberFormat="1" applyBorder="1"/>
    <xf numFmtId="164" fontId="0" fillId="0" borderId="25" xfId="0" applyNumberFormat="1" applyFill="1" applyBorder="1"/>
    <xf numFmtId="164" fontId="15" fillId="0" borderId="25" xfId="0" applyNumberFormat="1" applyFont="1" applyFill="1" applyBorder="1"/>
    <xf numFmtId="164" fontId="0" fillId="0" borderId="26" xfId="0" applyNumberFormat="1" applyFill="1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2" fontId="0" fillId="4" borderId="32" xfId="0" applyNumberFormat="1" applyFill="1" applyBorder="1" applyAlignment="1">
      <alignment vertical="center" wrapText="1"/>
    </xf>
    <xf numFmtId="164" fontId="0" fillId="0" borderId="33" xfId="0" applyNumberFormat="1" applyFill="1" applyBorder="1"/>
    <xf numFmtId="2" fontId="0" fillId="4" borderId="34" xfId="0" applyNumberFormat="1" applyFill="1" applyBorder="1" applyAlignment="1">
      <alignment vertical="center" wrapText="1"/>
    </xf>
    <xf numFmtId="164" fontId="0" fillId="0" borderId="35" xfId="0" applyNumberFormat="1" applyFill="1" applyBorder="1"/>
    <xf numFmtId="2" fontId="0" fillId="2" borderId="36" xfId="0" applyNumberFormat="1" applyFill="1" applyBorder="1" applyAlignment="1">
      <alignment vertical="center" wrapText="1"/>
    </xf>
    <xf numFmtId="164" fontId="0" fillId="0" borderId="37" xfId="0" applyNumberFormat="1" applyFill="1" applyBorder="1"/>
    <xf numFmtId="2" fontId="0" fillId="2" borderId="34" xfId="0" applyNumberFormat="1" applyFill="1" applyBorder="1" applyAlignment="1">
      <alignment vertical="center" wrapText="1"/>
    </xf>
    <xf numFmtId="0" fontId="0" fillId="0" borderId="35" xfId="0" applyFill="1" applyBorder="1"/>
    <xf numFmtId="0" fontId="0" fillId="2" borderId="38" xfId="0" applyFill="1" applyBorder="1"/>
    <xf numFmtId="0" fontId="0" fillId="0" borderId="4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0" xfId="0" applyBorder="1"/>
    <xf numFmtId="0" fontId="0" fillId="0" borderId="3" xfId="0" applyBorder="1"/>
    <xf numFmtId="0" fontId="0" fillId="0" borderId="41" xfId="0" applyBorder="1" applyAlignment="1">
      <alignment wrapText="1"/>
    </xf>
    <xf numFmtId="2" fontId="0" fillId="2" borderId="23" xfId="0" applyNumberFormat="1" applyFill="1" applyBorder="1" applyAlignment="1">
      <alignment vertical="center" wrapText="1"/>
    </xf>
    <xf numFmtId="2" fontId="0" fillId="2" borderId="24" xfId="0" applyNumberFormat="1" applyFill="1" applyBorder="1" applyAlignment="1">
      <alignment vertical="center" wrapText="1"/>
    </xf>
    <xf numFmtId="2" fontId="0" fillId="5" borderId="24" xfId="0" applyNumberFormat="1" applyFill="1" applyBorder="1" applyAlignment="1">
      <alignment vertical="center" wrapText="1"/>
    </xf>
    <xf numFmtId="2" fontId="0" fillId="2" borderId="42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3" xfId="0" applyBorder="1"/>
    <xf numFmtId="0" fontId="0" fillId="0" borderId="44" xfId="0" applyBorder="1"/>
    <xf numFmtId="0" fontId="0" fillId="0" borderId="45" xfId="0" applyFill="1" applyBorder="1" applyAlignment="1">
      <alignment wrapText="1"/>
    </xf>
    <xf numFmtId="165" fontId="0" fillId="0" borderId="0" xfId="0" applyNumberFormat="1"/>
    <xf numFmtId="0" fontId="0" fillId="0" borderId="0" xfId="0" applyFill="1" applyBorder="1" applyAlignment="1">
      <alignment wrapText="1"/>
    </xf>
    <xf numFmtId="164" fontId="0" fillId="6" borderId="26" xfId="0" applyNumberFormat="1" applyFill="1" applyBorder="1"/>
    <xf numFmtId="164" fontId="0" fillId="6" borderId="27" xfId="0" applyNumberFormat="1" applyFill="1" applyBorder="1"/>
    <xf numFmtId="165" fontId="0" fillId="0" borderId="5" xfId="0" applyNumberFormat="1" applyFill="1" applyBorder="1"/>
    <xf numFmtId="165" fontId="0" fillId="0" borderId="26" xfId="0" applyNumberFormat="1" applyFill="1" applyBorder="1"/>
    <xf numFmtId="0" fontId="0" fillId="0" borderId="6" xfId="0" applyFill="1" applyBorder="1" applyAlignment="1">
      <alignment horizontal="center"/>
    </xf>
    <xf numFmtId="2" fontId="0" fillId="0" borderId="30" xfId="0" applyNumberFormat="1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6" fillId="0" borderId="7" xfId="0" applyFont="1" applyBorder="1" applyAlignment="1">
      <alignment horizontal="justify" vertical="center"/>
    </xf>
    <xf numFmtId="0" fontId="6" fillId="0" borderId="9" xfId="0" applyFont="1" applyBorder="1" applyAlignment="1">
      <alignment horizontal="justify" vertical="center"/>
    </xf>
    <xf numFmtId="0" fontId="6" fillId="0" borderId="11" xfId="0" applyFont="1" applyBorder="1" applyAlignment="1">
      <alignment horizontal="justify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justify" vertical="center"/>
    </xf>
    <xf numFmtId="0" fontId="8" fillId="3" borderId="11" xfId="0" applyFont="1" applyFill="1" applyBorder="1" applyAlignment="1">
      <alignment horizontal="justify" vertical="center"/>
    </xf>
    <xf numFmtId="0" fontId="14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I11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calculation'!$P$2:$P$9</c:f>
              <c:numCache>
                <c:formatCode>0.000</c:formatCode>
                <c:ptCount val="8"/>
                <c:pt idx="0">
                  <c:v>2.0577000000000002E-2</c:v>
                </c:pt>
                <c:pt idx="1">
                  <c:v>1.4082000000000001E-2</c:v>
                </c:pt>
                <c:pt idx="2">
                  <c:v>3.846E-3</c:v>
                </c:pt>
                <c:pt idx="3">
                  <c:v>2.9399999999999999E-4</c:v>
                </c:pt>
                <c:pt idx="4">
                  <c:v>0.35566700000000001</c:v>
                </c:pt>
                <c:pt idx="5">
                  <c:v>0.116352</c:v>
                </c:pt>
                <c:pt idx="6">
                  <c:v>4.3804000000000003E-2</c:v>
                </c:pt>
                <c:pt idx="7">
                  <c:v>1.3140000000000001E-3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8-4AB7-A6E3-4B9A283ED440}"/>
            </c:ext>
          </c:extLst>
        </c:ser>
        <c:ser>
          <c:idx val="1"/>
          <c:order val="1"/>
          <c:tx>
            <c:v>Ix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'Leva Wang inertia calculation'!$J$2:$J$9</c:f>
              <c:numCache>
                <c:formatCode>0.000</c:formatCode>
                <c:ptCount val="8"/>
                <c:pt idx="0">
                  <c:v>2.7439375878674403E-2</c:v>
                </c:pt>
                <c:pt idx="1">
                  <c:v>1.2751332340096573E-2</c:v>
                </c:pt>
                <c:pt idx="2">
                  <c:v>6.5138483466480965E-3</c:v>
                </c:pt>
                <c:pt idx="3">
                  <c:v>1.3049278927818879E-3</c:v>
                </c:pt>
                <c:pt idx="4">
                  <c:v>1.2421053789689982</c:v>
                </c:pt>
                <c:pt idx="5">
                  <c:v>0.19944096521681537</c:v>
                </c:pt>
                <c:pt idx="6">
                  <c:v>3.8714225588010007E-2</c:v>
                </c:pt>
                <c:pt idx="7">
                  <c:v>4.4003344143324873E-3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8-4AB7-A6E3-4B9A283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07928"/>
        <c:axId val="540407608"/>
      </c:barChart>
      <c:catAx>
        <c:axId val="540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608"/>
        <c:crosses val="autoZero"/>
        <c:auto val="1"/>
        <c:lblAlgn val="ctr"/>
        <c:lblOffset val="100"/>
        <c:noMultiLvlLbl val="0"/>
      </c:catAx>
      <c:valAx>
        <c:axId val="5404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I22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calculation'!$Q$2:$Q$9</c:f>
              <c:numCache>
                <c:formatCode>0.000</c:formatCode>
                <c:ptCount val="8"/>
                <c:pt idx="0">
                  <c:v>2.5555999999999999E-2</c:v>
                </c:pt>
                <c:pt idx="1">
                  <c:v>1.3769E-2</c:v>
                </c:pt>
                <c:pt idx="2">
                  <c:v>4.8190000000000004E-3</c:v>
                </c:pt>
                <c:pt idx="3">
                  <c:v>3.2600000000000001E-4</c:v>
                </c:pt>
                <c:pt idx="4">
                  <c:v>0.28152700000000003</c:v>
                </c:pt>
                <c:pt idx="5">
                  <c:v>0.122695</c:v>
                </c:pt>
                <c:pt idx="6">
                  <c:v>4.4413000000000001E-2</c:v>
                </c:pt>
                <c:pt idx="7">
                  <c:v>3.8470000000000002E-3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4582-9621-7800EE6C2B75}"/>
            </c:ext>
          </c:extLst>
        </c:ser>
        <c:ser>
          <c:idx val="1"/>
          <c:order val="1"/>
          <c:tx>
            <c:v>Iy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calculation'!$K$2:$K$9</c:f>
              <c:numCache>
                <c:formatCode>0.000</c:formatCode>
                <c:ptCount val="8"/>
                <c:pt idx="0">
                  <c:v>2.9602799092087174E-2</c:v>
                </c:pt>
                <c:pt idx="1">
                  <c:v>1.1359792668042204E-2</c:v>
                </c:pt>
                <c:pt idx="2">
                  <c:v>6.004975322192848E-3</c:v>
                </c:pt>
                <c:pt idx="3">
                  <c:v>8.707669900795081E-4</c:v>
                </c:pt>
                <c:pt idx="4">
                  <c:v>1.0807655984526978</c:v>
                </c:pt>
                <c:pt idx="5">
                  <c:v>0.19944096521681537</c:v>
                </c:pt>
                <c:pt idx="6">
                  <c:v>3.6913813159280405E-2</c:v>
                </c:pt>
                <c:pt idx="7">
                  <c:v>3.9990018504490249E-3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4582-9621-7800EE6C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83056"/>
        <c:axId val="539584016"/>
      </c:barChart>
      <c:catAx>
        <c:axId val="5395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4016"/>
        <c:crosses val="autoZero"/>
        <c:auto val="1"/>
        <c:lblAlgn val="ctr"/>
        <c:lblOffset val="100"/>
        <c:noMultiLvlLbl val="0"/>
      </c:catAx>
      <c:valAx>
        <c:axId val="539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I33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calculation'!$O$2:$O$9</c:f>
              <c:numCache>
                <c:formatCode>0.000</c:formatCode>
                <c:ptCount val="8"/>
                <c:pt idx="0">
                  <c:v>1.6008999999999999E-2</c:v>
                </c:pt>
                <c:pt idx="1">
                  <c:v>3.6050000000000001E-3</c:v>
                </c:pt>
                <c:pt idx="2">
                  <c:v>1.7049999999999999E-3</c:v>
                </c:pt>
                <c:pt idx="3">
                  <c:v>2.63E-4</c:v>
                </c:pt>
                <c:pt idx="4">
                  <c:v>0.22453400000000001</c:v>
                </c:pt>
                <c:pt idx="5">
                  <c:v>3.0499999999999999E-2</c:v>
                </c:pt>
                <c:pt idx="6">
                  <c:v>4.4330000000000003E-3</c:v>
                </c:pt>
                <c:pt idx="7">
                  <c:v>3.6589999999999999E-3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2-42E3-84FC-574607674E62}"/>
            </c:ext>
          </c:extLst>
        </c:ser>
        <c:ser>
          <c:idx val="1"/>
          <c:order val="1"/>
          <c:tx>
            <c:v>Iz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calculation'!$I$2:$I$9</c:f>
              <c:numCache>
                <c:formatCode>0.000</c:formatCode>
                <c:ptCount val="8"/>
                <c:pt idx="0">
                  <c:v>2.0382914177937791E-2</c:v>
                </c:pt>
                <c:pt idx="1">
                  <c:v>3.9190429121350682E-3</c:v>
                </c:pt>
                <c:pt idx="2">
                  <c:v>1.251959326339986E-3</c:v>
                </c:pt>
                <c:pt idx="3">
                  <c:v>5.3205431784053201E-4</c:v>
                </c:pt>
                <c:pt idx="4">
                  <c:v>0.32744570420112179</c:v>
                </c:pt>
                <c:pt idx="5">
                  <c:v>4.0906762398522929E-2</c:v>
                </c:pt>
                <c:pt idx="6">
                  <c:v>6.3163278625636005E-3</c:v>
                </c:pt>
                <c:pt idx="7">
                  <c:v>1.024384047521936E-3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2-42E3-84FC-57460767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32656"/>
        <c:axId val="621431376"/>
      </c:barChart>
      <c:catAx>
        <c:axId val="621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1376"/>
        <c:crosses val="autoZero"/>
        <c:auto val="1"/>
        <c:lblAlgn val="ctr"/>
        <c:lblOffset val="100"/>
        <c:noMultiLvlLbl val="0"/>
      </c:catAx>
      <c:valAx>
        <c:axId val="621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/>
                </a:solidFill>
                <a:effectLst/>
              </a:rPr>
              <a:t>Front View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4-4970-A3B5-060C58D9ED75}"/>
              </c:ext>
            </c:extLst>
          </c:dPt>
          <c:xVal>
            <c:numRef>
              <c:f>'wang body plot'!$G$1:$G$31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0.16471</c:v>
                </c:pt>
                <c:pt idx="4">
                  <c:v>0.23031699999999999</c:v>
                </c:pt>
                <c:pt idx="5">
                  <c:v>0.28242899999999999</c:v>
                </c:pt>
                <c:pt idx="6">
                  <c:v>0.29965999999999998</c:v>
                </c:pt>
                <c:pt idx="7">
                  <c:v>0.29703999999999997</c:v>
                </c:pt>
                <c:pt idx="8">
                  <c:v>0.28816999999999998</c:v>
                </c:pt>
                <c:pt idx="9">
                  <c:v>-0.16471</c:v>
                </c:pt>
                <c:pt idx="10">
                  <c:v>-0.23032</c:v>
                </c:pt>
                <c:pt idx="11">
                  <c:v>-0.28243000000000001</c:v>
                </c:pt>
                <c:pt idx="12">
                  <c:v>-0.29966000000000004</c:v>
                </c:pt>
                <c:pt idx="13">
                  <c:v>-0.29704300000000006</c:v>
                </c:pt>
                <c:pt idx="14">
                  <c:v>-0.28817000000000004</c:v>
                </c:pt>
                <c:pt idx="15">
                  <c:v>0</c:v>
                </c:pt>
                <c:pt idx="16">
                  <c:v>0</c:v>
                </c:pt>
                <c:pt idx="17">
                  <c:v>0.117592</c:v>
                </c:pt>
                <c:pt idx="18">
                  <c:v>0.119198</c:v>
                </c:pt>
                <c:pt idx="19">
                  <c:v>0.121765</c:v>
                </c:pt>
                <c:pt idx="20">
                  <c:v>0.12731699999999999</c:v>
                </c:pt>
                <c:pt idx="21">
                  <c:v>0.10979699999999998</c:v>
                </c:pt>
                <c:pt idx="22">
                  <c:v>3.9999999999999888E-6</c:v>
                </c:pt>
                <c:pt idx="23">
                  <c:v>-2.4759999999999999E-3</c:v>
                </c:pt>
                <c:pt idx="24">
                  <c:v>-0.11759</c:v>
                </c:pt>
                <c:pt idx="25">
                  <c:v>-0.1192</c:v>
                </c:pt>
                <c:pt idx="26">
                  <c:v>-0.12177</c:v>
                </c:pt>
                <c:pt idx="27">
                  <c:v>-0.12732000000000002</c:v>
                </c:pt>
                <c:pt idx="28">
                  <c:v>-0.10979600000000002</c:v>
                </c:pt>
                <c:pt idx="29">
                  <c:v>3.9999999999999888E-6</c:v>
                </c:pt>
                <c:pt idx="30">
                  <c:v>2.4889999999999999E-3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970-A3B5-060C58D9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39727"/>
        <c:axId val="815731823"/>
      </c:scatterChart>
      <c:valAx>
        <c:axId val="8157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 -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Direction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1823"/>
        <c:crosses val="autoZero"/>
        <c:crossBetween val="midCat"/>
        <c:majorUnit val="0.2"/>
      </c:valAx>
      <c:valAx>
        <c:axId val="81573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Side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32-42F1-ADCE-A5BCF43FD2BF}"/>
              </c:ext>
            </c:extLst>
          </c:dPt>
          <c:xVal>
            <c:numRef>
              <c:f>'wang body plot'!$F$1:$F$31</c:f>
              <c:numCache>
                <c:formatCode>General</c:formatCode>
                <c:ptCount val="31"/>
                <c:pt idx="0">
                  <c:v>0</c:v>
                </c:pt>
                <c:pt idx="1">
                  <c:v>3.0144000000000001E-2</c:v>
                </c:pt>
                <c:pt idx="2">
                  <c:v>4.1487999999999997E-2</c:v>
                </c:pt>
                <c:pt idx="3">
                  <c:v>-2.392E-2</c:v>
                </c:pt>
                <c:pt idx="4">
                  <c:v>-2.0631E-2</c:v>
                </c:pt>
                <c:pt idx="5">
                  <c:v>9.5680000000000001E-3</c:v>
                </c:pt>
                <c:pt idx="6">
                  <c:v>4.1224999999999998E-2</c:v>
                </c:pt>
                <c:pt idx="7">
                  <c:v>0.12017799999999999</c:v>
                </c:pt>
                <c:pt idx="8">
                  <c:v>0.15185999999999999</c:v>
                </c:pt>
                <c:pt idx="9">
                  <c:v>-2.392E-2</c:v>
                </c:pt>
                <c:pt idx="10">
                  <c:v>-2.0631E-2</c:v>
                </c:pt>
                <c:pt idx="11">
                  <c:v>9.5680000000000001E-3</c:v>
                </c:pt>
                <c:pt idx="12">
                  <c:v>4.1224999999999998E-2</c:v>
                </c:pt>
                <c:pt idx="13">
                  <c:v>0.12017799999999999</c:v>
                </c:pt>
                <c:pt idx="14">
                  <c:v>0.15185999999999999</c:v>
                </c:pt>
                <c:pt idx="15">
                  <c:v>-1.9359999999999999E-2</c:v>
                </c:pt>
                <c:pt idx="16">
                  <c:v>1.7548000000000005E-2</c:v>
                </c:pt>
                <c:pt idx="17">
                  <c:v>9.9880000000000038E-3</c:v>
                </c:pt>
                <c:pt idx="18">
                  <c:v>9.9880000000000038E-3</c:v>
                </c:pt>
                <c:pt idx="19">
                  <c:v>4.9880000000000037E-3</c:v>
                </c:pt>
                <c:pt idx="20">
                  <c:v>4.9880000000000037E-3</c:v>
                </c:pt>
                <c:pt idx="21">
                  <c:v>4.9880000000000037E-3</c:v>
                </c:pt>
                <c:pt idx="22">
                  <c:v>0.13433200000000001</c:v>
                </c:pt>
                <c:pt idx="23">
                  <c:v>0.15804800000000002</c:v>
                </c:pt>
                <c:pt idx="24">
                  <c:v>9.9880000000000038E-3</c:v>
                </c:pt>
                <c:pt idx="25">
                  <c:v>9.9880000000000038E-3</c:v>
                </c:pt>
                <c:pt idx="26">
                  <c:v>4.9880000000000037E-3</c:v>
                </c:pt>
                <c:pt idx="27">
                  <c:v>4.9880000000000037E-3</c:v>
                </c:pt>
                <c:pt idx="28">
                  <c:v>4.9880000000000037E-3</c:v>
                </c:pt>
                <c:pt idx="29">
                  <c:v>0.13433200000000001</c:v>
                </c:pt>
                <c:pt idx="30">
                  <c:v>0.15804800000000002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2-42F1-ADCE-A5BCF43F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74328"/>
        <c:axId val="597577528"/>
      </c:scatterChart>
      <c:valAx>
        <c:axId val="597574328"/>
        <c:scaling>
          <c:orientation val="minMax"/>
          <c:max val="0.4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-</a:t>
                </a:r>
                <a:r>
                  <a:rPr lang="en-GB" baseline="0"/>
                  <a:t> Direction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7528"/>
        <c:crosses val="autoZero"/>
        <c:crossBetween val="midCat"/>
        <c:majorUnit val="0.2"/>
      </c:valAx>
      <c:valAx>
        <c:axId val="59757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4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segment lengths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  <c:pt idx="8">
                <c:v>Hip</c:v>
              </c:pt>
              <c:pt idx="9">
                <c:v>Shoulders</c:v>
              </c:pt>
            </c:strLit>
          </c:cat>
          <c:val>
            <c:numRef>
              <c:f>'Winter Wang Leva length'!$C$5:$C$14</c:f>
              <c:numCache>
                <c:formatCode>General</c:formatCode>
                <c:ptCount val="10"/>
                <c:pt idx="0">
                  <c:v>0.23</c:v>
                </c:pt>
                <c:pt idx="1">
                  <c:v>0.32</c:v>
                </c:pt>
                <c:pt idx="2">
                  <c:v>0.25</c:v>
                </c:pt>
                <c:pt idx="3">
                  <c:v>0.19</c:v>
                </c:pt>
                <c:pt idx="4">
                  <c:v>0.5</c:v>
                </c:pt>
                <c:pt idx="5">
                  <c:v>0.43</c:v>
                </c:pt>
                <c:pt idx="6">
                  <c:v>0.43</c:v>
                </c:pt>
                <c:pt idx="7">
                  <c:v>0.26</c:v>
                </c:pt>
                <c:pt idx="8">
                  <c:v>0.33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1F8-935D-CE4190EECDD7}"/>
            </c:ext>
          </c:extLst>
        </c:ser>
        <c:ser>
          <c:idx val="1"/>
          <c:order val="1"/>
          <c:tx>
            <c:v>Wang segment lengths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'Winter Wang Leva length'!$D$5:$D$14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0.27</c:v>
                </c:pt>
                <c:pt idx="2">
                  <c:v>0.26</c:v>
                </c:pt>
                <c:pt idx="3">
                  <c:v>0.05</c:v>
                </c:pt>
                <c:pt idx="4">
                  <c:v>0.59</c:v>
                </c:pt>
                <c:pt idx="5">
                  <c:v>0.42</c:v>
                </c:pt>
                <c:pt idx="6">
                  <c:v>0.42</c:v>
                </c:pt>
                <c:pt idx="7">
                  <c:v>0.17</c:v>
                </c:pt>
                <c:pt idx="8">
                  <c:v>0.24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E-41F8-935D-CE4190EECDD7}"/>
            </c:ext>
          </c:extLst>
        </c:ser>
        <c:ser>
          <c:idx val="2"/>
          <c:order val="2"/>
          <c:tx>
            <c:v>Leva segment lengths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'Winter Wang Leva length'!$E$5:$E$14</c:f>
              <c:numCache>
                <c:formatCode>General</c:formatCode>
                <c:ptCount val="10"/>
                <c:pt idx="0">
                  <c:v>0.2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0.09</c:v>
                </c:pt>
                <c:pt idx="4">
                  <c:v>0.53</c:v>
                </c:pt>
                <c:pt idx="5">
                  <c:v>0.42</c:v>
                </c:pt>
                <c:pt idx="6">
                  <c:v>0.43</c:v>
                </c:pt>
                <c:pt idx="7">
                  <c:v>0.26</c:v>
                </c:pt>
                <c:pt idx="8">
                  <c:v>0.3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E-41F8-935D-CE4190EE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99504"/>
        <c:axId val="649996944"/>
      </c:barChart>
      <c:catAx>
        <c:axId val="6499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6944"/>
        <c:crosses val="autoZero"/>
        <c:auto val="1"/>
        <c:lblAlgn val="ctr"/>
        <c:lblOffset val="100"/>
        <c:noMultiLvlLbl val="0"/>
      </c:catAx>
      <c:valAx>
        <c:axId val="649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  <a:r>
                  <a:rPr lang="en-GB" baseline="0"/>
                  <a:t> length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Mass percentage Leva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6.94</c:v>
              </c:pt>
              <c:pt idx="1">
                <c:v>2.71</c:v>
              </c:pt>
              <c:pt idx="2">
                <c:v>1.62</c:v>
              </c:pt>
              <c:pt idx="3">
                <c:v>0.61</c:v>
              </c:pt>
              <c:pt idx="4">
                <c:v>43.46</c:v>
              </c:pt>
              <c:pt idx="5">
                <c:v>14.16</c:v>
              </c:pt>
              <c:pt idx="6">
                <c:v>4.33</c:v>
              </c:pt>
              <c:pt idx="7">
                <c:v>1.37</c:v>
              </c:pt>
            </c:numLit>
          </c:val>
          <c:extLst>
            <c:ext xmlns:c16="http://schemas.microsoft.com/office/drawing/2014/chart" uri="{C3380CC4-5D6E-409C-BE32-E72D297353CC}">
              <c16:uniqueId val="{00000000-D251-49DE-A0FA-A91F6B517563}"/>
            </c:ext>
          </c:extLst>
        </c:ser>
        <c:ser>
          <c:idx val="1"/>
          <c:order val="1"/>
          <c:tx>
            <c:v>Mass percentage Wang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6.2</c:v>
              </c:pt>
              <c:pt idx="1">
                <c:v>2.96</c:v>
              </c:pt>
              <c:pt idx="2">
                <c:v>1.59</c:v>
              </c:pt>
              <c:pt idx="3">
                <c:v>0.49</c:v>
              </c:pt>
              <c:pt idx="4">
                <c:v>28.19</c:v>
              </c:pt>
              <c:pt idx="5">
                <c:v>11.54</c:v>
              </c:pt>
              <c:pt idx="6">
                <c:v>4.5999999999999996</c:v>
              </c:pt>
              <c:pt idx="7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D251-49DE-A0FA-A91F6B517563}"/>
            </c:ext>
          </c:extLst>
        </c:ser>
        <c:ser>
          <c:idx val="2"/>
          <c:order val="2"/>
          <c:tx>
            <c:v>Mass percentage Brunner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7.3</c:v>
              </c:pt>
              <c:pt idx="1">
                <c:v>2.6</c:v>
              </c:pt>
              <c:pt idx="2">
                <c:v>2.2999999999999998</c:v>
              </c:pt>
              <c:pt idx="3">
                <c:v>0</c:v>
              </c:pt>
              <c:pt idx="4">
                <c:v>34.4</c:v>
              </c:pt>
              <c:pt idx="5">
                <c:v>10.3</c:v>
              </c:pt>
              <c:pt idx="6">
                <c:v>4.4000000000000004</c:v>
              </c:pt>
              <c:pt idx="7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D251-49DE-A0FA-A91F6B51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97328"/>
        <c:axId val="659796368"/>
      </c:barChart>
      <c:catAx>
        <c:axId val="6597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6368"/>
        <c:crosses val="autoZero"/>
        <c:auto val="1"/>
        <c:lblAlgn val="ctr"/>
        <c:lblOffset val="100"/>
        <c:noMultiLvlLbl val="0"/>
      </c:catAx>
      <c:valAx>
        <c:axId val="65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of muscle segments out of total body mass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697169</xdr:colOff>
      <xdr:row>27</xdr:row>
      <xdr:rowOff>47626</xdr:rowOff>
    </xdr:from>
    <xdr:to>
      <xdr:col>6</xdr:col>
      <xdr:colOff>257175</xdr:colOff>
      <xdr:row>29</xdr:row>
      <xdr:rowOff>58232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5838139E-779B-455A-9368-68A44A18D359}"/>
            </a:ext>
          </a:extLst>
        </xdr:cNvPr>
        <xdr:cNvCxnSpPr>
          <a:stCxn id="3" idx="2"/>
        </xdr:cNvCxnSpPr>
      </xdr:nvCxnSpPr>
      <xdr:spPr>
        <a:xfrm flipV="1">
          <a:off x="4726244" y="5610226"/>
          <a:ext cx="502981" cy="39160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21</xdr:row>
      <xdr:rowOff>47625</xdr:rowOff>
    </xdr:from>
    <xdr:to>
      <xdr:col>8</xdr:col>
      <xdr:colOff>161926</xdr:colOff>
      <xdr:row>30</xdr:row>
      <xdr:rowOff>57150</xdr:rowOff>
    </xdr:to>
    <xdr:grpSp>
      <xdr:nvGrpSpPr>
        <xdr:cNvPr id="16" name="Gruppo 15">
          <a:extLst>
            <a:ext uri="{FF2B5EF4-FFF2-40B4-BE49-F238E27FC236}">
              <a16:creationId xmlns:a16="http://schemas.microsoft.com/office/drawing/2014/main" id="{18AA55DB-B7F7-4D5C-81C7-5E42B66B7EC0}"/>
            </a:ext>
          </a:extLst>
        </xdr:cNvPr>
        <xdr:cNvGrpSpPr/>
      </xdr:nvGrpSpPr>
      <xdr:grpSpPr>
        <a:xfrm>
          <a:off x="4095750" y="4457700"/>
          <a:ext cx="2867026" cy="1733550"/>
          <a:chOff x="4438650" y="3448050"/>
          <a:chExt cx="2079013" cy="1762125"/>
        </a:xfrm>
      </xdr:grpSpPr>
      <xdr:grpSp>
        <xdr:nvGrpSpPr>
          <xdr:cNvPr id="15" name="Gruppo 14">
            <a:extLst>
              <a:ext uri="{FF2B5EF4-FFF2-40B4-BE49-F238E27FC236}">
                <a16:creationId xmlns:a16="http://schemas.microsoft.com/office/drawing/2014/main" id="{E27F1DF3-9F09-41B1-9C06-9605A53D156F}"/>
              </a:ext>
            </a:extLst>
          </xdr:cNvPr>
          <xdr:cNvGrpSpPr/>
        </xdr:nvGrpSpPr>
        <xdr:grpSpPr>
          <a:xfrm>
            <a:off x="4438650" y="3495675"/>
            <a:ext cx="1238250" cy="1485900"/>
            <a:chOff x="4438650" y="3495675"/>
            <a:chExt cx="1238250" cy="1485900"/>
          </a:xfrm>
        </xdr:grpSpPr>
        <xdr:cxnSp macro="">
          <xdr:nvCxnSpPr>
            <xdr:cNvPr id="9" name="Connettore 2 8">
              <a:extLst>
                <a:ext uri="{FF2B5EF4-FFF2-40B4-BE49-F238E27FC236}">
                  <a16:creationId xmlns:a16="http://schemas.microsoft.com/office/drawing/2014/main" id="{371F5FA0-7B9A-4C73-8FEC-9683A73438E9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3495675"/>
              <a:ext cx="9525" cy="1485900"/>
            </a:xfrm>
            <a:prstGeom prst="straightConnector1">
              <a:avLst/>
            </a:prstGeom>
            <a:ln w="28575">
              <a:solidFill>
                <a:schemeClr val="accent6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3" name="Elemento grafico 2" descr="Uomo con riempimento a tinta unita">
              <a:extLst>
                <a:ext uri="{FF2B5EF4-FFF2-40B4-BE49-F238E27FC236}">
                  <a16:creationId xmlns:a16="http://schemas.microsoft.com/office/drawing/2014/main" id="{C6F355D2-C43B-4D2F-BE63-C0DF778BC8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38650" y="3778449"/>
              <a:ext cx="914400" cy="1203126"/>
            </a:xfrm>
            <a:prstGeom prst="rect">
              <a:avLst/>
            </a:prstGeom>
          </xdr:spPr>
        </xdr:pic>
        <xdr:cxnSp macro="">
          <xdr:nvCxnSpPr>
            <xdr:cNvPr id="6" name="Connettore 2 5">
              <a:extLst>
                <a:ext uri="{FF2B5EF4-FFF2-40B4-BE49-F238E27FC236}">
                  <a16:creationId xmlns:a16="http://schemas.microsoft.com/office/drawing/2014/main" id="{2A424BC5-4111-4069-814E-1EBE339022AC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4972050"/>
              <a:ext cx="781050" cy="9525"/>
            </a:xfrm>
            <a:prstGeom prst="straightConnector1">
              <a:avLst/>
            </a:prstGeom>
            <a:ln w="28575"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2" name="CasellaDiTesto 11">
            <a:extLst>
              <a:ext uri="{FF2B5EF4-FFF2-40B4-BE49-F238E27FC236}">
                <a16:creationId xmlns:a16="http://schemas.microsoft.com/office/drawing/2014/main" id="{D736E420-32D9-45E2-ACFC-5F79B28640CA}"/>
              </a:ext>
            </a:extLst>
          </xdr:cNvPr>
          <xdr:cNvSpPr txBox="1"/>
        </xdr:nvSpPr>
        <xdr:spPr>
          <a:xfrm>
            <a:off x="5000626" y="3448050"/>
            <a:ext cx="79180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Y (Longitudinal)</a:t>
            </a:r>
          </a:p>
        </xdr:txBody>
      </xdr:sp>
      <xdr:sp macro="" textlink="">
        <xdr:nvSpPr>
          <xdr:cNvPr id="13" name="CasellaDiTesto 12">
            <a:extLst>
              <a:ext uri="{FF2B5EF4-FFF2-40B4-BE49-F238E27FC236}">
                <a16:creationId xmlns:a16="http://schemas.microsoft.com/office/drawing/2014/main" id="{84FFE600-2C05-48F6-BEC8-AFA7EEB4BA10}"/>
              </a:ext>
            </a:extLst>
          </xdr:cNvPr>
          <xdr:cNvSpPr txBox="1"/>
        </xdr:nvSpPr>
        <xdr:spPr>
          <a:xfrm>
            <a:off x="5372101" y="4133850"/>
            <a:ext cx="586094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Z (Sagittal)</a:t>
            </a:r>
          </a:p>
        </xdr:txBody>
      </xdr:sp>
      <xdr:sp macro="" textlink="">
        <xdr:nvSpPr>
          <xdr:cNvPr id="14" name="CasellaDiTesto 13">
            <a:extLst>
              <a:ext uri="{FF2B5EF4-FFF2-40B4-BE49-F238E27FC236}">
                <a16:creationId xmlns:a16="http://schemas.microsoft.com/office/drawing/2014/main" id="{D0005C49-BEB0-419E-9B24-C100B5485865}"/>
              </a:ext>
            </a:extLst>
          </xdr:cNvPr>
          <xdr:cNvSpPr txBox="1"/>
        </xdr:nvSpPr>
        <xdr:spPr>
          <a:xfrm>
            <a:off x="5753101" y="4838700"/>
            <a:ext cx="764562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X (Transverse)</a:t>
            </a:r>
          </a:p>
        </xdr:txBody>
      </xdr:sp>
    </xdr:grpSp>
    <xdr:clientData/>
  </xdr:twoCellAnchor>
  <xdr:twoCellAnchor>
    <xdr:from>
      <xdr:col>3</xdr:col>
      <xdr:colOff>1095375</xdr:colOff>
      <xdr:row>13</xdr:row>
      <xdr:rowOff>85725</xdr:rowOff>
    </xdr:from>
    <xdr:to>
      <xdr:col>8</xdr:col>
      <xdr:colOff>9525</xdr:colOff>
      <xdr:row>15</xdr:row>
      <xdr:rowOff>152400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0E76085F-774F-4DB0-8F53-EB111731242E}"/>
            </a:ext>
          </a:extLst>
        </xdr:cNvPr>
        <xdr:cNvSpPr txBox="1"/>
      </xdr:nvSpPr>
      <xdr:spPr>
        <a:xfrm>
          <a:off x="3314700" y="2933700"/>
          <a:ext cx="279082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X,</a:t>
          </a:r>
          <a:r>
            <a:rPr lang="it-IT" sz="1100" baseline="0"/>
            <a:t> Y and Z are according to Newton Dynamics coordinate system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69120</xdr:rowOff>
    </xdr:from>
    <xdr:to>
      <xdr:col>7</xdr:col>
      <xdr:colOff>355820</xdr:colOff>
      <xdr:row>29</xdr:row>
      <xdr:rowOff>188196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7956-2190-44CA-95E9-0B018D6E0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717843</xdr:colOff>
      <xdr:row>14</xdr:row>
      <xdr:rowOff>0</xdr:rowOff>
    </xdr:from>
    <xdr:to>
      <xdr:col>13</xdr:col>
      <xdr:colOff>261973</xdr:colOff>
      <xdr:row>30</xdr:row>
      <xdr:rowOff>61436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82B7-AD88-4FAE-9732-1A078321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605241</xdr:colOff>
      <xdr:row>14</xdr:row>
      <xdr:rowOff>26703</xdr:rowOff>
    </xdr:from>
    <xdr:to>
      <xdr:col>21</xdr:col>
      <xdr:colOff>298557</xdr:colOff>
      <xdr:row>29</xdr:row>
      <xdr:rowOff>138894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1BF63-4201-4B2F-B046-3A7E45409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54515</xdr:colOff>
      <xdr:row>2</xdr:row>
      <xdr:rowOff>65962</xdr:rowOff>
    </xdr:from>
    <xdr:to>
      <xdr:col>17</xdr:col>
      <xdr:colOff>256353</xdr:colOff>
      <xdr:row>30</xdr:row>
      <xdr:rowOff>7915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77F0BC81-76F1-42D1-BC70-9D754CF21F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305739</xdr:colOff>
      <xdr:row>2</xdr:row>
      <xdr:rowOff>57564</xdr:rowOff>
    </xdr:from>
    <xdr:to>
      <xdr:col>21</xdr:col>
      <xdr:colOff>509413</xdr:colOff>
      <xdr:row>30</xdr:row>
      <xdr:rowOff>49010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FC60D-247D-4A64-996B-553956E554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95764</xdr:colOff>
      <xdr:row>0</xdr:row>
      <xdr:rowOff>0</xdr:rowOff>
    </xdr:from>
    <xdr:to>
      <xdr:col>15</xdr:col>
      <xdr:colOff>209549</xdr:colOff>
      <xdr:row>15</xdr:row>
      <xdr:rowOff>161409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8CBA6-9DFC-41F1-90FF-43A8EAC5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19050</xdr:rowOff>
    </xdr:from>
    <xdr:to>
      <xdr:col>7</xdr:col>
      <xdr:colOff>555364</xdr:colOff>
      <xdr:row>29</xdr:row>
      <xdr:rowOff>101524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E4D6-4970-45F3-959A-7A60423D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fano Marelli" id="{56643AAB-4944-4EDF-A5D9-03885DCCA487}" userId="S::10422010@polimi.it::be762f30-9732-456e-91c3-aad2f37c45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02-22T17:23:02.23" personId="{56643AAB-4944-4EDF-A5D9-03885DCCA487}" id="{A5568787-A794-4BBA-8DEF-1AD289E21F79}">
    <text>convert in kg*m^2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0C8E-2076-4CAB-A2AC-06D6C11393CE}">
  <dimension ref="A1:M22"/>
  <sheetViews>
    <sheetView tabSelected="1" topLeftCell="B1" workbookViewId="0">
      <selection activeCell="B1" sqref="B1:J1048576"/>
    </sheetView>
  </sheetViews>
  <sheetFormatPr defaultRowHeight="15" x14ac:dyDescent="0.25"/>
  <cols>
    <col min="2" max="2" width="15" customWidth="1"/>
    <col min="3" max="3" width="9.140625" customWidth="1"/>
    <col min="4" max="4" width="16.5703125" customWidth="1"/>
    <col min="5" max="5" width="10.5703125" customWidth="1"/>
    <col min="6" max="6" width="14.140625" customWidth="1"/>
    <col min="7" max="8" width="13.7109375" customWidth="1"/>
    <col min="9" max="9" width="15.140625" customWidth="1"/>
    <col min="10" max="10" width="17.5703125" customWidth="1"/>
    <col min="11" max="11" width="14.7109375" bestFit="1" customWidth="1"/>
    <col min="12" max="12" width="12.42578125" customWidth="1"/>
  </cols>
  <sheetData>
    <row r="1" spans="1:13" ht="44.25" customHeight="1" thickBot="1" x14ac:dyDescent="0.3">
      <c r="A1" s="91" t="s">
        <v>239</v>
      </c>
      <c r="B1" s="86" t="s">
        <v>0</v>
      </c>
      <c r="C1" s="70" t="s">
        <v>5</v>
      </c>
      <c r="D1" s="70" t="s">
        <v>242</v>
      </c>
      <c r="E1" s="70" t="s">
        <v>267</v>
      </c>
      <c r="F1" s="70" t="s">
        <v>253</v>
      </c>
      <c r="G1" s="70" t="s">
        <v>264</v>
      </c>
      <c r="H1" s="70" t="s">
        <v>265</v>
      </c>
      <c r="I1" s="71" t="s">
        <v>266</v>
      </c>
      <c r="J1" s="94" t="s">
        <v>261</v>
      </c>
      <c r="K1" s="94" t="s">
        <v>262</v>
      </c>
      <c r="L1" s="94" t="s">
        <v>263</v>
      </c>
      <c r="M1" s="96"/>
    </row>
    <row r="2" spans="1:13" x14ac:dyDescent="0.25">
      <c r="A2" s="92">
        <v>0</v>
      </c>
      <c r="B2" s="87" t="s">
        <v>7</v>
      </c>
      <c r="C2" s="69">
        <f>'Leva Wang inertia calculation'!F2</f>
        <v>0.20330000000000001</v>
      </c>
      <c r="D2" s="69">
        <v>0.6</v>
      </c>
      <c r="E2" s="69">
        <f>F2*$C$21</f>
        <v>5.0662000000000003</v>
      </c>
      <c r="F2" s="69">
        <f>'Leva Wang inertia calculation'!B2/100</f>
        <v>6.9400000000000003E-2</v>
      </c>
      <c r="G2" s="97">
        <v>0.36199999999999999</v>
      </c>
      <c r="H2" s="97">
        <v>0.376</v>
      </c>
      <c r="I2" s="98">
        <v>0.312</v>
      </c>
      <c r="J2" s="13">
        <f t="shared" ref="J2:L9" si="0">(G2*$C2)^2*$F2*$C$21</f>
        <v>2.7439375878674389E-2</v>
      </c>
      <c r="K2" s="13">
        <f t="shared" si="0"/>
        <v>2.9602799092087174E-2</v>
      </c>
      <c r="L2" s="13">
        <f t="shared" si="0"/>
        <v>2.0382914177937791E-2</v>
      </c>
    </row>
    <row r="3" spans="1:13" x14ac:dyDescent="0.25">
      <c r="A3" s="93">
        <v>1</v>
      </c>
      <c r="B3" s="88" t="s">
        <v>260</v>
      </c>
      <c r="C3" s="63">
        <f>'Leva Wang inertia calculation'!F3</f>
        <v>0.28170000000000001</v>
      </c>
      <c r="D3" s="63">
        <v>0.57999999999999996</v>
      </c>
      <c r="E3" s="69">
        <f t="shared" ref="E3:E13" si="1">F3*$C$21</f>
        <v>1.9782999999999999</v>
      </c>
      <c r="F3" s="63">
        <f>'Leva Wang inertia calculation'!B3/100</f>
        <v>2.7099999999999999E-2</v>
      </c>
      <c r="G3" s="97">
        <v>0.28499999999999998</v>
      </c>
      <c r="H3" s="97">
        <v>0.26900000000000002</v>
      </c>
      <c r="I3" s="98">
        <v>0.158</v>
      </c>
      <c r="J3" s="13">
        <f t="shared" si="0"/>
        <v>1.2751332340096575E-2</v>
      </c>
      <c r="K3" s="13">
        <f t="shared" si="0"/>
        <v>1.1359792668042207E-2</v>
      </c>
      <c r="L3" s="13">
        <f t="shared" si="0"/>
        <v>3.9190429121350682E-3</v>
      </c>
    </row>
    <row r="4" spans="1:13" x14ac:dyDescent="0.25">
      <c r="A4" s="92">
        <v>2</v>
      </c>
      <c r="B4" s="88" t="s">
        <v>9</v>
      </c>
      <c r="C4" s="63">
        <f>'Leva Wang inertia calculation'!F4</f>
        <v>0.26889999999999997</v>
      </c>
      <c r="D4" s="63">
        <v>0.46</v>
      </c>
      <c r="E4" s="69">
        <f t="shared" si="1"/>
        <v>1.1826000000000001</v>
      </c>
      <c r="F4" s="63">
        <f>'Leva Wang inertia calculation'!B4/100</f>
        <v>1.6200000000000003E-2</v>
      </c>
      <c r="G4" s="97">
        <v>0.27600000000000002</v>
      </c>
      <c r="H4" s="97">
        <v>0.26500000000000001</v>
      </c>
      <c r="I4" s="98">
        <v>0.121</v>
      </c>
      <c r="J4" s="13">
        <f t="shared" si="0"/>
        <v>6.5138483466480974E-3</v>
      </c>
      <c r="K4" s="13">
        <f t="shared" si="0"/>
        <v>6.0049753221928523E-3</v>
      </c>
      <c r="L4" s="13">
        <f t="shared" si="0"/>
        <v>1.2519593263399858E-3</v>
      </c>
    </row>
    <row r="5" spans="1:13" x14ac:dyDescent="0.25">
      <c r="A5" s="93">
        <v>3</v>
      </c>
      <c r="B5" s="88" t="s">
        <v>10</v>
      </c>
      <c r="C5" s="63">
        <f>'Leva Wang inertia calculation'!F5</f>
        <v>8.6199999999999999E-2</v>
      </c>
      <c r="D5" s="63">
        <v>0.79</v>
      </c>
      <c r="E5" s="100">
        <f t="shared" si="1"/>
        <v>0.44529999999999997</v>
      </c>
      <c r="F5" s="99">
        <f>'Leva Wang inertia calculation'!B5/100</f>
        <v>6.0999999999999995E-3</v>
      </c>
      <c r="G5" s="97">
        <v>0.628</v>
      </c>
      <c r="H5" s="97">
        <v>0.51300000000000001</v>
      </c>
      <c r="I5" s="98">
        <v>0.40100000000000002</v>
      </c>
      <c r="J5" s="13">
        <f t="shared" si="0"/>
        <v>1.3049278927818879E-3</v>
      </c>
      <c r="K5" s="13">
        <f t="shared" si="0"/>
        <v>8.7076699007950799E-4</v>
      </c>
      <c r="L5" s="13">
        <f t="shared" si="0"/>
        <v>5.320543178405319E-4</v>
      </c>
    </row>
    <row r="6" spans="1:13" x14ac:dyDescent="0.25">
      <c r="A6" s="92">
        <v>4</v>
      </c>
      <c r="B6" s="88" t="s">
        <v>11</v>
      </c>
      <c r="C6" s="63">
        <f>'Leva Wang inertia calculation'!F6</f>
        <v>0.53190000000000004</v>
      </c>
      <c r="D6" s="63">
        <v>0.45</v>
      </c>
      <c r="E6" s="69">
        <f t="shared" si="1"/>
        <v>31.7258</v>
      </c>
      <c r="F6" s="63">
        <f>'Leva Wang inertia calculation'!B6/100</f>
        <v>0.43459999999999999</v>
      </c>
      <c r="G6" s="97">
        <v>0.372</v>
      </c>
      <c r="H6" s="97">
        <v>0.34699999999999998</v>
      </c>
      <c r="I6" s="98">
        <v>0.191</v>
      </c>
      <c r="J6" s="13">
        <f t="shared" si="0"/>
        <v>1.242105378968998</v>
      </c>
      <c r="K6" s="13">
        <f t="shared" si="0"/>
        <v>1.0807655984526969</v>
      </c>
      <c r="L6" s="13">
        <f t="shared" si="0"/>
        <v>0.32744570420112162</v>
      </c>
    </row>
    <row r="7" spans="1:13" x14ac:dyDescent="0.25">
      <c r="A7" s="93">
        <v>5</v>
      </c>
      <c r="B7" s="88" t="s">
        <v>12</v>
      </c>
      <c r="C7" s="63">
        <f>'Leva Wang inertia calculation'!F7</f>
        <v>0.42220000000000002</v>
      </c>
      <c r="D7" s="63">
        <v>0.41</v>
      </c>
      <c r="E7" s="69">
        <f t="shared" si="1"/>
        <v>10.3368</v>
      </c>
      <c r="F7" s="63">
        <f>'Leva Wang inertia calculation'!B7/100</f>
        <v>0.1416</v>
      </c>
      <c r="G7" s="97">
        <v>0.32900000000000001</v>
      </c>
      <c r="H7" s="97">
        <f>'Leva Wang inertia calculation'!D7/100</f>
        <v>0.32899999999999996</v>
      </c>
      <c r="I7" s="98">
        <v>149</v>
      </c>
      <c r="J7" s="13">
        <f t="shared" si="0"/>
        <v>0.19944096521681545</v>
      </c>
      <c r="K7" s="13">
        <f t="shared" si="0"/>
        <v>0.19944096521681537</v>
      </c>
      <c r="L7" s="13">
        <f t="shared" si="0"/>
        <v>40906.762398522915</v>
      </c>
    </row>
    <row r="8" spans="1:13" x14ac:dyDescent="0.25">
      <c r="A8" s="92">
        <v>6</v>
      </c>
      <c r="B8" s="88" t="s">
        <v>13</v>
      </c>
      <c r="C8" s="63">
        <f>'Leva Wang inertia calculation'!F8</f>
        <v>0.434</v>
      </c>
      <c r="D8" s="63">
        <v>0.45</v>
      </c>
      <c r="E8" s="69">
        <f t="shared" si="1"/>
        <v>3.1608999999999998</v>
      </c>
      <c r="F8" s="63">
        <f>'Leva Wang inertia calculation'!B8/100</f>
        <v>4.3299999999999998E-2</v>
      </c>
      <c r="G8" s="97">
        <v>0.255</v>
      </c>
      <c r="H8" s="97">
        <v>0.249</v>
      </c>
      <c r="I8" s="98">
        <v>0.10299999999999999</v>
      </c>
      <c r="J8" s="13">
        <f t="shared" si="0"/>
        <v>3.871422558801E-2</v>
      </c>
      <c r="K8" s="13">
        <f t="shared" si="0"/>
        <v>3.6913813159280398E-2</v>
      </c>
      <c r="L8" s="13">
        <f t="shared" si="0"/>
        <v>6.3163278625635996E-3</v>
      </c>
    </row>
    <row r="9" spans="1:13" x14ac:dyDescent="0.25">
      <c r="A9" s="93">
        <v>7</v>
      </c>
      <c r="B9" s="88" t="s">
        <v>139</v>
      </c>
      <c r="C9" s="63">
        <f>'Leva Wang inertia calculation'!F9</f>
        <v>0.2581</v>
      </c>
      <c r="D9" s="63">
        <v>0.44</v>
      </c>
      <c r="E9" s="69">
        <f t="shared" si="1"/>
        <v>1.0001</v>
      </c>
      <c r="F9" s="63">
        <f>'Leva Wang inertia calculation'!B9/100</f>
        <v>1.37E-2</v>
      </c>
      <c r="G9" s="97">
        <v>0.25700000000000001</v>
      </c>
      <c r="H9" s="97">
        <v>0.245</v>
      </c>
      <c r="I9" s="98">
        <v>0.124</v>
      </c>
      <c r="J9" s="13">
        <f t="shared" si="0"/>
        <v>4.4003344143324899E-3</v>
      </c>
      <c r="K9" s="13">
        <f t="shared" si="0"/>
        <v>3.9990018504490249E-3</v>
      </c>
      <c r="L9" s="13">
        <f t="shared" si="0"/>
        <v>1.0243840475219362E-3</v>
      </c>
    </row>
    <row r="10" spans="1:13" x14ac:dyDescent="0.25">
      <c r="A10" s="92">
        <v>8</v>
      </c>
      <c r="B10" s="89" t="s">
        <v>248</v>
      </c>
      <c r="C10" s="64">
        <f>'wang body plot'!B33*2</f>
        <v>4.7432000000000002E-2</v>
      </c>
      <c r="D10" s="63">
        <v>0.5</v>
      </c>
      <c r="E10" s="69">
        <f t="shared" si="1"/>
        <v>0.18872900000000001</v>
      </c>
      <c r="F10" s="63">
        <f>'wang inertia mass COM'!H17/C21</f>
        <v>2.5853287671232877E-3</v>
      </c>
      <c r="G10" s="97">
        <f>SQRT(J10/F10/$C$21)/$C10</f>
        <v>0.45291668587005951</v>
      </c>
      <c r="H10" s="97">
        <f>SQRT(K10/F10/$C$21)/$C10</f>
        <v>1.4322483176443885</v>
      </c>
      <c r="I10" s="97">
        <f>SQRT(L10/F10/$C$21)/$C10</f>
        <v>0.64015312134863589</v>
      </c>
      <c r="J10" s="95">
        <f>'wang inertia mass COM'!B17</f>
        <v>8.7100000000000003E-5</v>
      </c>
      <c r="K10" s="95">
        <f>'wang inertia mass COM'!C17</f>
        <v>8.7100000000000003E-4</v>
      </c>
      <c r="L10" s="95">
        <f>'wang inertia mass COM'!D17</f>
        <v>1.74E-4</v>
      </c>
    </row>
    <row r="11" spans="1:13" x14ac:dyDescent="0.25">
      <c r="A11" s="93">
        <v>9</v>
      </c>
      <c r="B11" s="88" t="s">
        <v>255</v>
      </c>
      <c r="C11" s="64">
        <v>0.17069999999999999</v>
      </c>
      <c r="D11" s="63">
        <f>29.99/100</f>
        <v>0.2999</v>
      </c>
      <c r="E11" s="69">
        <f t="shared" si="1"/>
        <v>15.96</v>
      </c>
      <c r="F11" s="65">
        <f>15.96/C21</f>
        <v>0.21863013698630138</v>
      </c>
      <c r="G11" s="97">
        <v>0.71599999999999997</v>
      </c>
      <c r="H11" s="97">
        <v>0.45400000000000001</v>
      </c>
      <c r="I11" s="98">
        <v>0.65900000000000003</v>
      </c>
      <c r="J11" s="13">
        <f>(G11*$C11)^2*$F11*$C$21</f>
        <v>0.23841082680186235</v>
      </c>
      <c r="K11" s="13">
        <f t="shared" ref="J11:L13" si="2">(H11*$C11)^2*$F11*$C$21</f>
        <v>9.5854307717246387E-2</v>
      </c>
      <c r="L11" s="13">
        <f t="shared" si="2"/>
        <v>0.20196250950801242</v>
      </c>
    </row>
    <row r="12" spans="1:13" x14ac:dyDescent="0.25">
      <c r="A12" s="92">
        <v>10</v>
      </c>
      <c r="B12" s="88" t="s">
        <v>256</v>
      </c>
      <c r="C12" s="64">
        <f>215.5/1000</f>
        <v>0.2155</v>
      </c>
      <c r="D12" s="63">
        <f>45.02/100</f>
        <v>0.45020000000000004</v>
      </c>
      <c r="E12" s="69">
        <f t="shared" si="1"/>
        <v>16.329999999999998</v>
      </c>
      <c r="F12" s="65">
        <f>16.33/C21</f>
        <v>0.22369863013698627</v>
      </c>
      <c r="G12" s="97">
        <v>0.48199999999999998</v>
      </c>
      <c r="H12" s="97">
        <v>0.38300000000000001</v>
      </c>
      <c r="I12" s="98">
        <v>0.46800000000000003</v>
      </c>
      <c r="J12" s="13">
        <f t="shared" si="2"/>
        <v>0.17618738518752997</v>
      </c>
      <c r="K12" s="13">
        <f t="shared" si="2"/>
        <v>0.11124443168064248</v>
      </c>
      <c r="L12" s="13">
        <f t="shared" si="2"/>
        <v>0.16610107373027996</v>
      </c>
    </row>
    <row r="13" spans="1:13" ht="15.75" thickBot="1" x14ac:dyDescent="0.3">
      <c r="A13" s="93">
        <v>11</v>
      </c>
      <c r="B13" s="90" t="s">
        <v>257</v>
      </c>
      <c r="C13" s="66">
        <f>145.7/1000</f>
        <v>0.1457</v>
      </c>
      <c r="D13" s="67">
        <f>61.15/100</f>
        <v>0.61149999999999993</v>
      </c>
      <c r="E13" s="69">
        <f t="shared" si="1"/>
        <v>11.17</v>
      </c>
      <c r="F13" s="68">
        <f>11.17/C21</f>
        <v>0.15301369863013697</v>
      </c>
      <c r="G13" s="97">
        <v>0.61499999999999999</v>
      </c>
      <c r="H13" s="97">
        <v>0.55100000000000005</v>
      </c>
      <c r="I13" s="98">
        <v>0.4587</v>
      </c>
      <c r="J13" s="13">
        <f t="shared" si="2"/>
        <v>8.9685556689892476E-2</v>
      </c>
      <c r="K13" s="13">
        <f t="shared" si="2"/>
        <v>7.1990547152113324E-2</v>
      </c>
      <c r="L13" s="13">
        <f t="shared" si="2"/>
        <v>4.989186711182747E-2</v>
      </c>
    </row>
    <row r="14" spans="1:13" ht="15.75" thickBot="1" x14ac:dyDescent="0.3">
      <c r="A14" s="57"/>
      <c r="B14" s="61"/>
      <c r="C14" s="13"/>
      <c r="D14" s="13"/>
      <c r="E14" s="13"/>
      <c r="F14" s="60"/>
      <c r="G14" s="59"/>
      <c r="H14" s="59"/>
      <c r="I14" s="59"/>
      <c r="J14" s="62"/>
    </row>
    <row r="15" spans="1:13" x14ac:dyDescent="0.25">
      <c r="A15" s="82" t="s">
        <v>239</v>
      </c>
      <c r="B15" s="102" t="s">
        <v>258</v>
      </c>
      <c r="C15" s="103"/>
      <c r="D15" s="13"/>
      <c r="E15" s="13"/>
      <c r="F15" s="60"/>
      <c r="G15" s="59"/>
      <c r="H15" s="59"/>
      <c r="I15" s="59"/>
      <c r="J15" s="62"/>
    </row>
    <row r="16" spans="1:13" ht="15.75" thickBot="1" x14ac:dyDescent="0.3">
      <c r="A16" s="83">
        <v>12</v>
      </c>
      <c r="B16" s="72" t="s">
        <v>254</v>
      </c>
      <c r="C16" s="73">
        <f>0.191*C22/2</f>
        <v>0.16626550000000001</v>
      </c>
      <c r="D16" s="56" t="s">
        <v>244</v>
      </c>
      <c r="E16" s="56"/>
      <c r="F16" s="56"/>
      <c r="G16" s="56"/>
      <c r="H16" s="56"/>
      <c r="I16" s="56"/>
      <c r="J16" s="62"/>
    </row>
    <row r="17" spans="1:13" x14ac:dyDescent="0.25">
      <c r="A17" s="83">
        <v>13</v>
      </c>
      <c r="B17" s="74" t="s">
        <v>249</v>
      </c>
      <c r="C17" s="75">
        <f>0.259*C22/2</f>
        <v>0.22545950000000001</v>
      </c>
      <c r="D17" s="56" t="s">
        <v>244</v>
      </c>
      <c r="E17" s="56"/>
      <c r="F17" s="58"/>
      <c r="G17" s="56"/>
      <c r="H17" s="56"/>
      <c r="I17" s="56"/>
      <c r="J17" s="104" t="s">
        <v>250</v>
      </c>
      <c r="K17" s="105"/>
      <c r="L17" s="106"/>
    </row>
    <row r="18" spans="1:13" ht="15.75" customHeight="1" x14ac:dyDescent="0.25">
      <c r="A18" s="83">
        <v>14</v>
      </c>
      <c r="B18" s="74" t="s">
        <v>245</v>
      </c>
      <c r="C18" s="75">
        <f>0.055*C22</f>
        <v>9.5755000000000007E-2</v>
      </c>
      <c r="D18" t="s">
        <v>244</v>
      </c>
      <c r="E18" t="s">
        <v>268</v>
      </c>
      <c r="J18" s="107" t="s">
        <v>240</v>
      </c>
      <c r="K18" s="108"/>
      <c r="L18" s="109"/>
    </row>
    <row r="19" spans="1:13" x14ac:dyDescent="0.25">
      <c r="A19" s="83">
        <v>15</v>
      </c>
      <c r="B19" s="74" t="s">
        <v>246</v>
      </c>
      <c r="C19" s="75">
        <f>0.0126</f>
        <v>1.26E-2</v>
      </c>
      <c r="D19" t="s">
        <v>244</v>
      </c>
      <c r="E19" t="s">
        <v>269</v>
      </c>
      <c r="J19" s="110" t="s">
        <v>241</v>
      </c>
      <c r="K19" s="111"/>
      <c r="L19" s="112"/>
    </row>
    <row r="20" spans="1:13" x14ac:dyDescent="0.25">
      <c r="A20" s="83">
        <v>16</v>
      </c>
      <c r="B20" s="76" t="s">
        <v>220</v>
      </c>
      <c r="C20" s="77">
        <f>0.0396</f>
        <v>3.9600000000000003E-2</v>
      </c>
      <c r="D20" t="s">
        <v>259</v>
      </c>
      <c r="J20" s="113" t="s">
        <v>247</v>
      </c>
      <c r="K20" s="114"/>
      <c r="L20" s="115"/>
    </row>
    <row r="21" spans="1:13" x14ac:dyDescent="0.25">
      <c r="A21" s="84"/>
      <c r="B21" s="78" t="s">
        <v>251</v>
      </c>
      <c r="C21" s="79">
        <v>73</v>
      </c>
      <c r="D21" t="s">
        <v>252</v>
      </c>
      <c r="J21" s="101"/>
      <c r="K21" s="101"/>
      <c r="L21" s="101"/>
      <c r="M21" s="20"/>
    </row>
    <row r="22" spans="1:13" ht="15.75" thickBot="1" x14ac:dyDescent="0.3">
      <c r="A22" s="85"/>
      <c r="B22" s="80" t="s">
        <v>243</v>
      </c>
      <c r="C22" s="81">
        <v>1.7410000000000001</v>
      </c>
      <c r="D22" t="s">
        <v>244</v>
      </c>
      <c r="J22" s="20"/>
      <c r="K22" s="20"/>
      <c r="L22" s="20"/>
    </row>
  </sheetData>
  <mergeCells count="6">
    <mergeCell ref="J21:L21"/>
    <mergeCell ref="B15:C15"/>
    <mergeCell ref="J17:L17"/>
    <mergeCell ref="J18:L18"/>
    <mergeCell ref="J19:L19"/>
    <mergeCell ref="J20:L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zoomScaleNormal="100" workbookViewId="0">
      <selection activeCell="I5" sqref="I5"/>
    </sheetView>
  </sheetViews>
  <sheetFormatPr defaultRowHeight="15" x14ac:dyDescent="0.25"/>
  <cols>
    <col min="8" max="8" width="22" customWidth="1"/>
    <col min="9" max="9" width="19.5703125" bestFit="1" customWidth="1"/>
    <col min="10" max="11" width="11.5703125" bestFit="1" customWidth="1"/>
  </cols>
  <sheetData>
    <row r="1" spans="1:21" ht="16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3" t="s">
        <v>82</v>
      </c>
      <c r="I1" s="19" t="s">
        <v>83</v>
      </c>
      <c r="J1" s="19" t="s">
        <v>84</v>
      </c>
      <c r="K1" s="19" t="s">
        <v>85</v>
      </c>
      <c r="N1" s="27" t="s">
        <v>18</v>
      </c>
      <c r="O1" s="27" t="s">
        <v>21</v>
      </c>
      <c r="P1" s="27" t="s">
        <v>19</v>
      </c>
      <c r="Q1" s="27" t="s">
        <v>20</v>
      </c>
      <c r="S1" s="28" t="s">
        <v>86</v>
      </c>
      <c r="T1" s="28" t="s">
        <v>87</v>
      </c>
      <c r="U1" s="28" t="s">
        <v>88</v>
      </c>
    </row>
    <row r="2" spans="1:21" x14ac:dyDescent="0.25">
      <c r="A2" s="19" t="s">
        <v>7</v>
      </c>
      <c r="B2" s="19">
        <v>6.94</v>
      </c>
      <c r="C2" s="19">
        <v>31.2</v>
      </c>
      <c r="D2" s="19">
        <v>36.200000000000003</v>
      </c>
      <c r="E2" s="19">
        <v>37.6</v>
      </c>
      <c r="F2" s="24">
        <v>0.20330000000000001</v>
      </c>
      <c r="G2" s="19">
        <v>0.59760000000000002</v>
      </c>
      <c r="H2" s="25">
        <f t="shared" ref="H2:H9" si="0">B2*73/100</f>
        <v>5.0662000000000003</v>
      </c>
      <c r="I2" s="26">
        <f>POWER(C2*F2/100,2)*(B2*73/100)</f>
        <v>2.0382914177937791E-2</v>
      </c>
      <c r="J2" s="26">
        <f>POWER(D2*F2/100,2)*(B2*73/100)</f>
        <v>2.7439375878674403E-2</v>
      </c>
      <c r="K2" s="26">
        <f>POWER(E2*F2/100,2)*(B2*73/100)</f>
        <v>2.9602799092087174E-2</v>
      </c>
      <c r="N2" s="27" t="s">
        <v>30</v>
      </c>
      <c r="O2" s="27">
        <v>1.6008999999999999E-2</v>
      </c>
      <c r="P2" s="27">
        <v>2.0577000000000002E-2</v>
      </c>
      <c r="Q2" s="27">
        <v>2.5555999999999999E-2</v>
      </c>
      <c r="S2" s="25">
        <f>O2-I2</f>
        <v>-4.3739141779377926E-3</v>
      </c>
      <c r="T2" s="25">
        <f>P2-J2</f>
        <v>-6.862375878674401E-3</v>
      </c>
      <c r="U2" s="25">
        <f>Q2-K2</f>
        <v>-4.0467990920871749E-3</v>
      </c>
    </row>
    <row r="3" spans="1:21" x14ac:dyDescent="0.25">
      <c r="A3" s="19" t="s">
        <v>8</v>
      </c>
      <c r="B3" s="19">
        <v>2.71</v>
      </c>
      <c r="C3" s="19">
        <v>15.8</v>
      </c>
      <c r="D3" s="19">
        <v>28.5</v>
      </c>
      <c r="E3" s="19">
        <v>26.9</v>
      </c>
      <c r="F3" s="24">
        <v>0.28170000000000001</v>
      </c>
      <c r="G3" s="19">
        <v>0.57720000000000005</v>
      </c>
      <c r="H3" s="25">
        <f t="shared" si="0"/>
        <v>1.9782999999999999</v>
      </c>
      <c r="I3" s="26">
        <f t="shared" ref="I3:I9" si="1">POWER(C3*F3/100,2)*(B3*73/100)</f>
        <v>3.9190429121350682E-3</v>
      </c>
      <c r="J3" s="26">
        <f t="shared" ref="J3:J9" si="2">POWER(D3*F3/100,2)*(B3*73/100)</f>
        <v>1.2751332340096573E-2</v>
      </c>
      <c r="K3" s="26">
        <f t="shared" ref="K3:K9" si="3">POWER(E3*F3/100,2)*(B3*73/100)</f>
        <v>1.1359792668042204E-2</v>
      </c>
      <c r="N3" s="27" t="s">
        <v>31</v>
      </c>
      <c r="O3" s="27">
        <v>3.6050000000000001E-3</v>
      </c>
      <c r="P3" s="27">
        <v>1.4082000000000001E-2</v>
      </c>
      <c r="Q3" s="27">
        <v>1.3769E-2</v>
      </c>
      <c r="S3" s="25">
        <f t="shared" ref="S3:S9" si="4">O3-I3</f>
        <v>-3.1404291213506805E-4</v>
      </c>
      <c r="T3" s="25">
        <f t="shared" ref="T3:T9" si="5">P3-J3</f>
        <v>1.3306676599034277E-3</v>
      </c>
      <c r="U3" s="25">
        <f t="shared" ref="U3:U9" si="6">Q3-K3</f>
        <v>2.4092073319577963E-3</v>
      </c>
    </row>
    <row r="4" spans="1:21" x14ac:dyDescent="0.25">
      <c r="A4" s="19" t="s">
        <v>9</v>
      </c>
      <c r="B4" s="19">
        <v>1.62</v>
      </c>
      <c r="C4" s="19">
        <v>12.1</v>
      </c>
      <c r="D4" s="19">
        <v>27.6</v>
      </c>
      <c r="E4" s="19">
        <v>26.5</v>
      </c>
      <c r="F4" s="24">
        <v>0.26889999999999997</v>
      </c>
      <c r="G4" s="19">
        <v>0.45739999999999997</v>
      </c>
      <c r="H4" s="25">
        <f t="shared" si="0"/>
        <v>1.1826000000000001</v>
      </c>
      <c r="I4" s="26">
        <f t="shared" si="1"/>
        <v>1.251959326339986E-3</v>
      </c>
      <c r="J4" s="26">
        <f t="shared" si="2"/>
        <v>6.5138483466480965E-3</v>
      </c>
      <c r="K4" s="26">
        <f t="shared" si="3"/>
        <v>6.004975322192848E-3</v>
      </c>
      <c r="N4" s="27" t="s">
        <v>32</v>
      </c>
      <c r="O4" s="27">
        <v>1.7049999999999999E-3</v>
      </c>
      <c r="P4" s="27">
        <v>3.846E-3</v>
      </c>
      <c r="Q4" s="27">
        <v>4.8190000000000004E-3</v>
      </c>
      <c r="S4" s="25">
        <f t="shared" si="4"/>
        <v>4.5304067366001388E-4</v>
      </c>
      <c r="T4" s="25">
        <f t="shared" si="5"/>
        <v>-2.6678483466480965E-3</v>
      </c>
      <c r="U4" s="25">
        <f t="shared" si="6"/>
        <v>-1.1859753221928476E-3</v>
      </c>
    </row>
    <row r="5" spans="1:21" x14ac:dyDescent="0.25">
      <c r="A5" s="19" t="s">
        <v>10</v>
      </c>
      <c r="B5" s="19">
        <v>0.61</v>
      </c>
      <c r="C5" s="19">
        <v>40.1</v>
      </c>
      <c r="D5" s="19">
        <v>62.8</v>
      </c>
      <c r="E5" s="19">
        <v>51.3</v>
      </c>
      <c r="F5" s="24">
        <v>8.6199999999999999E-2</v>
      </c>
      <c r="G5" s="19">
        <v>0.79</v>
      </c>
      <c r="H5" s="25">
        <f t="shared" si="0"/>
        <v>0.44530000000000003</v>
      </c>
      <c r="I5" s="26">
        <f t="shared" si="1"/>
        <v>5.3205431784053201E-4</v>
      </c>
      <c r="J5" s="26">
        <f t="shared" si="2"/>
        <v>1.3049278927818879E-3</v>
      </c>
      <c r="K5" s="26">
        <f t="shared" si="3"/>
        <v>8.707669900795081E-4</v>
      </c>
      <c r="N5" s="27" t="s">
        <v>33</v>
      </c>
      <c r="O5" s="27">
        <v>2.63E-4</v>
      </c>
      <c r="P5" s="27">
        <v>2.9399999999999999E-4</v>
      </c>
      <c r="Q5" s="27">
        <v>3.2600000000000001E-4</v>
      </c>
      <c r="S5" s="25">
        <f t="shared" si="4"/>
        <v>-2.6905431784053201E-4</v>
      </c>
      <c r="T5" s="25">
        <f t="shared" si="5"/>
        <v>-1.0109278927818879E-3</v>
      </c>
      <c r="U5" s="25">
        <f t="shared" si="6"/>
        <v>-5.4476699007950809E-4</v>
      </c>
    </row>
    <row r="6" spans="1:21" x14ac:dyDescent="0.25">
      <c r="A6" s="19" t="s">
        <v>11</v>
      </c>
      <c r="B6" s="19">
        <v>43.46</v>
      </c>
      <c r="C6" s="19">
        <v>19.100000000000001</v>
      </c>
      <c r="D6" s="19">
        <v>37.200000000000003</v>
      </c>
      <c r="E6" s="19">
        <v>34.700000000000003</v>
      </c>
      <c r="F6" s="24">
        <v>0.53190000000000004</v>
      </c>
      <c r="G6" s="19">
        <v>0.4486</v>
      </c>
      <c r="H6" s="25">
        <f t="shared" si="0"/>
        <v>31.7258</v>
      </c>
      <c r="I6" s="26">
        <f t="shared" si="1"/>
        <v>0.32744570420112179</v>
      </c>
      <c r="J6" s="26">
        <f t="shared" si="2"/>
        <v>1.2421053789689982</v>
      </c>
      <c r="K6" s="26">
        <f t="shared" si="3"/>
        <v>1.0807655984526978</v>
      </c>
      <c r="N6" s="27" t="s">
        <v>29</v>
      </c>
      <c r="O6" s="27">
        <v>0.22453400000000001</v>
      </c>
      <c r="P6" s="27">
        <v>0.35566700000000001</v>
      </c>
      <c r="Q6" s="27">
        <v>0.28152700000000003</v>
      </c>
      <c r="S6" s="25">
        <f t="shared" si="4"/>
        <v>-0.10291170420112178</v>
      </c>
      <c r="T6" s="25">
        <f t="shared" si="5"/>
        <v>-0.88643837896899824</v>
      </c>
      <c r="U6" s="25">
        <f t="shared" si="6"/>
        <v>-0.79923859845269773</v>
      </c>
    </row>
    <row r="7" spans="1:21" x14ac:dyDescent="0.25">
      <c r="A7" s="19" t="s">
        <v>12</v>
      </c>
      <c r="B7" s="19">
        <v>14.16</v>
      </c>
      <c r="C7" s="19">
        <v>14.9</v>
      </c>
      <c r="D7" s="19">
        <v>32.9</v>
      </c>
      <c r="E7" s="19">
        <v>32.9</v>
      </c>
      <c r="F7" s="24">
        <v>0.42220000000000002</v>
      </c>
      <c r="G7" s="19">
        <v>0.40949999999999998</v>
      </c>
      <c r="H7" s="25">
        <f t="shared" si="0"/>
        <v>10.3368</v>
      </c>
      <c r="I7" s="26">
        <f t="shared" si="1"/>
        <v>4.0906762398522929E-2</v>
      </c>
      <c r="J7" s="26">
        <f>POWER(D7*F7/100,2)*(B7*73/100)</f>
        <v>0.19944096521681537</v>
      </c>
      <c r="K7" s="26">
        <f t="shared" si="3"/>
        <v>0.19944096521681537</v>
      </c>
      <c r="N7" s="27" t="s">
        <v>38</v>
      </c>
      <c r="O7" s="27">
        <v>3.0499999999999999E-2</v>
      </c>
      <c r="P7" s="27">
        <v>0.116352</v>
      </c>
      <c r="Q7" s="27">
        <v>0.122695</v>
      </c>
      <c r="S7" s="25">
        <f t="shared" si="4"/>
        <v>-1.040676239852293E-2</v>
      </c>
      <c r="T7" s="25">
        <f t="shared" si="5"/>
        <v>-8.3088965216815372E-2</v>
      </c>
      <c r="U7" s="25">
        <f t="shared" si="6"/>
        <v>-7.6745965216815371E-2</v>
      </c>
    </row>
    <row r="8" spans="1:21" x14ac:dyDescent="0.25">
      <c r="A8" s="19" t="s">
        <v>13</v>
      </c>
      <c r="B8" s="19">
        <v>4.33</v>
      </c>
      <c r="C8" s="19">
        <v>10.3</v>
      </c>
      <c r="D8" s="19">
        <v>25.5</v>
      </c>
      <c r="E8" s="19">
        <v>24.9</v>
      </c>
      <c r="F8" s="24">
        <v>0.434</v>
      </c>
      <c r="G8" s="19">
        <v>0.44590000000000002</v>
      </c>
      <c r="H8" s="25">
        <f t="shared" si="0"/>
        <v>3.1609000000000003</v>
      </c>
      <c r="I8" s="26">
        <f t="shared" si="1"/>
        <v>6.3163278625636005E-3</v>
      </c>
      <c r="J8" s="26">
        <f t="shared" si="2"/>
        <v>3.8714225588010007E-2</v>
      </c>
      <c r="K8" s="26">
        <f t="shared" si="3"/>
        <v>3.6913813159280405E-2</v>
      </c>
      <c r="N8" s="27" t="s">
        <v>39</v>
      </c>
      <c r="O8" s="27">
        <v>4.4330000000000003E-3</v>
      </c>
      <c r="P8" s="27">
        <v>4.3804000000000003E-2</v>
      </c>
      <c r="Q8" s="27">
        <v>4.4413000000000001E-2</v>
      </c>
      <c r="S8" s="25">
        <f t="shared" si="4"/>
        <v>-1.8833278625636002E-3</v>
      </c>
      <c r="T8" s="25">
        <f t="shared" si="5"/>
        <v>5.089774411989996E-3</v>
      </c>
      <c r="U8" s="25">
        <f t="shared" si="6"/>
        <v>7.4991868407195961E-3</v>
      </c>
    </row>
    <row r="9" spans="1:21" x14ac:dyDescent="0.25">
      <c r="A9" s="19" t="s">
        <v>14</v>
      </c>
      <c r="B9" s="19">
        <v>1.37</v>
      </c>
      <c r="C9" s="19">
        <v>12.4</v>
      </c>
      <c r="D9" s="19">
        <v>25.7</v>
      </c>
      <c r="E9" s="19">
        <v>24.5</v>
      </c>
      <c r="F9" s="24">
        <v>0.2581</v>
      </c>
      <c r="G9" s="19">
        <v>0.4415</v>
      </c>
      <c r="H9" s="25">
        <f t="shared" si="0"/>
        <v>1.0001</v>
      </c>
      <c r="I9" s="26">
        <f t="shared" si="1"/>
        <v>1.024384047521936E-3</v>
      </c>
      <c r="J9" s="26">
        <f t="shared" si="2"/>
        <v>4.4003344143324873E-3</v>
      </c>
      <c r="K9" s="26">
        <f t="shared" si="3"/>
        <v>3.9990018504490249E-3</v>
      </c>
      <c r="N9" s="27" t="s">
        <v>40</v>
      </c>
      <c r="O9" s="27">
        <v>3.6589999999999999E-3</v>
      </c>
      <c r="P9" s="27">
        <v>1.3140000000000001E-3</v>
      </c>
      <c r="Q9" s="27">
        <v>3.8470000000000002E-3</v>
      </c>
      <c r="S9" s="25">
        <f t="shared" si="4"/>
        <v>2.6346159524780642E-3</v>
      </c>
      <c r="T9" s="25">
        <f t="shared" si="5"/>
        <v>-3.0863344143324872E-3</v>
      </c>
      <c r="U9" s="25">
        <f t="shared" si="6"/>
        <v>-1.520018504490247E-4</v>
      </c>
    </row>
    <row r="10" spans="1:21" x14ac:dyDescent="0.25">
      <c r="A10" s="19" t="s">
        <v>15</v>
      </c>
      <c r="B10" s="19"/>
      <c r="C10" s="19"/>
      <c r="D10" s="19"/>
      <c r="E10" s="19"/>
      <c r="F10" s="24">
        <v>0.06</v>
      </c>
      <c r="G10" s="19"/>
      <c r="H10" s="25"/>
      <c r="I10" s="19"/>
      <c r="J10" s="19"/>
      <c r="K10" s="19"/>
      <c r="N10" s="116" t="s">
        <v>119</v>
      </c>
      <c r="O10" s="116"/>
      <c r="P10" s="116"/>
      <c r="Q10" s="116"/>
      <c r="S10" s="118" t="s">
        <v>121</v>
      </c>
      <c r="T10" s="118"/>
      <c r="U10" s="118"/>
    </row>
    <row r="11" spans="1:21" x14ac:dyDescent="0.25">
      <c r="A11" s="19" t="s">
        <v>16</v>
      </c>
      <c r="B11" s="19"/>
      <c r="C11" s="19"/>
      <c r="D11" s="19"/>
      <c r="E11" s="19"/>
      <c r="F11" s="24">
        <v>0.3</v>
      </c>
      <c r="G11" s="19"/>
      <c r="H11" s="25"/>
      <c r="I11" s="19"/>
      <c r="J11" s="19"/>
      <c r="K11" s="19"/>
      <c r="N11" s="22"/>
      <c r="O11" s="22"/>
      <c r="P11" s="22"/>
      <c r="Q11" s="22"/>
      <c r="S11" s="13"/>
    </row>
    <row r="12" spans="1:21" ht="30" x14ac:dyDescent="0.25">
      <c r="A12" s="19" t="s">
        <v>17</v>
      </c>
      <c r="B12" s="19"/>
      <c r="C12" s="19"/>
      <c r="D12" s="19"/>
      <c r="E12" s="19"/>
      <c r="F12" s="24">
        <v>0.45</v>
      </c>
      <c r="G12" s="19"/>
      <c r="H12" s="25"/>
      <c r="I12" s="19"/>
      <c r="J12" s="19"/>
      <c r="K12" s="19"/>
    </row>
    <row r="13" spans="1:21" x14ac:dyDescent="0.25">
      <c r="A13" s="117" t="s">
        <v>120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</row>
    <row r="16" spans="1:21" x14ac:dyDescent="0.25">
      <c r="N16" s="22"/>
      <c r="O16" s="22"/>
      <c r="P16" s="22"/>
      <c r="Q16" s="22"/>
    </row>
    <row r="17" spans="14:17" x14ac:dyDescent="0.25">
      <c r="N17" s="20"/>
      <c r="O17" s="20"/>
      <c r="P17" s="20"/>
      <c r="Q17" s="20"/>
    </row>
    <row r="18" spans="14:17" x14ac:dyDescent="0.25">
      <c r="N18" s="22"/>
      <c r="O18" s="22"/>
      <c r="P18" s="22"/>
      <c r="Q18" s="22"/>
    </row>
  </sheetData>
  <mergeCells count="3">
    <mergeCell ref="N10:Q10"/>
    <mergeCell ref="A13:K13"/>
    <mergeCell ref="S10:U1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814C-BB95-4898-AEF0-165F4CD8FBE0}">
  <dimension ref="A1:K18"/>
  <sheetViews>
    <sheetView zoomScaleNormal="100" workbookViewId="0">
      <selection activeCell="B17" sqref="B17"/>
    </sheetView>
  </sheetViews>
  <sheetFormatPr defaultRowHeight="15" x14ac:dyDescent="0.25"/>
  <sheetData>
    <row r="1" spans="1:11" ht="15.75" thickBot="1" x14ac:dyDescent="0.3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</row>
    <row r="2" spans="1:11" ht="15.75" thickBot="1" x14ac:dyDescent="0.3">
      <c r="A2" s="11" t="s">
        <v>29</v>
      </c>
      <c r="B2" s="12">
        <v>0.35566700000000001</v>
      </c>
      <c r="C2" s="12">
        <v>0.28152700000000003</v>
      </c>
      <c r="D2" s="12">
        <v>0.22453400000000001</v>
      </c>
      <c r="E2" s="12">
        <v>-6.6E-4</v>
      </c>
      <c r="F2" s="12">
        <v>4.6738000000000002E-2</v>
      </c>
      <c r="G2" s="12">
        <v>5.7300000000000005E-4</v>
      </c>
      <c r="H2" s="12">
        <v>19.733720000000002</v>
      </c>
      <c r="I2" s="12">
        <v>-2.6870000000000002E-2</v>
      </c>
      <c r="J2" s="12">
        <v>0</v>
      </c>
      <c r="K2" s="12">
        <v>0.41881099999999999</v>
      </c>
    </row>
    <row r="3" spans="1:11" ht="15.75" thickBot="1" x14ac:dyDescent="0.3">
      <c r="A3" s="11" t="s">
        <v>30</v>
      </c>
      <c r="B3" s="12">
        <v>2.0577000000000002E-2</v>
      </c>
      <c r="C3" s="12">
        <v>2.5555999999999999E-2</v>
      </c>
      <c r="D3" s="12">
        <v>1.6008999999999999E-2</v>
      </c>
      <c r="E3" s="12">
        <v>1.03E-4</v>
      </c>
      <c r="F3" s="12">
        <v>-4.5500000000000002E-3</v>
      </c>
      <c r="G3" s="12">
        <v>-1.9000000000000001E-4</v>
      </c>
      <c r="H3" s="12">
        <v>4.3405250000000004</v>
      </c>
      <c r="I3" s="12">
        <v>4.4757999999999999E-2</v>
      </c>
      <c r="J3" s="12">
        <v>0</v>
      </c>
      <c r="K3" s="12">
        <v>0.72741500000000003</v>
      </c>
    </row>
    <row r="4" spans="1:11" ht="15.75" thickBot="1" x14ac:dyDescent="0.3">
      <c r="A4" s="11" t="s">
        <v>31</v>
      </c>
      <c r="B4" s="12">
        <v>1.4082000000000001E-2</v>
      </c>
      <c r="C4" s="12">
        <v>1.3769E-2</v>
      </c>
      <c r="D4" s="12">
        <v>3.6050000000000001E-3</v>
      </c>
      <c r="E4" s="12">
        <v>-1.1E-4</v>
      </c>
      <c r="F4" s="12">
        <v>6.0899999999999995E-4</v>
      </c>
      <c r="G4" s="12">
        <v>3.1949999999999999E-3</v>
      </c>
      <c r="H4" s="12">
        <v>2.0709900000000001</v>
      </c>
      <c r="I4" s="12">
        <v>-4.7509999999999997E-2</v>
      </c>
      <c r="J4" s="12">
        <v>0.23031699999999999</v>
      </c>
      <c r="K4" s="12">
        <v>0.42006599999999999</v>
      </c>
    </row>
    <row r="5" spans="1:11" ht="15.75" thickBot="1" x14ac:dyDescent="0.3">
      <c r="A5" s="11" t="s">
        <v>32</v>
      </c>
      <c r="B5" s="12">
        <v>3.846E-3</v>
      </c>
      <c r="C5" s="12">
        <v>4.8190000000000004E-3</v>
      </c>
      <c r="D5" s="12">
        <v>1.7049999999999999E-3</v>
      </c>
      <c r="E5" s="12">
        <v>-8.3999999999999995E-5</v>
      </c>
      <c r="F5" s="12">
        <v>1.554E-3</v>
      </c>
      <c r="G5" s="12">
        <v>8.3999999999999995E-5</v>
      </c>
      <c r="H5" s="12">
        <v>1.106703</v>
      </c>
      <c r="I5" s="12">
        <v>1.435E-2</v>
      </c>
      <c r="J5" s="12">
        <v>0.29965999999999998</v>
      </c>
      <c r="K5" s="12">
        <v>0.16966100000000001</v>
      </c>
    </row>
    <row r="6" spans="1:11" ht="15.75" thickBot="1" x14ac:dyDescent="0.3">
      <c r="A6" s="11" t="s">
        <v>33</v>
      </c>
      <c r="B6" s="12">
        <v>2.9399999999999999E-4</v>
      </c>
      <c r="C6" s="12">
        <v>3.2600000000000001E-4</v>
      </c>
      <c r="D6" s="12">
        <v>2.63E-4</v>
      </c>
      <c r="E6" s="12">
        <v>5.41E-5</v>
      </c>
      <c r="F6" s="12">
        <v>6.1799999999999998E-5</v>
      </c>
      <c r="G6" s="12">
        <v>-3.6699999999999998E-5</v>
      </c>
      <c r="H6" s="12">
        <v>0.34074199999999999</v>
      </c>
      <c r="I6" s="12">
        <v>0.124985</v>
      </c>
      <c r="J6" s="12">
        <v>0.28816999999999998</v>
      </c>
      <c r="K6" s="12">
        <v>-1.4710000000000001E-2</v>
      </c>
    </row>
    <row r="7" spans="1:11" ht="15.75" thickBot="1" x14ac:dyDescent="0.3">
      <c r="A7" s="11" t="s">
        <v>34</v>
      </c>
      <c r="B7" s="12">
        <v>1.4082000000000001E-2</v>
      </c>
      <c r="C7" s="12">
        <v>1.3769E-2</v>
      </c>
      <c r="D7" s="12">
        <v>3.6050000000000001E-3</v>
      </c>
      <c r="E7" s="12">
        <v>1.13E-4</v>
      </c>
      <c r="F7" s="12">
        <v>6.0899999999999995E-4</v>
      </c>
      <c r="G7" s="12">
        <v>-3.1900000000000001E-3</v>
      </c>
      <c r="H7" s="12">
        <v>2.0709900000000001</v>
      </c>
      <c r="I7" s="12">
        <v>-4.7509999999999997E-2</v>
      </c>
      <c r="J7" s="12">
        <v>-0.23032</v>
      </c>
      <c r="K7" s="12">
        <v>0.42006599999999999</v>
      </c>
    </row>
    <row r="8" spans="1:11" ht="15.75" thickBot="1" x14ac:dyDescent="0.3">
      <c r="A8" s="11" t="s">
        <v>35</v>
      </c>
      <c r="B8" s="12">
        <v>3.846E-3</v>
      </c>
      <c r="C8" s="12">
        <v>4.8190000000000004E-3</v>
      </c>
      <c r="D8" s="12">
        <v>1.7049999999999999E-3</v>
      </c>
      <c r="E8" s="12">
        <v>8.3999999999999995E-5</v>
      </c>
      <c r="F8" s="12">
        <v>1.554E-3</v>
      </c>
      <c r="G8" s="12">
        <v>-8.3999999999999995E-5</v>
      </c>
      <c r="H8" s="12">
        <v>1.106703</v>
      </c>
      <c r="I8" s="12">
        <v>1.435E-2</v>
      </c>
      <c r="J8" s="12">
        <v>-0.29965999999999998</v>
      </c>
      <c r="K8" s="12">
        <v>0.16966100000000001</v>
      </c>
    </row>
    <row r="9" spans="1:11" ht="15.75" thickBot="1" x14ac:dyDescent="0.3">
      <c r="A9" s="11" t="s">
        <v>36</v>
      </c>
      <c r="B9" s="12">
        <v>2.9399999999999999E-4</v>
      </c>
      <c r="C9" s="12">
        <v>3.2600000000000001E-4</v>
      </c>
      <c r="D9" s="12">
        <v>2.63E-4</v>
      </c>
      <c r="E9" s="12">
        <v>-5.41E-5</v>
      </c>
      <c r="F9" s="12">
        <v>6.1799999999999998E-5</v>
      </c>
      <c r="G9" s="12">
        <v>3.6699999999999998E-5</v>
      </c>
      <c r="H9" s="12">
        <v>0.34074199999999999</v>
      </c>
      <c r="I9" s="12">
        <v>0.124985</v>
      </c>
      <c r="J9" s="12">
        <v>-0.28816999999999998</v>
      </c>
      <c r="K9" s="12">
        <v>-1.4710000000000001E-2</v>
      </c>
    </row>
    <row r="10" spans="1:11" ht="15.75" thickBot="1" x14ac:dyDescent="0.3">
      <c r="A10" s="11" t="s">
        <v>37</v>
      </c>
      <c r="B10" s="12">
        <v>0.17238300000000001</v>
      </c>
      <c r="C10" s="12">
        <v>0.128551</v>
      </c>
      <c r="D10" s="12">
        <v>0.137961</v>
      </c>
      <c r="E10" s="12">
        <v>-1.0300000000000001E-3</v>
      </c>
      <c r="F10" s="12">
        <v>-1.0240000000000001E-2</v>
      </c>
      <c r="G10" s="12">
        <v>3.287E-3</v>
      </c>
      <c r="H10" s="12">
        <v>13.924860000000001</v>
      </c>
      <c r="I10" s="12">
        <v>-9.3299999999999998E-3</v>
      </c>
      <c r="J10" s="12">
        <v>0</v>
      </c>
      <c r="K10" s="12">
        <v>5.5553999999999999E-2</v>
      </c>
    </row>
    <row r="11" spans="1:11" ht="15.75" thickBot="1" x14ac:dyDescent="0.3">
      <c r="A11" s="11" t="s">
        <v>38</v>
      </c>
      <c r="B11" s="12">
        <v>0.116352</v>
      </c>
      <c r="C11" s="12">
        <v>0.122695</v>
      </c>
      <c r="D11" s="12">
        <v>3.0499999999999999E-2</v>
      </c>
      <c r="E11" s="12">
        <v>0</v>
      </c>
      <c r="F11" s="12">
        <v>0</v>
      </c>
      <c r="G11" s="12">
        <v>0</v>
      </c>
      <c r="H11" s="12">
        <v>8.0824079999999991</v>
      </c>
      <c r="I11" s="12">
        <v>-1.6889999999999999E-2</v>
      </c>
      <c r="J11" s="12">
        <v>0.119198</v>
      </c>
      <c r="K11" s="12">
        <v>-0.16100999999999999</v>
      </c>
    </row>
    <row r="12" spans="1:11" ht="15.75" thickBot="1" x14ac:dyDescent="0.3">
      <c r="A12" s="11" t="s">
        <v>39</v>
      </c>
      <c r="B12" s="12">
        <v>4.3804000000000003E-2</v>
      </c>
      <c r="C12" s="12">
        <v>4.4413000000000001E-2</v>
      </c>
      <c r="D12" s="12">
        <v>4.4330000000000003E-3</v>
      </c>
      <c r="E12" s="12">
        <v>0</v>
      </c>
      <c r="F12" s="12">
        <v>0</v>
      </c>
      <c r="G12" s="12">
        <v>0</v>
      </c>
      <c r="H12" s="12">
        <v>3.2223229999999998</v>
      </c>
      <c r="I12" s="12">
        <v>-2.189E-2</v>
      </c>
      <c r="J12" s="12">
        <v>0.12731700000000001</v>
      </c>
      <c r="K12" s="12">
        <v>-0.58162999999999998</v>
      </c>
    </row>
    <row r="13" spans="1:11" ht="15.75" thickBot="1" x14ac:dyDescent="0.3">
      <c r="A13" s="11" t="s">
        <v>40</v>
      </c>
      <c r="B13" s="12">
        <v>1.3140000000000001E-3</v>
      </c>
      <c r="C13" s="12">
        <v>3.8470000000000002E-3</v>
      </c>
      <c r="D13" s="12">
        <v>3.6589999999999999E-3</v>
      </c>
      <c r="E13" s="12">
        <v>0</v>
      </c>
      <c r="F13" s="12">
        <v>0</v>
      </c>
      <c r="G13" s="12">
        <v>0</v>
      </c>
      <c r="H13" s="12">
        <v>1.1729050000000001</v>
      </c>
      <c r="I13" s="12">
        <v>1.3716000000000001E-2</v>
      </c>
      <c r="J13" s="12">
        <v>0.109219</v>
      </c>
      <c r="K13" s="12">
        <v>-0.87141999999999997</v>
      </c>
    </row>
    <row r="14" spans="1:11" ht="15.75" thickBot="1" x14ac:dyDescent="0.3">
      <c r="A14" s="11" t="s">
        <v>41</v>
      </c>
      <c r="B14" s="12">
        <v>0.116352</v>
      </c>
      <c r="C14" s="12">
        <v>0.122695</v>
      </c>
      <c r="D14" s="12">
        <v>3.0499999999999999E-2</v>
      </c>
      <c r="E14" s="12">
        <v>0</v>
      </c>
      <c r="F14" s="12">
        <v>0</v>
      </c>
      <c r="G14" s="12">
        <v>0</v>
      </c>
      <c r="H14" s="12">
        <v>8.0824079999999991</v>
      </c>
      <c r="I14" s="12">
        <v>-1.6889999999999999E-2</v>
      </c>
      <c r="J14" s="12">
        <v>-0.1192</v>
      </c>
      <c r="K14" s="12">
        <v>-0.16100999999999999</v>
      </c>
    </row>
    <row r="15" spans="1:11" ht="15.75" thickBot="1" x14ac:dyDescent="0.3">
      <c r="A15" s="11" t="s">
        <v>42</v>
      </c>
      <c r="B15" s="12">
        <v>4.3804000000000003E-2</v>
      </c>
      <c r="C15" s="12">
        <v>4.4413000000000001E-2</v>
      </c>
      <c r="D15" s="12">
        <v>4.4330000000000003E-3</v>
      </c>
      <c r="E15" s="12">
        <v>0</v>
      </c>
      <c r="F15" s="12">
        <v>0</v>
      </c>
      <c r="G15" s="12">
        <v>0</v>
      </c>
      <c r="H15" s="12">
        <v>3.2223229999999998</v>
      </c>
      <c r="I15" s="12">
        <v>-2.189E-2</v>
      </c>
      <c r="J15" s="12">
        <v>-0.12731999999999999</v>
      </c>
      <c r="K15" s="12">
        <v>-0.58162999999999998</v>
      </c>
    </row>
    <row r="16" spans="1:11" ht="15.75" thickBot="1" x14ac:dyDescent="0.3">
      <c r="A16" s="11" t="s">
        <v>43</v>
      </c>
      <c r="B16" s="12">
        <v>1.3140000000000001E-3</v>
      </c>
      <c r="C16" s="12">
        <v>3.8470000000000002E-3</v>
      </c>
      <c r="D16" s="12">
        <v>3.6589999999999999E-3</v>
      </c>
      <c r="E16" s="12">
        <v>0</v>
      </c>
      <c r="F16" s="12">
        <v>0</v>
      </c>
      <c r="G16" s="12">
        <v>0</v>
      </c>
      <c r="H16" s="12">
        <v>1.1729050000000001</v>
      </c>
      <c r="I16" s="12">
        <v>1.3716000000000001E-2</v>
      </c>
      <c r="J16" s="12">
        <v>-0.10922</v>
      </c>
      <c r="K16" s="12">
        <v>-0.87141999999999997</v>
      </c>
    </row>
    <row r="17" spans="1:11" ht="15.75" thickBot="1" x14ac:dyDescent="0.3">
      <c r="A17" s="11" t="s">
        <v>44</v>
      </c>
      <c r="B17" s="12">
        <v>8.7100000000000003E-5</v>
      </c>
      <c r="C17" s="12">
        <v>8.7100000000000003E-4</v>
      </c>
      <c r="D17" s="12">
        <v>1.74E-4</v>
      </c>
      <c r="E17" s="12">
        <v>0</v>
      </c>
      <c r="F17" s="12">
        <v>0</v>
      </c>
      <c r="G17" s="12">
        <v>0</v>
      </c>
      <c r="H17" s="12">
        <v>0.18872900000000001</v>
      </c>
      <c r="I17" s="12">
        <v>0.136157</v>
      </c>
      <c r="J17" s="12">
        <v>0.107308</v>
      </c>
      <c r="K17" s="12">
        <v>-0.89295000000000002</v>
      </c>
    </row>
    <row r="18" spans="1:11" ht="15.75" thickBot="1" x14ac:dyDescent="0.3">
      <c r="A18" s="11" t="s">
        <v>45</v>
      </c>
      <c r="B18" s="12">
        <v>8.7100000000000003E-5</v>
      </c>
      <c r="C18" s="12">
        <v>8.7100000000000003E-4</v>
      </c>
      <c r="D18" s="12">
        <v>1.74E-4</v>
      </c>
      <c r="E18" s="12">
        <v>0</v>
      </c>
      <c r="F18" s="12">
        <v>0</v>
      </c>
      <c r="G18" s="12">
        <v>0</v>
      </c>
      <c r="H18" s="12">
        <v>0.18872900000000001</v>
      </c>
      <c r="I18" s="12">
        <v>0.136157</v>
      </c>
      <c r="J18" s="12">
        <v>-0.10731</v>
      </c>
      <c r="K18" s="12">
        <v>-0.89295000000000002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0069-4F66-4BA4-904C-6A03E4672BD3}">
  <dimension ref="A1:Y38"/>
  <sheetViews>
    <sheetView topLeftCell="A16" zoomScale="130" zoomScaleNormal="130" workbookViewId="0">
      <selection activeCell="F31" sqref="F31"/>
    </sheetView>
  </sheetViews>
  <sheetFormatPr defaultRowHeight="15" x14ac:dyDescent="0.25"/>
  <cols>
    <col min="1" max="1" width="26.85546875" customWidth="1"/>
    <col min="5" max="5" width="13" customWidth="1"/>
    <col min="7" max="7" width="9.7109375" bestFit="1" customWidth="1"/>
    <col min="10" max="10" width="14.140625" customWidth="1"/>
    <col min="24" max="24" width="8.85546875" customWidth="1"/>
    <col min="25" max="25" width="10.42578125" customWidth="1"/>
  </cols>
  <sheetData>
    <row r="1" spans="1:25" ht="14.45" customHeight="1" thickBot="1" x14ac:dyDescent="0.3">
      <c r="A1" s="1" t="s">
        <v>46</v>
      </c>
      <c r="B1" s="2" t="s">
        <v>47</v>
      </c>
      <c r="C1" s="2" t="s">
        <v>48</v>
      </c>
      <c r="D1" s="2" t="s">
        <v>49</v>
      </c>
      <c r="E1" s="15" t="s">
        <v>118</v>
      </c>
      <c r="F1" s="16">
        <v>0</v>
      </c>
      <c r="G1" s="16">
        <v>0</v>
      </c>
      <c r="H1" s="16">
        <v>0</v>
      </c>
    </row>
    <row r="2" spans="1:25" ht="15.75" thickBot="1" x14ac:dyDescent="0.3">
      <c r="A2" s="3" t="s">
        <v>50</v>
      </c>
      <c r="B2" s="4">
        <v>3.0144000000000001E-2</v>
      </c>
      <c r="C2" s="4">
        <v>0</v>
      </c>
      <c r="D2" s="4">
        <v>0.22271199999999999</v>
      </c>
      <c r="E2" t="s">
        <v>90</v>
      </c>
      <c r="F2" s="14">
        <f>F1+B2</f>
        <v>3.0144000000000001E-2</v>
      </c>
      <c r="G2" s="14">
        <f>G1+C2</f>
        <v>0</v>
      </c>
      <c r="H2" s="14">
        <f>H1+D2</f>
        <v>0.22271199999999999</v>
      </c>
      <c r="J2" s="9" t="s">
        <v>18</v>
      </c>
      <c r="K2" s="10" t="s">
        <v>26</v>
      </c>
      <c r="L2" s="10" t="s">
        <v>27</v>
      </c>
      <c r="M2" s="10" t="s">
        <v>28</v>
      </c>
    </row>
    <row r="3" spans="1:25" ht="15.75" thickBot="1" x14ac:dyDescent="0.3">
      <c r="A3" s="5" t="s">
        <v>51</v>
      </c>
      <c r="B3" s="4">
        <v>4.1487999999999997E-2</v>
      </c>
      <c r="C3" s="4">
        <v>0</v>
      </c>
      <c r="D3" s="4">
        <v>8.5891999999999996E-2</v>
      </c>
      <c r="E3" t="s">
        <v>91</v>
      </c>
      <c r="F3">
        <f>F1+B3</f>
        <v>4.1487999999999997E-2</v>
      </c>
      <c r="G3">
        <f>G1+C3</f>
        <v>0</v>
      </c>
      <c r="H3">
        <f>H1+D3</f>
        <v>8.5891999999999996E-2</v>
      </c>
      <c r="J3" s="11" t="s">
        <v>29</v>
      </c>
      <c r="K3" s="12">
        <v>-2.6870000000000002E-2</v>
      </c>
      <c r="L3" s="12">
        <v>0</v>
      </c>
      <c r="M3" s="12">
        <v>0.41881099999999999</v>
      </c>
    </row>
    <row r="4" spans="1:25" ht="15.75" thickBot="1" x14ac:dyDescent="0.3">
      <c r="A4" s="3" t="s">
        <v>52</v>
      </c>
      <c r="B4" s="4">
        <v>-2.392E-2</v>
      </c>
      <c r="C4" s="4">
        <v>0.16471</v>
      </c>
      <c r="D4" s="4">
        <v>7.9313999999999996E-2</v>
      </c>
      <c r="E4" t="s">
        <v>92</v>
      </c>
      <c r="F4">
        <f>F1+B4</f>
        <v>-2.392E-2</v>
      </c>
      <c r="G4">
        <f>G1+C4</f>
        <v>0.16471</v>
      </c>
      <c r="H4">
        <f>H1+D4</f>
        <v>7.9313999999999996E-2</v>
      </c>
      <c r="J4" s="11" t="s">
        <v>30</v>
      </c>
      <c r="K4" s="12">
        <v>4.4757999999999999E-2</v>
      </c>
      <c r="L4" s="12">
        <v>0</v>
      </c>
      <c r="M4" s="12">
        <v>0.72741500000000003</v>
      </c>
    </row>
    <row r="5" spans="1:25" ht="15.75" thickBot="1" x14ac:dyDescent="0.3">
      <c r="A5" s="3" t="s">
        <v>53</v>
      </c>
      <c r="B5" s="4">
        <v>3.2889999999999998E-3</v>
      </c>
      <c r="C5" s="4">
        <v>6.5606999999999999E-2</v>
      </c>
      <c r="D5" s="4">
        <v>-7.8060000000000004E-2</v>
      </c>
      <c r="E5" t="s">
        <v>93</v>
      </c>
      <c r="F5">
        <f>F4+B5</f>
        <v>-2.0631E-2</v>
      </c>
      <c r="G5">
        <f t="shared" ref="G5:H5" si="0">G4+C5</f>
        <v>0.23031699999999999</v>
      </c>
      <c r="H5">
        <f t="shared" si="0"/>
        <v>1.2539999999999912E-3</v>
      </c>
      <c r="J5" s="11" t="s">
        <v>31</v>
      </c>
      <c r="K5" s="12">
        <v>-4.7509999999999997E-2</v>
      </c>
      <c r="L5" s="12">
        <v>0.23031699999999999</v>
      </c>
      <c r="M5" s="12">
        <v>0.42006599999999999</v>
      </c>
    </row>
    <row r="6" spans="1:25" ht="15.75" thickBot="1" x14ac:dyDescent="0.3">
      <c r="A6" s="3" t="s">
        <v>54</v>
      </c>
      <c r="B6" s="4">
        <v>3.0199E-2</v>
      </c>
      <c r="C6" s="4">
        <v>5.2111999999999999E-2</v>
      </c>
      <c r="D6" s="4">
        <v>-0.16103999999999999</v>
      </c>
      <c r="E6" t="s">
        <v>94</v>
      </c>
      <c r="F6">
        <f>F5+B6</f>
        <v>9.5680000000000001E-3</v>
      </c>
      <c r="G6">
        <f>G5+C6</f>
        <v>0.28242899999999999</v>
      </c>
      <c r="H6">
        <f>H5+D6</f>
        <v>-0.15978599999999998</v>
      </c>
      <c r="J6" s="11" t="s">
        <v>32</v>
      </c>
      <c r="K6" s="12">
        <v>1.435E-2</v>
      </c>
      <c r="L6" s="12">
        <v>0.29965999999999998</v>
      </c>
      <c r="M6" s="12">
        <v>0.16966100000000001</v>
      </c>
      <c r="X6" s="20"/>
      <c r="Y6" s="20"/>
    </row>
    <row r="7" spans="1:25" ht="15.75" thickBot="1" x14ac:dyDescent="0.3">
      <c r="A7" s="3" t="s">
        <v>55</v>
      </c>
      <c r="B7" s="4">
        <v>3.1656999999999998E-2</v>
      </c>
      <c r="C7" s="4">
        <v>1.7231E-2</v>
      </c>
      <c r="D7" s="4">
        <v>-8.9370000000000005E-2</v>
      </c>
      <c r="E7" t="s">
        <v>111</v>
      </c>
      <c r="F7">
        <f>F6+B7</f>
        <v>4.1224999999999998E-2</v>
      </c>
      <c r="G7">
        <f t="shared" ref="G7:H9" si="1">G6+C7</f>
        <v>0.29965999999999998</v>
      </c>
      <c r="H7">
        <f t="shared" si="1"/>
        <v>-0.24915599999999999</v>
      </c>
      <c r="J7" s="11" t="s">
        <v>33</v>
      </c>
      <c r="K7" s="12">
        <v>0.124985</v>
      </c>
      <c r="L7" s="12">
        <v>0.28816999999999998</v>
      </c>
      <c r="M7" s="12">
        <v>-1.4710000000000001E-2</v>
      </c>
      <c r="X7" s="21"/>
      <c r="Y7" s="20"/>
    </row>
    <row r="8" spans="1:25" ht="15.75" thickBot="1" x14ac:dyDescent="0.3">
      <c r="A8" s="3" t="s">
        <v>56</v>
      </c>
      <c r="B8" s="4">
        <v>7.8952999999999995E-2</v>
      </c>
      <c r="C8" s="4">
        <v>-2.6199999999999999E-3</v>
      </c>
      <c r="D8" s="4">
        <v>-0.14279</v>
      </c>
      <c r="E8" t="s">
        <v>95</v>
      </c>
      <c r="F8">
        <f>F7+B8</f>
        <v>0.12017799999999999</v>
      </c>
      <c r="G8">
        <f t="shared" si="1"/>
        <v>0.29703999999999997</v>
      </c>
      <c r="H8">
        <f t="shared" si="1"/>
        <v>-0.39194600000000002</v>
      </c>
      <c r="J8" s="11" t="s">
        <v>34</v>
      </c>
      <c r="K8" s="12">
        <v>-4.7509999999999997E-2</v>
      </c>
      <c r="L8" s="12">
        <v>-0.23032</v>
      </c>
      <c r="M8" s="12">
        <v>0.42006599999999999</v>
      </c>
      <c r="X8" s="21"/>
      <c r="Y8" s="20"/>
    </row>
    <row r="9" spans="1:25" ht="15.75" thickBot="1" x14ac:dyDescent="0.3">
      <c r="A9" s="3" t="s">
        <v>57</v>
      </c>
      <c r="B9" s="4">
        <v>3.1682000000000002E-2</v>
      </c>
      <c r="C9" s="4">
        <v>-8.8699999999999994E-3</v>
      </c>
      <c r="D9" s="4">
        <v>-4.1579999999999999E-2</v>
      </c>
      <c r="E9" t="s">
        <v>115</v>
      </c>
      <c r="F9">
        <f>F8+B9</f>
        <v>0.15185999999999999</v>
      </c>
      <c r="G9">
        <f t="shared" si="1"/>
        <v>0.28816999999999998</v>
      </c>
      <c r="H9">
        <f t="shared" si="1"/>
        <v>-0.43352600000000002</v>
      </c>
      <c r="J9" s="11" t="s">
        <v>35</v>
      </c>
      <c r="K9" s="12">
        <v>1.435E-2</v>
      </c>
      <c r="L9" s="12">
        <v>-0.29965999999999998</v>
      </c>
      <c r="M9" s="12">
        <v>0.16966100000000001</v>
      </c>
      <c r="X9" s="21"/>
      <c r="Y9" s="20"/>
    </row>
    <row r="10" spans="1:25" ht="15.75" thickBot="1" x14ac:dyDescent="0.3">
      <c r="A10" s="3" t="s">
        <v>58</v>
      </c>
      <c r="B10" s="4">
        <v>-2.392E-2</v>
      </c>
      <c r="C10" s="4">
        <v>-0.16471</v>
      </c>
      <c r="D10" s="4">
        <v>7.9313999999999996E-2</v>
      </c>
      <c r="E10" t="s">
        <v>96</v>
      </c>
      <c r="F10">
        <f>F1+B10</f>
        <v>-2.392E-2</v>
      </c>
      <c r="G10">
        <f>G1+C10</f>
        <v>-0.16471</v>
      </c>
      <c r="H10">
        <f>H1+D10</f>
        <v>7.9313999999999996E-2</v>
      </c>
      <c r="J10" s="11" t="s">
        <v>36</v>
      </c>
      <c r="K10" s="12">
        <v>0.124985</v>
      </c>
      <c r="L10" s="12">
        <v>-0.28816999999999998</v>
      </c>
      <c r="M10" s="12">
        <v>-1.4710000000000001E-2</v>
      </c>
      <c r="X10" s="21"/>
      <c r="Y10" s="20"/>
    </row>
    <row r="11" spans="1:25" ht="15.75" thickBot="1" x14ac:dyDescent="0.3">
      <c r="A11" s="3" t="s">
        <v>59</v>
      </c>
      <c r="B11" s="4">
        <v>3.2889999999999998E-3</v>
      </c>
      <c r="C11" s="4">
        <v>-6.5610000000000002E-2</v>
      </c>
      <c r="D11" s="4">
        <v>-7.8060000000000004E-2</v>
      </c>
      <c r="E11" t="s">
        <v>116</v>
      </c>
      <c r="F11">
        <f>F10+B11</f>
        <v>-2.0631E-2</v>
      </c>
      <c r="G11">
        <f t="shared" ref="G11:H12" si="2">G10+C11</f>
        <v>-0.23032</v>
      </c>
      <c r="H11">
        <f t="shared" si="2"/>
        <v>1.2539999999999912E-3</v>
      </c>
      <c r="J11" s="11" t="s">
        <v>37</v>
      </c>
      <c r="K11" s="12">
        <v>-9.3299999999999998E-3</v>
      </c>
      <c r="L11" s="12">
        <v>0</v>
      </c>
      <c r="M11" s="12">
        <v>5.5553999999999999E-2</v>
      </c>
      <c r="X11" s="21"/>
      <c r="Y11" s="20"/>
    </row>
    <row r="12" spans="1:25" ht="15.75" thickBot="1" x14ac:dyDescent="0.3">
      <c r="A12" s="3" t="s">
        <v>60</v>
      </c>
      <c r="B12" s="4">
        <v>3.0199E-2</v>
      </c>
      <c r="C12" s="4">
        <v>-5.2109999999999997E-2</v>
      </c>
      <c r="D12" s="4">
        <v>-0.16103999999999999</v>
      </c>
      <c r="E12" t="s">
        <v>117</v>
      </c>
      <c r="F12">
        <f>F11+B12</f>
        <v>9.5680000000000001E-3</v>
      </c>
      <c r="G12">
        <f t="shared" si="2"/>
        <v>-0.28243000000000001</v>
      </c>
      <c r="H12">
        <f t="shared" si="2"/>
        <v>-0.15978599999999998</v>
      </c>
      <c r="J12" s="11" t="s">
        <v>38</v>
      </c>
      <c r="K12" s="12">
        <v>-1.6889999999999999E-2</v>
      </c>
      <c r="L12" s="12">
        <v>0.119198</v>
      </c>
      <c r="M12" s="12">
        <v>-0.16100999999999999</v>
      </c>
      <c r="X12" s="21"/>
      <c r="Y12" s="20"/>
    </row>
    <row r="13" spans="1:25" ht="15.75" thickBot="1" x14ac:dyDescent="0.3">
      <c r="A13" s="3" t="s">
        <v>61</v>
      </c>
      <c r="B13" s="4">
        <v>3.1656999999999998E-2</v>
      </c>
      <c r="C13" s="4">
        <v>-1.7229999999999999E-2</v>
      </c>
      <c r="D13" s="4">
        <v>-8.9370000000000005E-2</v>
      </c>
      <c r="E13" t="s">
        <v>112</v>
      </c>
      <c r="F13">
        <f t="shared" ref="F13:F15" si="3">F12+B13</f>
        <v>4.1224999999999998E-2</v>
      </c>
      <c r="G13">
        <f t="shared" ref="G13:G15" si="4">G12+C13</f>
        <v>-0.29966000000000004</v>
      </c>
      <c r="H13">
        <f t="shared" ref="H13:H15" si="5">H12+D13</f>
        <v>-0.24915599999999999</v>
      </c>
      <c r="J13" s="11" t="s">
        <v>39</v>
      </c>
      <c r="K13" s="12">
        <v>-2.189E-2</v>
      </c>
      <c r="L13" s="12">
        <v>0.12731700000000001</v>
      </c>
      <c r="M13" s="12">
        <v>-0.58162999999999998</v>
      </c>
      <c r="X13" s="21"/>
      <c r="Y13" s="20"/>
    </row>
    <row r="14" spans="1:25" ht="15.75" thickBot="1" x14ac:dyDescent="0.3">
      <c r="A14" s="3" t="s">
        <v>62</v>
      </c>
      <c r="B14" s="4">
        <v>7.8952999999999995E-2</v>
      </c>
      <c r="C14" s="4">
        <v>2.617E-3</v>
      </c>
      <c r="D14" s="4">
        <v>-0.14279</v>
      </c>
      <c r="E14" t="s">
        <v>113</v>
      </c>
      <c r="F14">
        <f t="shared" si="3"/>
        <v>0.12017799999999999</v>
      </c>
      <c r="G14">
        <f t="shared" si="4"/>
        <v>-0.29704300000000006</v>
      </c>
      <c r="H14">
        <f t="shared" si="5"/>
        <v>-0.39194600000000002</v>
      </c>
      <c r="J14" s="11" t="s">
        <v>40</v>
      </c>
      <c r="K14" s="12">
        <v>1.3716000000000001E-2</v>
      </c>
      <c r="L14" s="12">
        <v>0.109219</v>
      </c>
      <c r="M14" s="12">
        <v>-0.87141999999999997</v>
      </c>
      <c r="X14" s="21"/>
      <c r="Y14" s="20"/>
    </row>
    <row r="15" spans="1:25" ht="15.75" thickBot="1" x14ac:dyDescent="0.3">
      <c r="A15" s="3" t="s">
        <v>63</v>
      </c>
      <c r="B15" s="4">
        <v>3.1682000000000002E-2</v>
      </c>
      <c r="C15" s="4">
        <v>8.8730000000000007E-3</v>
      </c>
      <c r="D15" s="4">
        <v>-4.1579999999999999E-2</v>
      </c>
      <c r="E15" t="s">
        <v>114</v>
      </c>
      <c r="F15">
        <f t="shared" si="3"/>
        <v>0.15185999999999999</v>
      </c>
      <c r="G15">
        <f t="shared" si="4"/>
        <v>-0.28817000000000004</v>
      </c>
      <c r="H15">
        <f t="shared" si="5"/>
        <v>-0.43352600000000002</v>
      </c>
      <c r="J15" s="11" t="s">
        <v>41</v>
      </c>
      <c r="K15" s="12">
        <v>-1.6889999999999999E-2</v>
      </c>
      <c r="L15" s="12">
        <v>-0.1192</v>
      </c>
      <c r="M15" s="12">
        <v>-0.16100999999999999</v>
      </c>
    </row>
    <row r="16" spans="1:25" ht="15.75" thickBot="1" x14ac:dyDescent="0.3">
      <c r="A16" s="3" t="s">
        <v>64</v>
      </c>
      <c r="B16" s="4">
        <v>-1.9359999999999999E-2</v>
      </c>
      <c r="C16" s="4">
        <v>0</v>
      </c>
      <c r="D16" s="4">
        <v>-0.22048000000000001</v>
      </c>
      <c r="E16" t="s">
        <v>89</v>
      </c>
      <c r="F16">
        <f>F1+B16</f>
        <v>-1.9359999999999999E-2</v>
      </c>
      <c r="G16">
        <f>G1+C16</f>
        <v>0</v>
      </c>
      <c r="H16">
        <f>H1+D16</f>
        <v>-0.22048000000000001</v>
      </c>
      <c r="J16" s="11" t="s">
        <v>42</v>
      </c>
      <c r="K16" s="12">
        <v>-2.189E-2</v>
      </c>
      <c r="L16" s="12">
        <v>-0.12731999999999999</v>
      </c>
      <c r="M16" s="12">
        <v>-0.58162999999999998</v>
      </c>
    </row>
    <row r="17" spans="1:13" ht="15.75" thickBot="1" x14ac:dyDescent="0.3">
      <c r="A17" s="3" t="s">
        <v>65</v>
      </c>
      <c r="B17" s="4">
        <v>3.6908000000000003E-2</v>
      </c>
      <c r="C17" s="4">
        <v>0</v>
      </c>
      <c r="D17" s="4">
        <v>-0.14277000000000001</v>
      </c>
      <c r="E17" t="s">
        <v>37</v>
      </c>
      <c r="F17">
        <f>F16+B17</f>
        <v>1.7548000000000005E-2</v>
      </c>
      <c r="G17">
        <f>G16+C17</f>
        <v>0</v>
      </c>
      <c r="H17">
        <f t="shared" ref="F17:H22" si="6">H16+D17</f>
        <v>-0.36325000000000002</v>
      </c>
      <c r="J17" s="11" t="s">
        <v>43</v>
      </c>
      <c r="K17" s="12">
        <v>1.3716000000000001E-2</v>
      </c>
      <c r="L17" s="12">
        <v>-0.10922</v>
      </c>
      <c r="M17" s="12">
        <v>-0.87141999999999997</v>
      </c>
    </row>
    <row r="18" spans="1:13" ht="15.75" thickBot="1" x14ac:dyDescent="0.3">
      <c r="A18" s="3" t="s">
        <v>66</v>
      </c>
      <c r="B18" s="4">
        <v>-7.5599999999999999E-3</v>
      </c>
      <c r="C18" s="4">
        <v>0.117592</v>
      </c>
      <c r="D18" s="4">
        <v>-3.764E-2</v>
      </c>
      <c r="E18" t="s">
        <v>97</v>
      </c>
      <c r="F18">
        <f>F17+B18</f>
        <v>9.9880000000000038E-3</v>
      </c>
      <c r="G18">
        <f t="shared" si="6"/>
        <v>0.117592</v>
      </c>
      <c r="H18">
        <f t="shared" si="6"/>
        <v>-0.40089000000000002</v>
      </c>
      <c r="J18" s="11" t="s">
        <v>44</v>
      </c>
      <c r="K18" s="12">
        <v>0.136157</v>
      </c>
      <c r="L18" s="12">
        <v>0.107308</v>
      </c>
      <c r="M18" s="12">
        <v>-0.89295000000000002</v>
      </c>
    </row>
    <row r="19" spans="1:13" ht="15.75" thickBot="1" x14ac:dyDescent="0.3">
      <c r="A19" s="3" t="s">
        <v>67</v>
      </c>
      <c r="B19" s="4">
        <v>0</v>
      </c>
      <c r="C19" s="4">
        <v>1.606E-3</v>
      </c>
      <c r="D19" s="4">
        <v>-0.17892</v>
      </c>
      <c r="E19" t="s">
        <v>98</v>
      </c>
      <c r="F19">
        <f>F18+B19</f>
        <v>9.9880000000000038E-3</v>
      </c>
      <c r="G19">
        <f t="shared" si="6"/>
        <v>0.119198</v>
      </c>
      <c r="H19">
        <f t="shared" si="6"/>
        <v>-0.57981000000000005</v>
      </c>
      <c r="J19" s="11" t="s">
        <v>45</v>
      </c>
      <c r="K19" s="12">
        <v>0.136157</v>
      </c>
      <c r="L19" s="12">
        <v>-0.10731</v>
      </c>
      <c r="M19" s="12">
        <v>-0.89295000000000002</v>
      </c>
    </row>
    <row r="20" spans="1:13" ht="15.75" thickBot="1" x14ac:dyDescent="0.3">
      <c r="A20" s="3" t="s">
        <v>68</v>
      </c>
      <c r="B20" s="4">
        <v>-5.0000000000000001E-3</v>
      </c>
      <c r="C20" s="4">
        <v>2.5669999999999998E-3</v>
      </c>
      <c r="D20" s="4">
        <v>-0.23785999999999999</v>
      </c>
      <c r="E20" t="s">
        <v>99</v>
      </c>
      <c r="F20">
        <f t="shared" si="6"/>
        <v>4.9880000000000037E-3</v>
      </c>
      <c r="G20">
        <f t="shared" si="6"/>
        <v>0.121765</v>
      </c>
      <c r="H20">
        <f t="shared" si="6"/>
        <v>-0.81767000000000001</v>
      </c>
    </row>
    <row r="21" spans="1:13" ht="15.75" thickBot="1" x14ac:dyDescent="0.3">
      <c r="A21" s="3" t="s">
        <v>69</v>
      </c>
      <c r="B21" s="4">
        <v>0</v>
      </c>
      <c r="C21" s="4">
        <v>5.5519999999999996E-3</v>
      </c>
      <c r="D21" s="4">
        <v>-0.18276999999999999</v>
      </c>
      <c r="E21" t="s">
        <v>100</v>
      </c>
      <c r="F21">
        <f>F20+B21</f>
        <v>4.9880000000000037E-3</v>
      </c>
      <c r="G21">
        <f t="shared" si="6"/>
        <v>0.12731699999999999</v>
      </c>
      <c r="H21">
        <f t="shared" si="6"/>
        <v>-1.00044</v>
      </c>
      <c r="J21" s="9" t="s">
        <v>18</v>
      </c>
      <c r="K21" s="10" t="s">
        <v>26</v>
      </c>
      <c r="L21" s="10" t="s">
        <v>27</v>
      </c>
      <c r="M21" s="10" t="s">
        <v>28</v>
      </c>
    </row>
    <row r="22" spans="1:13" ht="15.75" thickBot="1" x14ac:dyDescent="0.3">
      <c r="A22" s="3" t="s">
        <v>70</v>
      </c>
      <c r="B22" s="4">
        <v>0</v>
      </c>
      <c r="C22" s="4">
        <v>-1.7520000000000001E-2</v>
      </c>
      <c r="D22" s="4">
        <v>-0.23816999999999999</v>
      </c>
      <c r="E22" t="s">
        <v>101</v>
      </c>
      <c r="F22">
        <f t="shared" si="6"/>
        <v>4.9880000000000037E-3</v>
      </c>
      <c r="G22">
        <f t="shared" si="6"/>
        <v>0.10979699999999998</v>
      </c>
      <c r="H22">
        <f t="shared" si="6"/>
        <v>-1.23861</v>
      </c>
      <c r="J22" s="11" t="s">
        <v>29</v>
      </c>
      <c r="K22" s="12">
        <f>F1+K3</f>
        <v>-2.6870000000000002E-2</v>
      </c>
      <c r="L22" s="12">
        <f t="shared" ref="L22:M22" si="7">G1+L3</f>
        <v>0</v>
      </c>
      <c r="M22" s="12">
        <f t="shared" si="7"/>
        <v>0.41881099999999999</v>
      </c>
    </row>
    <row r="23" spans="1:13" ht="15.75" thickBot="1" x14ac:dyDescent="0.3">
      <c r="A23" s="3" t="s">
        <v>71</v>
      </c>
      <c r="B23" s="4">
        <v>3.5607E-2</v>
      </c>
      <c r="C23" s="4">
        <v>-5.6999999999999998E-4</v>
      </c>
      <c r="D23" s="4">
        <v>-5.1619999999999999E-2</v>
      </c>
      <c r="E23" t="s">
        <v>102</v>
      </c>
      <c r="F23">
        <f>B23+B24</f>
        <v>0.13433200000000001</v>
      </c>
      <c r="G23">
        <f>C23+C24</f>
        <v>3.9999999999999888E-6</v>
      </c>
      <c r="H23">
        <f>D23+D24+H22</f>
        <v>-1.31057</v>
      </c>
      <c r="J23" s="11" t="s">
        <v>30</v>
      </c>
      <c r="K23" s="12">
        <f>F3+K4</f>
        <v>8.6245999999999989E-2</v>
      </c>
      <c r="L23" s="12">
        <f t="shared" ref="L23:M23" si="8">G3+L4</f>
        <v>0</v>
      </c>
      <c r="M23" s="12">
        <f t="shared" si="8"/>
        <v>0.813307</v>
      </c>
    </row>
    <row r="24" spans="1:13" ht="15.75" thickBot="1" x14ac:dyDescent="0.3">
      <c r="A24" s="3" t="s">
        <v>72</v>
      </c>
      <c r="B24" s="4">
        <v>9.8724999999999993E-2</v>
      </c>
      <c r="C24" s="4">
        <v>5.7399999999999997E-4</v>
      </c>
      <c r="D24" s="4">
        <v>-2.034E-2</v>
      </c>
      <c r="E24" t="s">
        <v>103</v>
      </c>
      <c r="F24">
        <f>F23+B25</f>
        <v>0.15804800000000002</v>
      </c>
      <c r="G24">
        <f>G23+C25</f>
        <v>-2.4759999999999999E-3</v>
      </c>
      <c r="H24">
        <f>H23+D25</f>
        <v>-1.31175</v>
      </c>
      <c r="J24" s="11" t="s">
        <v>31</v>
      </c>
      <c r="K24" s="12">
        <f>F5+K5</f>
        <v>-6.8140999999999993E-2</v>
      </c>
      <c r="L24" s="12">
        <f t="shared" ref="L24:M24" si="9">G5+L5</f>
        <v>0.46063399999999999</v>
      </c>
      <c r="M24" s="12">
        <f t="shared" si="9"/>
        <v>0.42131999999999997</v>
      </c>
    </row>
    <row r="25" spans="1:13" ht="15.75" thickBot="1" x14ac:dyDescent="0.3">
      <c r="A25" s="3" t="s">
        <v>73</v>
      </c>
      <c r="B25" s="4">
        <v>2.3716000000000001E-2</v>
      </c>
      <c r="C25" s="4">
        <v>-2.48E-3</v>
      </c>
      <c r="D25" s="4">
        <v>-1.1800000000000001E-3</v>
      </c>
      <c r="E25" t="s">
        <v>104</v>
      </c>
      <c r="F25">
        <f>F17+B26</f>
        <v>9.9880000000000038E-3</v>
      </c>
      <c r="G25">
        <f>G17+C26</f>
        <v>-0.11759</v>
      </c>
      <c r="H25">
        <f>H17+D26</f>
        <v>-0.40089000000000002</v>
      </c>
      <c r="J25" s="11" t="s">
        <v>32</v>
      </c>
      <c r="K25" s="12">
        <f>F7+K6</f>
        <v>5.5574999999999999E-2</v>
      </c>
      <c r="L25" s="12">
        <f t="shared" ref="L25:M25" si="10">G7+L6</f>
        <v>0.59931999999999996</v>
      </c>
      <c r="M25" s="12">
        <f t="shared" si="10"/>
        <v>-7.9494999999999982E-2</v>
      </c>
    </row>
    <row r="26" spans="1:13" ht="15.75" thickBot="1" x14ac:dyDescent="0.3">
      <c r="A26" s="3" t="s">
        <v>74</v>
      </c>
      <c r="B26" s="4">
        <v>-7.5599999999999999E-3</v>
      </c>
      <c r="C26" s="4">
        <v>-0.11759</v>
      </c>
      <c r="D26" s="4">
        <v>-3.764E-2</v>
      </c>
      <c r="E26" t="s">
        <v>105</v>
      </c>
      <c r="F26">
        <f t="shared" ref="F26:H29" si="11">F25+B27</f>
        <v>9.9880000000000038E-3</v>
      </c>
      <c r="G26">
        <f t="shared" si="11"/>
        <v>-0.1192</v>
      </c>
      <c r="H26">
        <f t="shared" si="11"/>
        <v>-0.57981000000000005</v>
      </c>
      <c r="J26" s="11" t="s">
        <v>33</v>
      </c>
      <c r="K26" s="12">
        <f>F9+K7</f>
        <v>0.27684500000000001</v>
      </c>
      <c r="L26" s="12">
        <f t="shared" ref="L26:M26" si="12">G9+L7</f>
        <v>0.57633999999999996</v>
      </c>
      <c r="M26" s="12">
        <f t="shared" si="12"/>
        <v>-0.44823600000000002</v>
      </c>
    </row>
    <row r="27" spans="1:13" ht="15.75" thickBot="1" x14ac:dyDescent="0.3">
      <c r="A27" s="3" t="s">
        <v>75</v>
      </c>
      <c r="B27" s="4">
        <v>0</v>
      </c>
      <c r="C27" s="4">
        <v>-1.6100000000000001E-3</v>
      </c>
      <c r="D27" s="4">
        <v>-0.17892</v>
      </c>
      <c r="E27" t="s">
        <v>106</v>
      </c>
      <c r="F27">
        <f t="shared" si="11"/>
        <v>4.9880000000000037E-3</v>
      </c>
      <c r="G27">
        <f t="shared" si="11"/>
        <v>-0.12177</v>
      </c>
      <c r="H27">
        <f t="shared" si="11"/>
        <v>-0.81767000000000001</v>
      </c>
      <c r="J27" s="11" t="s">
        <v>34</v>
      </c>
      <c r="K27" s="12">
        <f>F11+K8</f>
        <v>-6.8140999999999993E-2</v>
      </c>
      <c r="L27" s="12">
        <f t="shared" ref="L27:M27" si="13">G11+L8</f>
        <v>-0.46063999999999999</v>
      </c>
      <c r="M27" s="12">
        <f t="shared" si="13"/>
        <v>0.42131999999999997</v>
      </c>
    </row>
    <row r="28" spans="1:13" ht="15.75" thickBot="1" x14ac:dyDescent="0.3">
      <c r="A28" s="3" t="s">
        <v>76</v>
      </c>
      <c r="B28" s="4">
        <v>-5.0000000000000001E-3</v>
      </c>
      <c r="C28" s="4">
        <v>-2.5699999999999998E-3</v>
      </c>
      <c r="D28" s="4">
        <v>-0.23785999999999999</v>
      </c>
      <c r="E28" t="s">
        <v>107</v>
      </c>
      <c r="F28">
        <f t="shared" si="11"/>
        <v>4.9880000000000037E-3</v>
      </c>
      <c r="G28">
        <f t="shared" si="11"/>
        <v>-0.12732000000000002</v>
      </c>
      <c r="H28">
        <f t="shared" si="11"/>
        <v>-1.00044</v>
      </c>
      <c r="J28" s="11" t="s">
        <v>35</v>
      </c>
      <c r="K28" s="12">
        <f>F7+K9</f>
        <v>5.5574999999999999E-2</v>
      </c>
      <c r="L28" s="12">
        <f t="shared" ref="L28:M28" si="14">G7+L9</f>
        <v>0</v>
      </c>
      <c r="M28" s="12">
        <f t="shared" si="14"/>
        <v>-7.9494999999999982E-2</v>
      </c>
    </row>
    <row r="29" spans="1:13" ht="15.75" thickBot="1" x14ac:dyDescent="0.3">
      <c r="A29" s="3" t="s">
        <v>77</v>
      </c>
      <c r="B29" s="4">
        <v>0</v>
      </c>
      <c r="C29" s="4">
        <v>-5.5500000000000002E-3</v>
      </c>
      <c r="D29" s="4">
        <v>-0.18276999999999999</v>
      </c>
      <c r="E29" t="s">
        <v>108</v>
      </c>
      <c r="F29">
        <f t="shared" si="11"/>
        <v>4.9880000000000037E-3</v>
      </c>
      <c r="G29">
        <f t="shared" si="11"/>
        <v>-0.10979600000000002</v>
      </c>
      <c r="H29">
        <f t="shared" si="11"/>
        <v>-1.23861</v>
      </c>
      <c r="J29" s="11" t="s">
        <v>36</v>
      </c>
      <c r="K29" s="12">
        <f>F15+K10</f>
        <v>0.27684500000000001</v>
      </c>
      <c r="L29" s="12">
        <f t="shared" ref="L29:M29" si="15">G15+L10</f>
        <v>-0.57634000000000007</v>
      </c>
      <c r="M29" s="12">
        <f t="shared" si="15"/>
        <v>-0.44823600000000002</v>
      </c>
    </row>
    <row r="30" spans="1:13" ht="15.75" thickBot="1" x14ac:dyDescent="0.3">
      <c r="A30" s="3" t="s">
        <v>78</v>
      </c>
      <c r="B30" s="4">
        <v>0</v>
      </c>
      <c r="C30" s="4">
        <v>1.7524000000000001E-2</v>
      </c>
      <c r="D30" s="4">
        <v>-0.23816999999999999</v>
      </c>
      <c r="E30" t="s">
        <v>109</v>
      </c>
      <c r="F30">
        <f>B31+B32</f>
        <v>0.13433200000000001</v>
      </c>
      <c r="G30">
        <f>C31+C32</f>
        <v>3.9999999999999888E-6</v>
      </c>
      <c r="H30">
        <f>D31+D32+H29</f>
        <v>-1.31057</v>
      </c>
      <c r="J30" s="11" t="s">
        <v>37</v>
      </c>
      <c r="K30" s="12">
        <f>F17+K11</f>
        <v>8.2180000000000048E-3</v>
      </c>
      <c r="L30" s="12">
        <f t="shared" ref="L30:M30" si="16">G17+L11</f>
        <v>0</v>
      </c>
      <c r="M30" s="12">
        <f t="shared" si="16"/>
        <v>-0.30769600000000003</v>
      </c>
    </row>
    <row r="31" spans="1:13" ht="15.75" thickBot="1" x14ac:dyDescent="0.3">
      <c r="A31" s="3" t="s">
        <v>79</v>
      </c>
      <c r="B31" s="4">
        <v>3.5607E-2</v>
      </c>
      <c r="C31" s="4">
        <v>5.7399999999999997E-4</v>
      </c>
      <c r="D31" s="4">
        <v>-5.1619999999999999E-2</v>
      </c>
      <c r="E31" t="s">
        <v>110</v>
      </c>
      <c r="F31">
        <f>F30+B33</f>
        <v>0.15804800000000002</v>
      </c>
      <c r="G31">
        <f>G30+C33</f>
        <v>2.4889999999999999E-3</v>
      </c>
      <c r="H31">
        <f>H30+D33</f>
        <v>-1.31175433459497</v>
      </c>
      <c r="J31" s="17" t="s">
        <v>38</v>
      </c>
      <c r="K31" s="18">
        <v>-1.6889999999999999E-2</v>
      </c>
      <c r="L31" s="18">
        <v>0.119198</v>
      </c>
      <c r="M31" s="18">
        <v>-0.16100999999999999</v>
      </c>
    </row>
    <row r="32" spans="1:13" ht="15.75" thickBot="1" x14ac:dyDescent="0.3">
      <c r="A32" s="3" t="s">
        <v>80</v>
      </c>
      <c r="B32" s="4">
        <v>9.8724999999999993E-2</v>
      </c>
      <c r="C32" s="4">
        <v>-5.6999999999999998E-4</v>
      </c>
      <c r="D32" s="4">
        <v>-2.034E-2</v>
      </c>
      <c r="J32" s="11" t="s">
        <v>39</v>
      </c>
      <c r="K32" s="12">
        <v>-2.189E-2</v>
      </c>
      <c r="L32" s="12">
        <v>0.12731700000000001</v>
      </c>
      <c r="M32" s="12">
        <v>-0.58162999999999998</v>
      </c>
    </row>
    <row r="33" spans="1:13" ht="15.75" thickBot="1" x14ac:dyDescent="0.3">
      <c r="A33" s="3" t="s">
        <v>81</v>
      </c>
      <c r="B33" s="4">
        <v>2.3716000000000001E-2</v>
      </c>
      <c r="C33" s="4">
        <v>2.4849999999999998E-3</v>
      </c>
      <c r="D33" s="4">
        <v>-1.1843345949700301E-3</v>
      </c>
      <c r="J33" s="11" t="s">
        <v>40</v>
      </c>
      <c r="K33" s="12">
        <v>1.3716000000000001E-2</v>
      </c>
      <c r="L33" s="12">
        <v>0.109219</v>
      </c>
      <c r="M33" s="12">
        <v>-0.87141999999999997</v>
      </c>
    </row>
    <row r="34" spans="1:13" ht="15.75" thickBot="1" x14ac:dyDescent="0.3">
      <c r="A34" s="6"/>
      <c r="J34" s="11" t="s">
        <v>41</v>
      </c>
      <c r="K34" s="12">
        <v>-1.6889999999999999E-2</v>
      </c>
      <c r="L34" s="12">
        <v>-0.1192</v>
      </c>
      <c r="M34" s="12">
        <v>-0.16100999999999999</v>
      </c>
    </row>
    <row r="35" spans="1:13" ht="15.75" thickBot="1" x14ac:dyDescent="0.3">
      <c r="A35" s="7"/>
      <c r="J35" s="11" t="s">
        <v>42</v>
      </c>
      <c r="K35" s="12">
        <v>-2.189E-2</v>
      </c>
      <c r="L35" s="12">
        <v>-0.12731999999999999</v>
      </c>
      <c r="M35" s="12">
        <v>-0.58162999999999998</v>
      </c>
    </row>
    <row r="36" spans="1:13" ht="15.75" thickBot="1" x14ac:dyDescent="0.3">
      <c r="A36" s="8"/>
      <c r="J36" s="11" t="s">
        <v>43</v>
      </c>
      <c r="K36" s="12">
        <v>1.3716000000000001E-2</v>
      </c>
      <c r="L36" s="12">
        <v>-0.10922</v>
      </c>
      <c r="M36" s="12">
        <v>-0.87141999999999997</v>
      </c>
    </row>
    <row r="37" spans="1:13" ht="15.75" thickBot="1" x14ac:dyDescent="0.3">
      <c r="J37" s="11" t="s">
        <v>44</v>
      </c>
      <c r="K37" s="12">
        <v>0.136157</v>
      </c>
      <c r="L37" s="12">
        <v>0.107308</v>
      </c>
      <c r="M37" s="12">
        <v>-0.89295000000000002</v>
      </c>
    </row>
    <row r="38" spans="1:13" ht="15.75" thickBot="1" x14ac:dyDescent="0.3">
      <c r="J38" s="11" t="s">
        <v>45</v>
      </c>
      <c r="K38" s="12">
        <v>0.136157</v>
      </c>
      <c r="L38" s="12">
        <v>-0.10731</v>
      </c>
      <c r="M38" s="12">
        <v>-0.89295000000000002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7B6-DDD1-434A-9B8A-4E64BB263848}">
  <dimension ref="A1:F14"/>
  <sheetViews>
    <sheetView zoomScaleNormal="100" workbookViewId="0">
      <selection activeCell="L33" sqref="L33"/>
    </sheetView>
  </sheetViews>
  <sheetFormatPr defaultRowHeight="15" x14ac:dyDescent="0.25"/>
  <cols>
    <col min="1" max="1" width="13.5703125" customWidth="1"/>
    <col min="2" max="2" width="22.28515625" customWidth="1"/>
    <col min="3" max="3" width="16.140625" customWidth="1"/>
    <col min="6" max="6" width="15.7109375" customWidth="1"/>
  </cols>
  <sheetData>
    <row r="1" spans="1:6" ht="45" x14ac:dyDescent="0.25">
      <c r="A1" s="119" t="s">
        <v>0</v>
      </c>
      <c r="B1" s="122" t="s">
        <v>122</v>
      </c>
      <c r="C1" s="29" t="s">
        <v>123</v>
      </c>
      <c r="D1" s="30" t="s">
        <v>124</v>
      </c>
      <c r="E1" s="30" t="s">
        <v>125</v>
      </c>
      <c r="F1" s="31"/>
    </row>
    <row r="2" spans="1:6" ht="18" x14ac:dyDescent="0.25">
      <c r="A2" s="120"/>
      <c r="B2" s="123"/>
      <c r="C2" s="32" t="s">
        <v>126</v>
      </c>
      <c r="D2" s="33" t="s">
        <v>127</v>
      </c>
      <c r="E2" s="33" t="s">
        <v>128</v>
      </c>
      <c r="F2" s="34" t="s">
        <v>129</v>
      </c>
    </row>
    <row r="3" spans="1:6" ht="18" x14ac:dyDescent="0.25">
      <c r="A3" s="120"/>
      <c r="B3" s="123"/>
      <c r="C3" s="32" t="s">
        <v>130</v>
      </c>
      <c r="D3" s="33" t="s">
        <v>131</v>
      </c>
      <c r="E3" s="33" t="s">
        <v>131</v>
      </c>
      <c r="F3" s="34" t="s">
        <v>132</v>
      </c>
    </row>
    <row r="4" spans="1:6" ht="15.75" thickBot="1" x14ac:dyDescent="0.3">
      <c r="A4" s="121"/>
      <c r="B4" s="124"/>
      <c r="C4" s="35" t="s">
        <v>131</v>
      </c>
      <c r="D4" s="36"/>
      <c r="E4" s="36"/>
      <c r="F4" s="37" t="s">
        <v>131</v>
      </c>
    </row>
    <row r="5" spans="1:6" ht="15.75" thickBot="1" x14ac:dyDescent="0.3">
      <c r="A5" s="38" t="s">
        <v>7</v>
      </c>
      <c r="B5" s="39">
        <v>0.13</v>
      </c>
      <c r="C5" s="39">
        <v>0.23</v>
      </c>
      <c r="D5" s="40">
        <v>0.14000000000000001</v>
      </c>
      <c r="E5" s="40">
        <v>0.2</v>
      </c>
      <c r="F5" s="40" t="s">
        <v>133</v>
      </c>
    </row>
    <row r="6" spans="1:6" ht="15.75" thickBot="1" x14ac:dyDescent="0.3">
      <c r="A6" s="41" t="s">
        <v>8</v>
      </c>
      <c r="B6" s="42">
        <v>0.19</v>
      </c>
      <c r="C6" s="42">
        <v>0.32</v>
      </c>
      <c r="D6" s="43">
        <v>0.27</v>
      </c>
      <c r="E6" s="44">
        <v>0.28000000000000003</v>
      </c>
      <c r="F6" s="43" t="s">
        <v>134</v>
      </c>
    </row>
    <row r="7" spans="1:6" ht="15.75" thickBot="1" x14ac:dyDescent="0.3">
      <c r="A7" s="38" t="s">
        <v>9</v>
      </c>
      <c r="B7" s="39">
        <v>0.15</v>
      </c>
      <c r="C7" s="39">
        <v>0.25</v>
      </c>
      <c r="D7" s="40">
        <v>0.26</v>
      </c>
      <c r="E7" s="40">
        <v>0.27</v>
      </c>
      <c r="F7" s="40" t="s">
        <v>135</v>
      </c>
    </row>
    <row r="8" spans="1:6" ht="15.75" thickBot="1" x14ac:dyDescent="0.3">
      <c r="A8" s="41" t="s">
        <v>10</v>
      </c>
      <c r="B8" s="42">
        <v>0.11</v>
      </c>
      <c r="C8" s="42">
        <v>0.19</v>
      </c>
      <c r="D8" s="43">
        <v>0.05</v>
      </c>
      <c r="E8" s="44">
        <v>0.09</v>
      </c>
      <c r="F8" s="43" t="s">
        <v>136</v>
      </c>
    </row>
    <row r="9" spans="1:6" ht="15.75" thickBot="1" x14ac:dyDescent="0.3">
      <c r="A9" s="38" t="s">
        <v>11</v>
      </c>
      <c r="B9" s="39">
        <v>0.28999999999999998</v>
      </c>
      <c r="C9" s="39">
        <v>0.5</v>
      </c>
      <c r="D9" s="40">
        <v>0.59</v>
      </c>
      <c r="E9" s="40">
        <v>0.53</v>
      </c>
      <c r="F9" s="40" t="s">
        <v>137</v>
      </c>
    </row>
    <row r="10" spans="1:6" ht="15.75" thickBot="1" x14ac:dyDescent="0.3">
      <c r="A10" s="41" t="s">
        <v>12</v>
      </c>
      <c r="B10" s="42">
        <v>0.25</v>
      </c>
      <c r="C10" s="42">
        <v>0.43</v>
      </c>
      <c r="D10" s="43">
        <v>0.42</v>
      </c>
      <c r="E10" s="44">
        <v>0.42</v>
      </c>
      <c r="F10" s="43" t="s">
        <v>138</v>
      </c>
    </row>
    <row r="11" spans="1:6" ht="15.75" thickBot="1" x14ac:dyDescent="0.3">
      <c r="A11" s="38" t="s">
        <v>13</v>
      </c>
      <c r="B11" s="39">
        <v>0.25</v>
      </c>
      <c r="C11" s="39">
        <v>0.43</v>
      </c>
      <c r="D11" s="40">
        <v>0.42</v>
      </c>
      <c r="E11" s="40">
        <v>0.43</v>
      </c>
      <c r="F11" s="40" t="s">
        <v>138</v>
      </c>
    </row>
    <row r="12" spans="1:6" ht="15.75" thickBot="1" x14ac:dyDescent="0.3">
      <c r="A12" s="41" t="s">
        <v>139</v>
      </c>
      <c r="B12" s="42">
        <v>0.15</v>
      </c>
      <c r="C12" s="42">
        <v>0.26</v>
      </c>
      <c r="D12" s="43">
        <v>0.17</v>
      </c>
      <c r="E12" s="44">
        <v>0.26</v>
      </c>
      <c r="F12" s="43" t="s">
        <v>140</v>
      </c>
    </row>
    <row r="13" spans="1:6" ht="15.75" thickBot="1" x14ac:dyDescent="0.3">
      <c r="A13" s="38" t="s">
        <v>16</v>
      </c>
      <c r="B13" s="39">
        <v>0.19</v>
      </c>
      <c r="C13" s="39">
        <v>0.33</v>
      </c>
      <c r="D13" s="40">
        <v>0.24</v>
      </c>
      <c r="E13" s="40">
        <v>0.3</v>
      </c>
      <c r="F13" s="40" t="s">
        <v>141</v>
      </c>
    </row>
    <row r="14" spans="1:6" ht="15.75" thickBot="1" x14ac:dyDescent="0.3">
      <c r="A14" s="41" t="s">
        <v>17</v>
      </c>
      <c r="B14" s="42">
        <v>0.26</v>
      </c>
      <c r="C14" s="42">
        <v>0.45</v>
      </c>
      <c r="D14" s="43">
        <v>0.33</v>
      </c>
      <c r="E14" s="44">
        <v>0.45</v>
      </c>
      <c r="F14" s="43" t="s">
        <v>142</v>
      </c>
    </row>
  </sheetData>
  <mergeCells count="2">
    <mergeCell ref="A1:A4"/>
    <mergeCell ref="B1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EA70-F997-4DA5-B1CB-FF6341543FD8}">
  <dimension ref="A1:F11"/>
  <sheetViews>
    <sheetView workbookViewId="0">
      <selection activeCell="C13" sqref="C13"/>
    </sheetView>
  </sheetViews>
  <sheetFormatPr defaultRowHeight="15" x14ac:dyDescent="0.25"/>
  <cols>
    <col min="1" max="1" width="17.28515625" customWidth="1"/>
    <col min="6" max="6" width="24.28515625" customWidth="1"/>
  </cols>
  <sheetData>
    <row r="1" spans="1:6" ht="15.75" thickBot="1" x14ac:dyDescent="0.3">
      <c r="A1" s="45"/>
      <c r="B1" s="125" t="s">
        <v>143</v>
      </c>
      <c r="C1" s="126"/>
      <c r="D1" s="126"/>
      <c r="E1" s="126"/>
      <c r="F1" s="127"/>
    </row>
    <row r="2" spans="1:6" ht="18" x14ac:dyDescent="0.25">
      <c r="A2" s="128" t="s">
        <v>144</v>
      </c>
      <c r="B2" s="46" t="s">
        <v>145</v>
      </c>
      <c r="C2" s="46" t="s">
        <v>146</v>
      </c>
      <c r="D2" s="46" t="s">
        <v>147</v>
      </c>
      <c r="E2" s="47" t="s">
        <v>148</v>
      </c>
      <c r="F2" s="46" t="s">
        <v>149</v>
      </c>
    </row>
    <row r="3" spans="1:6" ht="15.75" thickBot="1" x14ac:dyDescent="0.3">
      <c r="A3" s="129"/>
      <c r="B3" s="48" t="s">
        <v>150</v>
      </c>
      <c r="C3" s="48" t="s">
        <v>150</v>
      </c>
      <c r="D3" s="48" t="s">
        <v>150</v>
      </c>
      <c r="E3" s="49" t="s">
        <v>150</v>
      </c>
      <c r="F3" s="48" t="s">
        <v>150</v>
      </c>
    </row>
    <row r="4" spans="1:6" ht="15.75" thickBot="1" x14ac:dyDescent="0.3">
      <c r="A4" s="50" t="s">
        <v>7</v>
      </c>
      <c r="B4" s="51">
        <v>6.94</v>
      </c>
      <c r="C4" s="51">
        <v>6.2</v>
      </c>
      <c r="D4" s="51">
        <v>8.1</v>
      </c>
      <c r="E4" s="52">
        <v>7.3</v>
      </c>
      <c r="F4" s="51" t="s">
        <v>151</v>
      </c>
    </row>
    <row r="5" spans="1:6" ht="15.75" thickBot="1" x14ac:dyDescent="0.3">
      <c r="A5" s="53" t="s">
        <v>8</v>
      </c>
      <c r="B5" s="48">
        <v>2.71</v>
      </c>
      <c r="C5" s="48">
        <v>2.96</v>
      </c>
      <c r="D5" s="48">
        <v>2.8</v>
      </c>
      <c r="E5" s="49">
        <v>2.6</v>
      </c>
      <c r="F5" s="48" t="s">
        <v>152</v>
      </c>
    </row>
    <row r="6" spans="1:6" ht="15.75" thickBot="1" x14ac:dyDescent="0.3">
      <c r="A6" s="50" t="s">
        <v>9</v>
      </c>
      <c r="B6" s="51">
        <v>1.62</v>
      </c>
      <c r="C6" s="51">
        <v>1.59</v>
      </c>
      <c r="D6" s="51">
        <v>1.6</v>
      </c>
      <c r="E6" s="52">
        <v>2.2999999999999998</v>
      </c>
      <c r="F6" s="51" t="s">
        <v>153</v>
      </c>
    </row>
    <row r="7" spans="1:6" ht="15.75" thickBot="1" x14ac:dyDescent="0.3">
      <c r="A7" s="53" t="s">
        <v>10</v>
      </c>
      <c r="B7" s="48">
        <v>0.61</v>
      </c>
      <c r="C7" s="48">
        <v>0.49</v>
      </c>
      <c r="D7" s="48">
        <v>0.6</v>
      </c>
      <c r="E7" s="49">
        <v>0</v>
      </c>
      <c r="F7" s="48" t="s">
        <v>154</v>
      </c>
    </row>
    <row r="8" spans="1:6" ht="15.75" thickBot="1" x14ac:dyDescent="0.3">
      <c r="A8" s="50" t="s">
        <v>11</v>
      </c>
      <c r="B8" s="51">
        <v>43.46</v>
      </c>
      <c r="C8" s="51">
        <v>28.19</v>
      </c>
      <c r="D8" s="51">
        <v>49.7</v>
      </c>
      <c r="E8" s="52">
        <v>34.4</v>
      </c>
      <c r="F8" s="51" t="s">
        <v>155</v>
      </c>
    </row>
    <row r="9" spans="1:6" ht="15.75" thickBot="1" x14ac:dyDescent="0.3">
      <c r="A9" s="53" t="s">
        <v>12</v>
      </c>
      <c r="B9" s="48">
        <v>14.16</v>
      </c>
      <c r="C9" s="48">
        <v>11.54</v>
      </c>
      <c r="D9" s="48">
        <v>10</v>
      </c>
      <c r="E9" s="49">
        <v>10.3</v>
      </c>
      <c r="F9" s="48" t="s">
        <v>156</v>
      </c>
    </row>
    <row r="10" spans="1:6" ht="15.75" thickBot="1" x14ac:dyDescent="0.3">
      <c r="A10" s="50" t="s">
        <v>13</v>
      </c>
      <c r="B10" s="51">
        <v>4.33</v>
      </c>
      <c r="C10" s="51">
        <v>4.5999999999999996</v>
      </c>
      <c r="D10" s="51">
        <v>4.6500000000000004</v>
      </c>
      <c r="E10" s="52">
        <v>4.4000000000000004</v>
      </c>
      <c r="F10" s="51" t="s">
        <v>157</v>
      </c>
    </row>
    <row r="11" spans="1:6" ht="15.75" thickBot="1" x14ac:dyDescent="0.3">
      <c r="A11" s="53" t="s">
        <v>139</v>
      </c>
      <c r="B11" s="48">
        <v>1.37</v>
      </c>
      <c r="C11" s="48">
        <v>1.67</v>
      </c>
      <c r="D11" s="48">
        <v>1.45</v>
      </c>
      <c r="E11" s="49">
        <v>1.5</v>
      </c>
      <c r="F11" s="48" t="s">
        <v>158</v>
      </c>
    </row>
  </sheetData>
  <mergeCells count="2">
    <mergeCell ref="B1:F1"/>
    <mergeCell ref="A2: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8ABF-91B9-428C-AB4C-DEBA2393CBF6}">
  <dimension ref="A1:I17"/>
  <sheetViews>
    <sheetView zoomScaleNormal="100" workbookViewId="0">
      <selection activeCell="N9" sqref="N9"/>
    </sheetView>
  </sheetViews>
  <sheetFormatPr defaultRowHeight="15" x14ac:dyDescent="0.25"/>
  <cols>
    <col min="1" max="1" width="15.7109375" customWidth="1"/>
    <col min="2" max="2" width="15" customWidth="1"/>
    <col min="3" max="3" width="15.42578125" customWidth="1"/>
    <col min="4" max="4" width="9.42578125" customWidth="1"/>
    <col min="7" max="9" width="30.7109375" style="54" customWidth="1"/>
  </cols>
  <sheetData>
    <row r="1" spans="1:9" ht="24.6" customHeight="1" x14ac:dyDescent="0.25">
      <c r="A1" s="130" t="s">
        <v>238</v>
      </c>
      <c r="B1" s="130" t="s">
        <v>237</v>
      </c>
      <c r="C1" s="130" t="s">
        <v>236</v>
      </c>
      <c r="D1" s="130" t="s">
        <v>235</v>
      </c>
      <c r="E1" s="130"/>
      <c r="F1" s="130"/>
      <c r="G1" s="130" t="s">
        <v>234</v>
      </c>
      <c r="H1" s="130"/>
      <c r="I1" s="130"/>
    </row>
    <row r="2" spans="1:9" x14ac:dyDescent="0.25">
      <c r="A2" s="130"/>
      <c r="B2" s="130"/>
      <c r="C2" s="130"/>
      <c r="D2" s="55" t="s">
        <v>233</v>
      </c>
      <c r="E2" s="55" t="s">
        <v>232</v>
      </c>
      <c r="F2" s="55" t="s">
        <v>231</v>
      </c>
      <c r="G2" s="55" t="s">
        <v>230</v>
      </c>
      <c r="H2" s="55" t="s">
        <v>229</v>
      </c>
      <c r="I2" s="55" t="s">
        <v>228</v>
      </c>
    </row>
    <row r="3" spans="1:9" ht="30" customHeight="1" x14ac:dyDescent="0.25">
      <c r="A3" s="55" t="s">
        <v>215</v>
      </c>
      <c r="B3" s="55" t="s">
        <v>227</v>
      </c>
      <c r="C3" s="55" t="s">
        <v>197</v>
      </c>
      <c r="D3" s="55" t="s">
        <v>162</v>
      </c>
      <c r="E3" s="55" t="s">
        <v>162</v>
      </c>
      <c r="F3" s="55">
        <v>90</v>
      </c>
      <c r="G3" s="55" t="s">
        <v>226</v>
      </c>
      <c r="H3" s="55" t="s">
        <v>225</v>
      </c>
      <c r="I3" s="55" t="s">
        <v>211</v>
      </c>
    </row>
    <row r="4" spans="1:9" ht="30" customHeight="1" x14ac:dyDescent="0.25">
      <c r="A4" s="55" t="s">
        <v>197</v>
      </c>
      <c r="B4" s="55" t="s">
        <v>224</v>
      </c>
      <c r="C4" s="55" t="s">
        <v>220</v>
      </c>
      <c r="D4" s="55" t="s">
        <v>162</v>
      </c>
      <c r="E4" s="55" t="s">
        <v>162</v>
      </c>
      <c r="F4" s="55" t="s">
        <v>162</v>
      </c>
      <c r="G4" s="55" t="s">
        <v>223</v>
      </c>
      <c r="H4" s="55" t="s">
        <v>222</v>
      </c>
      <c r="I4" s="55" t="s">
        <v>221</v>
      </c>
    </row>
    <row r="5" spans="1:9" ht="30" customHeight="1" x14ac:dyDescent="0.25">
      <c r="A5" s="55" t="s">
        <v>220</v>
      </c>
      <c r="B5" s="55" t="s">
        <v>219</v>
      </c>
      <c r="C5" s="55" t="s">
        <v>7</v>
      </c>
      <c r="D5" s="55" t="s">
        <v>162</v>
      </c>
      <c r="E5" s="55" t="s">
        <v>162</v>
      </c>
      <c r="F5" s="55">
        <v>90</v>
      </c>
      <c r="G5" s="55" t="s">
        <v>218</v>
      </c>
      <c r="H5" s="55" t="s">
        <v>217</v>
      </c>
      <c r="I5" s="55" t="s">
        <v>216</v>
      </c>
    </row>
    <row r="6" spans="1:9" ht="30" customHeight="1" x14ac:dyDescent="0.25">
      <c r="A6" s="55" t="s">
        <v>215</v>
      </c>
      <c r="B6" s="55" t="s">
        <v>214</v>
      </c>
      <c r="C6" s="55" t="s">
        <v>210</v>
      </c>
      <c r="D6" s="55" t="s">
        <v>162</v>
      </c>
      <c r="E6" s="55" t="s">
        <v>162</v>
      </c>
      <c r="F6" s="55">
        <v>90</v>
      </c>
      <c r="G6" s="55" t="s">
        <v>213</v>
      </c>
      <c r="H6" s="55" t="s">
        <v>212</v>
      </c>
      <c r="I6" s="55" t="s">
        <v>211</v>
      </c>
    </row>
    <row r="7" spans="1:9" ht="30" customHeight="1" x14ac:dyDescent="0.25">
      <c r="A7" s="55" t="s">
        <v>210</v>
      </c>
      <c r="B7" s="55" t="s">
        <v>209</v>
      </c>
      <c r="C7" s="55" t="s">
        <v>205</v>
      </c>
      <c r="D7" s="55">
        <v>90</v>
      </c>
      <c r="E7" s="55" t="s">
        <v>162</v>
      </c>
      <c r="F7" s="55" t="s">
        <v>162</v>
      </c>
      <c r="G7" s="55" t="s">
        <v>208</v>
      </c>
      <c r="H7" s="55" t="s">
        <v>207</v>
      </c>
      <c r="I7" s="55" t="s">
        <v>206</v>
      </c>
    </row>
    <row r="8" spans="1:9" ht="30" customHeight="1" x14ac:dyDescent="0.25">
      <c r="A8" s="55" t="s">
        <v>205</v>
      </c>
      <c r="B8" s="55" t="s">
        <v>204</v>
      </c>
      <c r="C8" s="55" t="s">
        <v>202</v>
      </c>
      <c r="D8" s="55">
        <v>90</v>
      </c>
      <c r="E8" s="55" t="s">
        <v>162</v>
      </c>
      <c r="F8" s="55" t="s">
        <v>162</v>
      </c>
      <c r="G8" s="55" t="s">
        <v>200</v>
      </c>
      <c r="H8" s="55" t="s">
        <v>203</v>
      </c>
      <c r="I8" s="55" t="s">
        <v>198</v>
      </c>
    </row>
    <row r="9" spans="1:9" ht="30" customHeight="1" x14ac:dyDescent="0.25">
      <c r="A9" s="55" t="s">
        <v>202</v>
      </c>
      <c r="B9" s="55" t="s">
        <v>201</v>
      </c>
      <c r="C9" s="55" t="s">
        <v>165</v>
      </c>
      <c r="D9" s="55" t="s">
        <v>162</v>
      </c>
      <c r="E9" s="55">
        <v>90</v>
      </c>
      <c r="F9" s="55" t="s">
        <v>162</v>
      </c>
      <c r="G9" s="55" t="s">
        <v>200</v>
      </c>
      <c r="H9" s="55" t="s">
        <v>199</v>
      </c>
      <c r="I9" s="55" t="s">
        <v>198</v>
      </c>
    </row>
    <row r="10" spans="1:9" ht="30" customHeight="1" x14ac:dyDescent="0.25">
      <c r="A10" s="55" t="s">
        <v>197</v>
      </c>
      <c r="B10" s="55" t="s">
        <v>196</v>
      </c>
      <c r="C10" s="55" t="s">
        <v>192</v>
      </c>
      <c r="D10" s="55" t="s">
        <v>162</v>
      </c>
      <c r="E10" s="55" t="s">
        <v>162</v>
      </c>
      <c r="F10" s="55">
        <v>90</v>
      </c>
      <c r="G10" s="55" t="s">
        <v>195</v>
      </c>
      <c r="H10" s="55" t="s">
        <v>194</v>
      </c>
      <c r="I10" s="55" t="s">
        <v>193</v>
      </c>
    </row>
    <row r="11" spans="1:9" ht="30" customHeight="1" x14ac:dyDescent="0.25">
      <c r="A11" s="55" t="s">
        <v>192</v>
      </c>
      <c r="B11" s="55" t="s">
        <v>191</v>
      </c>
      <c r="C11" s="55" t="s">
        <v>187</v>
      </c>
      <c r="D11" s="55" t="s">
        <v>162</v>
      </c>
      <c r="E11" s="55" t="s">
        <v>162</v>
      </c>
      <c r="F11" s="55">
        <v>90</v>
      </c>
      <c r="G11" s="55" t="s">
        <v>190</v>
      </c>
      <c r="H11" s="55" t="s">
        <v>189</v>
      </c>
      <c r="I11" s="55" t="s">
        <v>188</v>
      </c>
    </row>
    <row r="12" spans="1:9" ht="30" customHeight="1" x14ac:dyDescent="0.25">
      <c r="A12" s="55" t="s">
        <v>187</v>
      </c>
      <c r="B12" s="55" t="s">
        <v>186</v>
      </c>
      <c r="C12" s="55" t="s">
        <v>182</v>
      </c>
      <c r="D12" s="55">
        <v>90</v>
      </c>
      <c r="E12" s="55" t="s">
        <v>162</v>
      </c>
      <c r="F12" s="55" t="s">
        <v>162</v>
      </c>
      <c r="G12" s="55" t="s">
        <v>185</v>
      </c>
      <c r="H12" s="55" t="s">
        <v>184</v>
      </c>
      <c r="I12" s="55" t="s">
        <v>183</v>
      </c>
    </row>
    <row r="13" spans="1:9" ht="30" customHeight="1" x14ac:dyDescent="0.25">
      <c r="A13" s="55" t="s">
        <v>182</v>
      </c>
      <c r="B13" s="55" t="s">
        <v>181</v>
      </c>
      <c r="C13" s="55" t="s">
        <v>180</v>
      </c>
      <c r="D13" s="55" t="s">
        <v>162</v>
      </c>
      <c r="E13" s="55" t="s">
        <v>162</v>
      </c>
      <c r="F13" s="55">
        <v>90</v>
      </c>
      <c r="G13" s="55" t="s">
        <v>179</v>
      </c>
      <c r="H13" s="55" t="s">
        <v>178</v>
      </c>
      <c r="I13" s="55" t="s">
        <v>177</v>
      </c>
    </row>
    <row r="14" spans="1:9" ht="30" customHeight="1" x14ac:dyDescent="0.25">
      <c r="A14" s="55" t="s">
        <v>165</v>
      </c>
      <c r="B14" s="55" t="s">
        <v>176</v>
      </c>
      <c r="C14" s="55" t="s">
        <v>175</v>
      </c>
      <c r="D14" s="55" t="s">
        <v>162</v>
      </c>
      <c r="E14" s="55" t="s">
        <v>162</v>
      </c>
      <c r="F14" s="55" t="s">
        <v>162</v>
      </c>
      <c r="G14" s="55">
        <v>0</v>
      </c>
      <c r="H14" s="55" t="s">
        <v>167</v>
      </c>
      <c r="I14" s="55" t="s">
        <v>174</v>
      </c>
    </row>
    <row r="15" spans="1:9" ht="30" customHeight="1" x14ac:dyDescent="0.25">
      <c r="A15" s="55" t="s">
        <v>165</v>
      </c>
      <c r="B15" s="55" t="s">
        <v>173</v>
      </c>
      <c r="C15" s="55" t="s">
        <v>172</v>
      </c>
      <c r="D15" s="55" t="s">
        <v>162</v>
      </c>
      <c r="E15" s="55" t="s">
        <v>162</v>
      </c>
      <c r="F15" s="55" t="s">
        <v>162</v>
      </c>
      <c r="G15" s="55" t="s">
        <v>171</v>
      </c>
      <c r="H15" s="55" t="s">
        <v>167</v>
      </c>
      <c r="I15" s="55" t="s">
        <v>166</v>
      </c>
    </row>
    <row r="16" spans="1:9" ht="30" customHeight="1" x14ac:dyDescent="0.25">
      <c r="A16" s="55" t="s">
        <v>165</v>
      </c>
      <c r="B16" s="55" t="s">
        <v>170</v>
      </c>
      <c r="C16" s="55" t="s">
        <v>169</v>
      </c>
      <c r="D16" s="55" t="s">
        <v>162</v>
      </c>
      <c r="E16" s="55" t="s">
        <v>162</v>
      </c>
      <c r="F16" s="55" t="s">
        <v>162</v>
      </c>
      <c r="G16" s="55" t="s">
        <v>168</v>
      </c>
      <c r="H16" s="55" t="s">
        <v>167</v>
      </c>
      <c r="I16" s="55" t="s">
        <v>166</v>
      </c>
    </row>
    <row r="17" spans="1:9" ht="30" customHeight="1" x14ac:dyDescent="0.25">
      <c r="A17" s="55" t="s">
        <v>165</v>
      </c>
      <c r="B17" s="55" t="s">
        <v>164</v>
      </c>
      <c r="C17" s="55" t="s">
        <v>163</v>
      </c>
      <c r="D17" s="55">
        <v>90</v>
      </c>
      <c r="E17" s="55" t="s">
        <v>162</v>
      </c>
      <c r="F17" s="55" t="s">
        <v>162</v>
      </c>
      <c r="G17" s="55" t="s">
        <v>161</v>
      </c>
      <c r="H17" s="55" t="s">
        <v>160</v>
      </c>
      <c r="I17" s="55" t="s">
        <v>159</v>
      </c>
    </row>
  </sheetData>
  <mergeCells count="5">
    <mergeCell ref="G1:I1"/>
    <mergeCell ref="D1:F1"/>
    <mergeCell ref="C1:C2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Final_model_values</vt:lpstr>
      <vt:lpstr>Leva Wang inertia calculation</vt:lpstr>
      <vt:lpstr>wang inertia mass COM</vt:lpstr>
      <vt:lpstr>wang body plot</vt:lpstr>
      <vt:lpstr>Winter Wang Leva length</vt:lpstr>
      <vt:lpstr>Leva Wang Winter Brunner mass %</vt:lpstr>
      <vt:lpstr>code for model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2022-03-15T10:17:40Z</dcterms:modified>
</cp:coreProperties>
</file>