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msavoie\Campbell Lab Dropbox\Mireille Savoie\GreenEdgeProtein\"/>
    </mc:Choice>
  </mc:AlternateContent>
  <xr:revisionPtr revIDLastSave="0" documentId="13_ncr:1_{1DE7C972-5A8C-4DDF-B3ED-F3CAD3F4997C}" xr6:coauthVersionLast="44" xr6:coauthVersionMax="45" xr10:uidLastSave="{00000000-0000-0000-0000-000000000000}"/>
  <bookViews>
    <workbookView xWindow="-120" yWindow="-120" windowWidth="20730" windowHeight="11160" tabRatio="695" firstSheet="2" activeTab="6" xr2:uid="{82809207-D3D9-495D-A197-4E6082CC80B3}"/>
  </bookViews>
  <sheets>
    <sheet name="Read_me" sheetId="9" r:id="rId1"/>
    <sheet name="Nf_Growth vs. Ice Camp" sheetId="1" r:id="rId2"/>
    <sheet name="LightStress_IceCamp_mimic" sheetId="2" r:id="rId3"/>
    <sheet name="Nf_Sp_pannel" sheetId="7" r:id="rId4"/>
    <sheet name="Fc_Sp_pannel" sheetId="4" r:id="rId5"/>
    <sheet name="Tg_Sp_pannel" sheetId="5" r:id="rId6"/>
    <sheet name="Cn_Sp_pannel" sheetId="3" r:id="rId7"/>
    <sheet name="Cg_Sp_pannel" sheetId="6" r:id="rId8"/>
    <sheet name="Fc_LHCx_dummies" sheetId="10" r:id="rId9"/>
    <sheet name="Nf_15UML_Extra" sheetId="8" r:id="rId10"/>
    <sheet name="Pt_2018" sheetId="11" r:id="rId11"/>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 i="3" l="1"/>
  <c r="L4" i="3"/>
  <c r="N65" i="2"/>
  <c r="AX46" i="5"/>
  <c r="AH46" i="5"/>
  <c r="AI46" i="5"/>
  <c r="AO46" i="5"/>
  <c r="AX45" i="5"/>
  <c r="BD45" i="5"/>
  <c r="AH45" i="5"/>
  <c r="AI45" i="5"/>
  <c r="AN45" i="5"/>
  <c r="AX44" i="5"/>
  <c r="BD44" i="5"/>
  <c r="AY44" i="5"/>
  <c r="BE44" i="5"/>
  <c r="AH44" i="5"/>
  <c r="AX43" i="5"/>
  <c r="BD43" i="5"/>
  <c r="AY43" i="5"/>
  <c r="BE43" i="5"/>
  <c r="AH43" i="5"/>
  <c r="AX42" i="5"/>
  <c r="BD42" i="5"/>
  <c r="AH42" i="5"/>
  <c r="AN42" i="5"/>
  <c r="AX41" i="5"/>
  <c r="AY41" i="5"/>
  <c r="BE41" i="5"/>
  <c r="AH41" i="5"/>
  <c r="AN41" i="5"/>
  <c r="AI41" i="5"/>
  <c r="AO41" i="5"/>
  <c r="AX40" i="5"/>
  <c r="AH40" i="5"/>
  <c r="AI40" i="5"/>
  <c r="AO40" i="5"/>
  <c r="AX39" i="5"/>
  <c r="AY39" i="5"/>
  <c r="BE39" i="5"/>
  <c r="BD39" i="5"/>
  <c r="AH39" i="5"/>
  <c r="AX38" i="5"/>
  <c r="AH38" i="5"/>
  <c r="AI38" i="5"/>
  <c r="AO38" i="5"/>
  <c r="AX37" i="5"/>
  <c r="BD37" i="5"/>
  <c r="AH37" i="5"/>
  <c r="AN37" i="5"/>
  <c r="AX36" i="5"/>
  <c r="AY36" i="5"/>
  <c r="BE36" i="5"/>
  <c r="AH36" i="5"/>
  <c r="AI36" i="5"/>
  <c r="AO36" i="5"/>
  <c r="AN36" i="5"/>
  <c r="AX35" i="5"/>
  <c r="AY35" i="5"/>
  <c r="BE35" i="5"/>
  <c r="AH35" i="5"/>
  <c r="AX34" i="5"/>
  <c r="BD34" i="5"/>
  <c r="AY34" i="5"/>
  <c r="BE34" i="5"/>
  <c r="AH34" i="5"/>
  <c r="AN34" i="5"/>
  <c r="AX33" i="5"/>
  <c r="AY33" i="5"/>
  <c r="BE33" i="5"/>
  <c r="AH33" i="5"/>
  <c r="AI33" i="5"/>
  <c r="AO33" i="5"/>
  <c r="AN33" i="5"/>
  <c r="AX32" i="5"/>
  <c r="AY32" i="5"/>
  <c r="BE32" i="5"/>
  <c r="BD32" i="5"/>
  <c r="AH32" i="5"/>
  <c r="AX31" i="5"/>
  <c r="BD31" i="5"/>
  <c r="AH31" i="5"/>
  <c r="AN31" i="5"/>
  <c r="AI31" i="5"/>
  <c r="AO31" i="5"/>
  <c r="AX30" i="5"/>
  <c r="AH30" i="5"/>
  <c r="AI30" i="5"/>
  <c r="AO30" i="5"/>
  <c r="AX29" i="5"/>
  <c r="BD29" i="5"/>
  <c r="AH29" i="5"/>
  <c r="AX28" i="5"/>
  <c r="BD28" i="5"/>
  <c r="AY28" i="5"/>
  <c r="BE28" i="5"/>
  <c r="AH28" i="5"/>
  <c r="AN28" i="5"/>
  <c r="AX27" i="5"/>
  <c r="AY27" i="5"/>
  <c r="BE27" i="5"/>
  <c r="AH27" i="5"/>
  <c r="AX26" i="5"/>
  <c r="BD26" i="5"/>
  <c r="AH26" i="5"/>
  <c r="AN26" i="5"/>
  <c r="AX25" i="5"/>
  <c r="AY25" i="5"/>
  <c r="BE25" i="5"/>
  <c r="AH25" i="5"/>
  <c r="AI25" i="5"/>
  <c r="AO25" i="5"/>
  <c r="AX24" i="5"/>
  <c r="AY24" i="5"/>
  <c r="BE24" i="5"/>
  <c r="BD24" i="5"/>
  <c r="AH24" i="5"/>
  <c r="AN24" i="5"/>
  <c r="AI24" i="5"/>
  <c r="AO24" i="5"/>
  <c r="AX23" i="5"/>
  <c r="BD23" i="5"/>
  <c r="AH23" i="5"/>
  <c r="AX22" i="5"/>
  <c r="BD22" i="5"/>
  <c r="AH22" i="5"/>
  <c r="AI22" i="5"/>
  <c r="AO22" i="5"/>
  <c r="AX21" i="5"/>
  <c r="AH21" i="5"/>
  <c r="AI21" i="5"/>
  <c r="AO21" i="5"/>
  <c r="AN21" i="5"/>
  <c r="AX20" i="5"/>
  <c r="BD20" i="5"/>
  <c r="AY20" i="5"/>
  <c r="BE20" i="5"/>
  <c r="AH20" i="5"/>
  <c r="AI20" i="5"/>
  <c r="AO20" i="5"/>
  <c r="AN20" i="5"/>
  <c r="AX19" i="5"/>
  <c r="BD19" i="5"/>
  <c r="AY19" i="5"/>
  <c r="BE19" i="5"/>
  <c r="AH19" i="5"/>
  <c r="AN19" i="5"/>
  <c r="AX18" i="5"/>
  <c r="BD18" i="5"/>
  <c r="AY18" i="5"/>
  <c r="BE18" i="5"/>
  <c r="AH18" i="5"/>
  <c r="AX17" i="5"/>
  <c r="AH17" i="5"/>
  <c r="AI17" i="5"/>
  <c r="AO17" i="5"/>
  <c r="AX16" i="5"/>
  <c r="AY16" i="5"/>
  <c r="BE16" i="5"/>
  <c r="BD16" i="5"/>
  <c r="AH16" i="5"/>
  <c r="AI16" i="5"/>
  <c r="AO16" i="5"/>
  <c r="AN16" i="5"/>
  <c r="AX15" i="5"/>
  <c r="AY15" i="5"/>
  <c r="BE15" i="5"/>
  <c r="AH15" i="5"/>
  <c r="AN15" i="5"/>
  <c r="AX14" i="5"/>
  <c r="AH14" i="5"/>
  <c r="AN14" i="5"/>
  <c r="AX13" i="5"/>
  <c r="AH13" i="5"/>
  <c r="AI13" i="5"/>
  <c r="AO13" i="5"/>
  <c r="AN13" i="5"/>
  <c r="AX12" i="5"/>
  <c r="BD12" i="5"/>
  <c r="AY12" i="5"/>
  <c r="BE12" i="5"/>
  <c r="AH12" i="5"/>
  <c r="AI12" i="5"/>
  <c r="AO12" i="5"/>
  <c r="AX11" i="5"/>
  <c r="BD11" i="5"/>
  <c r="AH11" i="5"/>
  <c r="AN11" i="5"/>
  <c r="AI11" i="5"/>
  <c r="AO11" i="5"/>
  <c r="AX10" i="5"/>
  <c r="BD10" i="5"/>
  <c r="AH10" i="5"/>
  <c r="AI10" i="5"/>
  <c r="AO10" i="5"/>
  <c r="AN10" i="5"/>
  <c r="AX9" i="5"/>
  <c r="BD9" i="5"/>
  <c r="AH9" i="5"/>
  <c r="AN9" i="5"/>
  <c r="AI9" i="5"/>
  <c r="AO9" i="5"/>
  <c r="AX8" i="5"/>
  <c r="BD8" i="5"/>
  <c r="AY8" i="5"/>
  <c r="BE8" i="5"/>
  <c r="AH8" i="5"/>
  <c r="AX7" i="5"/>
  <c r="AY7" i="5"/>
  <c r="BE7" i="5"/>
  <c r="AH7" i="5"/>
  <c r="AN7" i="5"/>
  <c r="AX6" i="5"/>
  <c r="AY6" i="5"/>
  <c r="BE6" i="5"/>
  <c r="BD6" i="5"/>
  <c r="AH6" i="5"/>
  <c r="AN6" i="5"/>
  <c r="AX5" i="5"/>
  <c r="AY5" i="5"/>
  <c r="BE5" i="5"/>
  <c r="BD5" i="5"/>
  <c r="AH5" i="5"/>
  <c r="AI5" i="5"/>
  <c r="AO5" i="5"/>
  <c r="AN5" i="5"/>
  <c r="AX4" i="5"/>
  <c r="BD4" i="5"/>
  <c r="AY4" i="5"/>
  <c r="BE4" i="5"/>
  <c r="AH4" i="5"/>
  <c r="AI4" i="5"/>
  <c r="AO4" i="5"/>
  <c r="AX3" i="5"/>
  <c r="AH3" i="5"/>
  <c r="AX2" i="5"/>
  <c r="AH2" i="5"/>
  <c r="AN2" i="5"/>
  <c r="BD2" i="5"/>
  <c r="AY2" i="5"/>
  <c r="BE2" i="5"/>
  <c r="BD40" i="5"/>
  <c r="AY40" i="5"/>
  <c r="BE40" i="5"/>
  <c r="AN8" i="5"/>
  <c r="AI8" i="5"/>
  <c r="AO8" i="5"/>
  <c r="BD13" i="5"/>
  <c r="AY13" i="5"/>
  <c r="BE13" i="5"/>
  <c r="AN3" i="5"/>
  <c r="AI3" i="5"/>
  <c r="AO3" i="5"/>
  <c r="AI7" i="5"/>
  <c r="AO7" i="5"/>
  <c r="AY10" i="5"/>
  <c r="BE10" i="5"/>
  <c r="BD14" i="5"/>
  <c r="AY14" i="5"/>
  <c r="BE14" i="5"/>
  <c r="AN17" i="5"/>
  <c r="AY23" i="5"/>
  <c r="BE23" i="5"/>
  <c r="AY26" i="5"/>
  <c r="BE26" i="5"/>
  <c r="BD35" i="5"/>
  <c r="BD3" i="5"/>
  <c r="AY3" i="5"/>
  <c r="BE3" i="5"/>
  <c r="AN23" i="5"/>
  <c r="AI23" i="5"/>
  <c r="AO23" i="5"/>
  <c r="AN29" i="5"/>
  <c r="AI29" i="5"/>
  <c r="AI39" i="5"/>
  <c r="AO39" i="5"/>
  <c r="AN39" i="5"/>
  <c r="AI19" i="5"/>
  <c r="AO19" i="5"/>
  <c r="AI32" i="5"/>
  <c r="AO32" i="5"/>
  <c r="AN32" i="5"/>
  <c r="AN44" i="5"/>
  <c r="AI44" i="5"/>
  <c r="AO44" i="5"/>
  <c r="AY42" i="5"/>
  <c r="BE42" i="5"/>
  <c r="AI2" i="5"/>
  <c r="AO2" i="5"/>
  <c r="AY11" i="5"/>
  <c r="BE11" i="5"/>
  <c r="AI15" i="5"/>
  <c r="AO15" i="5"/>
  <c r="AY22" i="5"/>
  <c r="BE22" i="5"/>
  <c r="AN25" i="5"/>
  <c r="BD27" i="5"/>
  <c r="AY31" i="5"/>
  <c r="BE31" i="5"/>
  <c r="BD36" i="5"/>
  <c r="AI37" i="5"/>
  <c r="AN40" i="5"/>
  <c r="AN4" i="5"/>
  <c r="BD7" i="5"/>
  <c r="AN12" i="5"/>
  <c r="BD15" i="5"/>
  <c r="BD21" i="5"/>
  <c r="AY21" i="5"/>
  <c r="BE21" i="5"/>
  <c r="AO37" i="5"/>
  <c r="AO45" i="5"/>
  <c r="AI6" i="5"/>
  <c r="AO6" i="5"/>
  <c r="AY9" i="5"/>
  <c r="BE9" i="5"/>
  <c r="AI14" i="5"/>
  <c r="AO14" i="5"/>
  <c r="AN18" i="5"/>
  <c r="AI18" i="5"/>
  <c r="AO18" i="5"/>
  <c r="AO29" i="5"/>
  <c r="BD38" i="5"/>
  <c r="AY38" i="5"/>
  <c r="BE38" i="5"/>
  <c r="AN43" i="5"/>
  <c r="AI43" i="5"/>
  <c r="AO43" i="5"/>
  <c r="BD46" i="5"/>
  <c r="AY46" i="5"/>
  <c r="BE46" i="5"/>
  <c r="AY17" i="5"/>
  <c r="BE17" i="5"/>
  <c r="BD17" i="5"/>
  <c r="BD30" i="5"/>
  <c r="AY30" i="5"/>
  <c r="BE30" i="5"/>
  <c r="AN35" i="5"/>
  <c r="AI35" i="5"/>
  <c r="AO35" i="5"/>
  <c r="AN27" i="5"/>
  <c r="AI27" i="5"/>
  <c r="AO27" i="5"/>
  <c r="AI28" i="5"/>
  <c r="AO28" i="5"/>
  <c r="AN22" i="5"/>
  <c r="BD25" i="5"/>
  <c r="AI26" i="5"/>
  <c r="AO26" i="5"/>
  <c r="AY29" i="5"/>
  <c r="BE29" i="5"/>
  <c r="AN30" i="5"/>
  <c r="BD33" i="5"/>
  <c r="AI34" i="5"/>
  <c r="AO34" i="5"/>
  <c r="AY37" i="5"/>
  <c r="BE37" i="5"/>
  <c r="AN38" i="5"/>
  <c r="BD41" i="5"/>
  <c r="AI42" i="5"/>
  <c r="AO42" i="5"/>
  <c r="AY45" i="5"/>
  <c r="BE45" i="5"/>
  <c r="AN46" i="5"/>
  <c r="L2" i="1"/>
  <c r="L4" i="8"/>
  <c r="V4" i="8"/>
  <c r="X4" i="8"/>
  <c r="AA4" i="8"/>
  <c r="L8" i="8"/>
  <c r="V8" i="8"/>
  <c r="L10" i="8"/>
  <c r="V10" i="8"/>
  <c r="K7" i="8"/>
  <c r="K9" i="8"/>
  <c r="L6" i="8"/>
  <c r="V6" i="8"/>
  <c r="L5" i="8"/>
  <c r="V5" i="8"/>
  <c r="X5" i="8"/>
  <c r="AA5" i="8"/>
  <c r="L3" i="8"/>
  <c r="V3" i="8"/>
  <c r="X3" i="8"/>
  <c r="AA3" i="8"/>
  <c r="L2" i="8"/>
  <c r="V2" i="8"/>
  <c r="X2" i="8"/>
  <c r="AA2" i="8"/>
  <c r="L9" i="8"/>
  <c r="V9" i="8"/>
  <c r="K11" i="8"/>
  <c r="L11" i="8"/>
  <c r="V11" i="8"/>
  <c r="L7" i="8"/>
  <c r="V7" i="8"/>
  <c r="L4" i="7"/>
  <c r="N4" i="7"/>
  <c r="L5" i="7"/>
  <c r="M5" i="7"/>
  <c r="L8" i="7"/>
  <c r="N8" i="7"/>
  <c r="L9" i="7"/>
  <c r="M9" i="7"/>
  <c r="L12" i="7"/>
  <c r="N12" i="7"/>
  <c r="L13" i="7"/>
  <c r="M13" i="7"/>
  <c r="L16" i="7"/>
  <c r="N16" i="7"/>
  <c r="L17" i="7"/>
  <c r="M17" i="7"/>
  <c r="L20" i="7"/>
  <c r="N20" i="7"/>
  <c r="L21" i="7"/>
  <c r="M21" i="7"/>
  <c r="L24" i="7"/>
  <c r="N24" i="7"/>
  <c r="L25" i="7"/>
  <c r="M25" i="7"/>
  <c r="L28" i="7"/>
  <c r="N28" i="7"/>
  <c r="L29" i="7"/>
  <c r="M29" i="7"/>
  <c r="L32" i="7"/>
  <c r="N32" i="7"/>
  <c r="L33" i="7"/>
  <c r="M33" i="7"/>
  <c r="L36" i="7"/>
  <c r="N36" i="7"/>
  <c r="L37" i="7"/>
  <c r="M37" i="7"/>
  <c r="L40" i="7"/>
  <c r="N40" i="7"/>
  <c r="L41" i="7"/>
  <c r="M41" i="7"/>
  <c r="L44" i="7"/>
  <c r="N44" i="7"/>
  <c r="L45" i="7"/>
  <c r="M45" i="7"/>
  <c r="L48" i="7"/>
  <c r="N48" i="7"/>
  <c r="L49" i="7"/>
  <c r="M49" i="7"/>
  <c r="L3" i="7"/>
  <c r="L6" i="7"/>
  <c r="L7" i="7"/>
  <c r="L10" i="7"/>
  <c r="L11" i="7"/>
  <c r="L14" i="7"/>
  <c r="L15" i="7"/>
  <c r="L18" i="7"/>
  <c r="L19" i="7"/>
  <c r="L22" i="7"/>
  <c r="L23" i="7"/>
  <c r="L26" i="7"/>
  <c r="L27" i="7"/>
  <c r="L30" i="7"/>
  <c r="L31" i="7"/>
  <c r="L34" i="7"/>
  <c r="L35" i="7"/>
  <c r="L38" i="7"/>
  <c r="L39" i="7"/>
  <c r="L42" i="7"/>
  <c r="L43" i="7"/>
  <c r="L46" i="7"/>
  <c r="L47" i="7"/>
  <c r="L2" i="7"/>
  <c r="M39" i="7"/>
  <c r="M31" i="7"/>
  <c r="M27" i="7"/>
  <c r="M23" i="7"/>
  <c r="M19" i="7"/>
  <c r="M7" i="7"/>
  <c r="M3" i="7"/>
  <c r="M2" i="7"/>
  <c r="N46" i="7"/>
  <c r="N42" i="7"/>
  <c r="N38" i="7"/>
  <c r="N30" i="7"/>
  <c r="N26" i="7"/>
  <c r="N14" i="7"/>
  <c r="N2" i="7"/>
  <c r="M48" i="7"/>
  <c r="M46" i="7"/>
  <c r="M44" i="7"/>
  <c r="M42" i="7"/>
  <c r="M40" i="7"/>
  <c r="M38" i="7"/>
  <c r="M36" i="7"/>
  <c r="M34" i="7"/>
  <c r="M32" i="7"/>
  <c r="M30" i="7"/>
  <c r="M28" i="7"/>
  <c r="M26" i="7"/>
  <c r="M24" i="7"/>
  <c r="M22" i="7"/>
  <c r="M20" i="7"/>
  <c r="M18" i="7"/>
  <c r="M16" i="7"/>
  <c r="M14" i="7"/>
  <c r="M12" i="7"/>
  <c r="M10" i="7"/>
  <c r="M8" i="7"/>
  <c r="M6" i="7"/>
  <c r="M4" i="7"/>
  <c r="M47" i="7"/>
  <c r="M43" i="7"/>
  <c r="M35" i="7"/>
  <c r="M15" i="7"/>
  <c r="M11" i="7"/>
  <c r="N34" i="7"/>
  <c r="N22" i="7"/>
  <c r="N18" i="7"/>
  <c r="N10" i="7"/>
  <c r="N6" i="7"/>
  <c r="N49" i="7"/>
  <c r="N47" i="7"/>
  <c r="N45" i="7"/>
  <c r="N43" i="7"/>
  <c r="N41" i="7"/>
  <c r="N39" i="7"/>
  <c r="N37" i="7"/>
  <c r="N35" i="7"/>
  <c r="N33" i="7"/>
  <c r="N31" i="7"/>
  <c r="N29" i="7"/>
  <c r="N27" i="7"/>
  <c r="N25" i="7"/>
  <c r="N23" i="7"/>
  <c r="N21" i="7"/>
  <c r="N19" i="7"/>
  <c r="N17" i="7"/>
  <c r="N15" i="7"/>
  <c r="N13" i="7"/>
  <c r="N11" i="7"/>
  <c r="N9" i="7"/>
  <c r="N7" i="7"/>
  <c r="N5" i="7"/>
  <c r="N3" i="7"/>
  <c r="J24" i="11"/>
  <c r="I12" i="11"/>
  <c r="I11" i="11"/>
  <c r="I10" i="11"/>
  <c r="I9" i="11"/>
  <c r="I8" i="11"/>
  <c r="I7" i="11"/>
  <c r="I6" i="11"/>
  <c r="I5" i="11"/>
  <c r="I4" i="11"/>
  <c r="I3" i="11"/>
  <c r="I2" i="11"/>
  <c r="N2" i="1"/>
  <c r="X2" i="1"/>
  <c r="P2" i="1"/>
  <c r="Z2" i="1"/>
  <c r="L2" i="3"/>
  <c r="M2" i="3"/>
  <c r="L2" i="5"/>
  <c r="AD2" i="5"/>
  <c r="M2" i="5"/>
  <c r="N2" i="5"/>
  <c r="Y2" i="3"/>
  <c r="P5" i="1"/>
  <c r="M4" i="3"/>
  <c r="L8" i="3"/>
  <c r="M8" i="3"/>
  <c r="L9" i="3"/>
  <c r="M9" i="3"/>
  <c r="L12" i="3"/>
  <c r="M12" i="3"/>
  <c r="L13" i="3"/>
  <c r="M13" i="3"/>
  <c r="L16" i="3"/>
  <c r="M16" i="3"/>
  <c r="L17" i="3"/>
  <c r="M17" i="3"/>
  <c r="L20" i="3"/>
  <c r="M20" i="3"/>
  <c r="L21" i="3"/>
  <c r="M21" i="3"/>
  <c r="L24" i="3"/>
  <c r="M24" i="3"/>
  <c r="L25" i="3"/>
  <c r="M25" i="3"/>
  <c r="L28" i="3"/>
  <c r="M28" i="3"/>
  <c r="L29" i="3"/>
  <c r="M29" i="3"/>
  <c r="L32" i="3"/>
  <c r="M32" i="3"/>
  <c r="L33" i="3"/>
  <c r="M33" i="3"/>
  <c r="L36" i="3"/>
  <c r="M36" i="3"/>
  <c r="L37" i="3"/>
  <c r="M37" i="3"/>
  <c r="L5" i="3"/>
  <c r="M5" i="3"/>
  <c r="L6" i="3"/>
  <c r="M6" i="3"/>
  <c r="L7" i="3"/>
  <c r="M7" i="3"/>
  <c r="L10" i="3"/>
  <c r="M10" i="3"/>
  <c r="L11" i="3"/>
  <c r="M11" i="3"/>
  <c r="L14" i="3"/>
  <c r="M14" i="3"/>
  <c r="L15" i="3"/>
  <c r="M15" i="3"/>
  <c r="L18" i="3"/>
  <c r="M18" i="3"/>
  <c r="L19" i="3"/>
  <c r="M19" i="3"/>
  <c r="L22" i="3"/>
  <c r="M22" i="3"/>
  <c r="L23" i="3"/>
  <c r="M23" i="3"/>
  <c r="L26" i="3"/>
  <c r="M26" i="3"/>
  <c r="L27" i="3"/>
  <c r="M27" i="3"/>
  <c r="L30" i="3"/>
  <c r="M30" i="3"/>
  <c r="L31" i="3"/>
  <c r="M31" i="3"/>
  <c r="L34" i="3"/>
  <c r="M34" i="3"/>
  <c r="L35" i="3"/>
  <c r="M35" i="3"/>
  <c r="L3" i="3"/>
  <c r="M3" i="3"/>
  <c r="AW2" i="5"/>
  <c r="AG2" i="5"/>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3" i="2"/>
  <c r="L4" i="2"/>
  <c r="L5" i="2"/>
  <c r="L6" i="2"/>
  <c r="L7" i="2"/>
  <c r="L8" i="2"/>
  <c r="M8" i="2"/>
  <c r="L9" i="2"/>
  <c r="L10" i="2"/>
  <c r="M10" i="2"/>
  <c r="L11" i="2"/>
  <c r="L12" i="2"/>
  <c r="L13" i="2"/>
  <c r="L14" i="2"/>
  <c r="L15" i="2"/>
  <c r="N15" i="2"/>
  <c r="L16" i="2"/>
  <c r="N16" i="2"/>
  <c r="L17" i="2"/>
  <c r="L18" i="2"/>
  <c r="L19" i="2"/>
  <c r="L20" i="2"/>
  <c r="L21" i="2"/>
  <c r="L22" i="2"/>
  <c r="M22" i="2"/>
  <c r="L23" i="2"/>
  <c r="L24" i="2"/>
  <c r="M24" i="2"/>
  <c r="L25" i="2"/>
  <c r="L26" i="2"/>
  <c r="M26" i="2"/>
  <c r="L27" i="2"/>
  <c r="N27" i="2"/>
  <c r="L28" i="2"/>
  <c r="L29" i="2"/>
  <c r="L30" i="2"/>
  <c r="M30" i="2"/>
  <c r="L31" i="2"/>
  <c r="N31" i="2"/>
  <c r="L32" i="2"/>
  <c r="N32" i="2"/>
  <c r="L33" i="2"/>
  <c r="L34" i="2"/>
  <c r="L35" i="2"/>
  <c r="L36" i="2"/>
  <c r="L37" i="2"/>
  <c r="L2" i="2"/>
  <c r="N2" i="2"/>
  <c r="AJ2" i="5"/>
  <c r="AP2" i="5"/>
  <c r="AM2" i="5"/>
  <c r="AQ2" i="5"/>
  <c r="AS2" i="5"/>
  <c r="AK2" i="5"/>
  <c r="AZ2" i="5"/>
  <c r="BA2" i="5"/>
  <c r="BF2" i="5"/>
  <c r="BC2" i="5"/>
  <c r="BG2" i="5"/>
  <c r="BI2" i="5"/>
  <c r="M29" i="2"/>
  <c r="N17" i="2"/>
  <c r="M25" i="2"/>
  <c r="M38" i="2"/>
  <c r="N70" i="2"/>
  <c r="M17" i="2"/>
  <c r="M70" i="2"/>
  <c r="N38" i="2"/>
  <c r="M9" i="2"/>
  <c r="N54" i="2"/>
  <c r="N9" i="2"/>
  <c r="M54" i="2"/>
  <c r="N58" i="2"/>
  <c r="N42" i="2"/>
  <c r="M58" i="2"/>
  <c r="N33" i="2"/>
  <c r="M42" i="2"/>
  <c r="N14" i="2"/>
  <c r="M61" i="2"/>
  <c r="M37" i="2"/>
  <c r="M44" i="2"/>
  <c r="M4" i="2"/>
  <c r="N13" i="2"/>
  <c r="M19" i="2"/>
  <c r="M3" i="2"/>
  <c r="N34" i="2"/>
  <c r="N10" i="2"/>
  <c r="M49" i="2"/>
  <c r="N66" i="2"/>
  <c r="M64" i="2"/>
  <c r="N56" i="2"/>
  <c r="M48" i="2"/>
  <c r="M40" i="2"/>
  <c r="M66" i="2"/>
  <c r="M50" i="2"/>
  <c r="N30" i="2"/>
  <c r="N6" i="2"/>
  <c r="M53" i="2"/>
  <c r="M14" i="2"/>
  <c r="N60" i="2"/>
  <c r="N28" i="2"/>
  <c r="N12" i="2"/>
  <c r="M59" i="2"/>
  <c r="M43" i="2"/>
  <c r="M35" i="2"/>
  <c r="M11" i="2"/>
  <c r="N11" i="2"/>
  <c r="N18" i="2"/>
  <c r="M65" i="2"/>
  <c r="M41" i="2"/>
  <c r="M72" i="2"/>
  <c r="M34" i="2"/>
  <c r="M21" i="2"/>
  <c r="M6" i="2"/>
  <c r="N25" i="2"/>
  <c r="N5" i="2"/>
  <c r="M32" i="2"/>
  <c r="N24" i="2"/>
  <c r="M16" i="2"/>
  <c r="N8" i="2"/>
  <c r="M71" i="2"/>
  <c r="M63" i="2"/>
  <c r="M55" i="2"/>
  <c r="M47" i="2"/>
  <c r="M39" i="2"/>
  <c r="N62" i="2"/>
  <c r="N46" i="2"/>
  <c r="M2" i="2"/>
  <c r="N22" i="2"/>
  <c r="M69" i="2"/>
  <c r="M45" i="2"/>
  <c r="M68" i="2"/>
  <c r="N52" i="2"/>
  <c r="M13" i="2"/>
  <c r="M36" i="2"/>
  <c r="M20" i="2"/>
  <c r="M67" i="2"/>
  <c r="M51" i="2"/>
  <c r="M27" i="2"/>
  <c r="N29" i="2"/>
  <c r="N26" i="2"/>
  <c r="M73" i="2"/>
  <c r="M57" i="2"/>
  <c r="N50" i="2"/>
  <c r="M33" i="2"/>
  <c r="M18" i="2"/>
  <c r="M5" i="2"/>
  <c r="N21" i="2"/>
  <c r="N37" i="2"/>
  <c r="M31" i="2"/>
  <c r="M23" i="2"/>
  <c r="M15" i="2"/>
  <c r="M7" i="2"/>
  <c r="M62" i="2"/>
  <c r="M46" i="2"/>
  <c r="M60" i="2"/>
  <c r="M56" i="2"/>
  <c r="M52" i="2"/>
  <c r="N35" i="2"/>
  <c r="N19" i="2"/>
  <c r="N3" i="2"/>
  <c r="N73" i="2"/>
  <c r="N71" i="2"/>
  <c r="N69" i="2"/>
  <c r="N67" i="2"/>
  <c r="N63" i="2"/>
  <c r="N61" i="2"/>
  <c r="N59" i="2"/>
  <c r="N57" i="2"/>
  <c r="N55" i="2"/>
  <c r="N53" i="2"/>
  <c r="N51" i="2"/>
  <c r="N49" i="2"/>
  <c r="N47" i="2"/>
  <c r="N45" i="2"/>
  <c r="N43" i="2"/>
  <c r="N41" i="2"/>
  <c r="N39" i="2"/>
  <c r="N72" i="2"/>
  <c r="N68" i="2"/>
  <c r="N64" i="2"/>
  <c r="N48" i="2"/>
  <c r="N44" i="2"/>
  <c r="N40" i="2"/>
  <c r="M28" i="2"/>
  <c r="M12" i="2"/>
  <c r="N36" i="2"/>
  <c r="N20" i="2"/>
  <c r="N4" i="2"/>
  <c r="N23" i="2"/>
  <c r="N7" i="2"/>
  <c r="L3" i="10"/>
  <c r="L4" i="10"/>
  <c r="L5" i="10"/>
  <c r="L6" i="10"/>
  <c r="L7" i="10"/>
  <c r="L8" i="10"/>
  <c r="L9" i="10"/>
  <c r="L2" i="10"/>
  <c r="M6" i="10"/>
  <c r="N6" i="10"/>
  <c r="M8" i="10"/>
  <c r="N8" i="10"/>
  <c r="M4" i="10"/>
  <c r="N4" i="10"/>
  <c r="N2" i="10"/>
  <c r="M2" i="10"/>
  <c r="M9" i="10"/>
  <c r="N9" i="10"/>
  <c r="M5" i="10"/>
  <c r="N5" i="10"/>
  <c r="M7" i="10"/>
  <c r="N7" i="10"/>
  <c r="N3" i="10"/>
  <c r="M3" i="10"/>
  <c r="P19" i="1"/>
  <c r="P4" i="1"/>
  <c r="P6" i="1"/>
  <c r="P7" i="1"/>
  <c r="P8" i="1"/>
  <c r="P9" i="1"/>
  <c r="P10" i="1"/>
  <c r="P11" i="1"/>
  <c r="P12" i="1"/>
  <c r="P13" i="1"/>
  <c r="P14" i="1"/>
  <c r="P15" i="1"/>
  <c r="P16" i="1"/>
  <c r="P17" i="1"/>
  <c r="P18" i="1"/>
  <c r="P3" i="1"/>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 i="6"/>
  <c r="L3" i="6"/>
  <c r="L2" i="6"/>
  <c r="N28" i="6"/>
  <c r="M28" i="6"/>
  <c r="N35" i="6"/>
  <c r="M35" i="6"/>
  <c r="M19" i="6"/>
  <c r="N19" i="6"/>
  <c r="N3" i="6"/>
  <c r="M3" i="6"/>
  <c r="M34" i="6"/>
  <c r="N34" i="6"/>
  <c r="N26" i="6"/>
  <c r="M26" i="6"/>
  <c r="N18" i="6"/>
  <c r="M18" i="6"/>
  <c r="M10" i="6"/>
  <c r="N10" i="6"/>
  <c r="N4" i="6"/>
  <c r="M4" i="6"/>
  <c r="M37" i="6"/>
  <c r="N37" i="6"/>
  <c r="M33" i="6"/>
  <c r="N33" i="6"/>
  <c r="M29" i="6"/>
  <c r="N29" i="6"/>
  <c r="M25" i="6"/>
  <c r="N25" i="6"/>
  <c r="M21" i="6"/>
  <c r="N21" i="6"/>
  <c r="M17" i="6"/>
  <c r="N17" i="6"/>
  <c r="M13" i="6"/>
  <c r="N13" i="6"/>
  <c r="M9" i="6"/>
  <c r="N9" i="6"/>
  <c r="M5" i="6"/>
  <c r="N5" i="6"/>
  <c r="N40" i="6"/>
  <c r="M40" i="6"/>
  <c r="N32" i="6"/>
  <c r="M32" i="6"/>
  <c r="N20" i="6"/>
  <c r="M20" i="6"/>
  <c r="N12" i="6"/>
  <c r="M12" i="6"/>
  <c r="M2" i="6"/>
  <c r="N2" i="6"/>
  <c r="M27" i="6"/>
  <c r="N27" i="6"/>
  <c r="M11" i="6"/>
  <c r="N11" i="6"/>
  <c r="N36" i="6"/>
  <c r="M36" i="6"/>
  <c r="N24" i="6"/>
  <c r="M24" i="6"/>
  <c r="N16" i="6"/>
  <c r="M16" i="6"/>
  <c r="N8" i="6"/>
  <c r="M8" i="6"/>
  <c r="M39" i="6"/>
  <c r="N39" i="6"/>
  <c r="M31" i="6"/>
  <c r="N31" i="6"/>
  <c r="N23" i="6"/>
  <c r="M23" i="6"/>
  <c r="N15" i="6"/>
  <c r="M15" i="6"/>
  <c r="M7" i="6"/>
  <c r="N7" i="6"/>
  <c r="N38" i="6"/>
  <c r="M38" i="6"/>
  <c r="N30" i="6"/>
  <c r="M30" i="6"/>
  <c r="M22" i="6"/>
  <c r="N22" i="6"/>
  <c r="N14" i="6"/>
  <c r="M14" i="6"/>
  <c r="N6" i="6"/>
  <c r="M6" i="6"/>
  <c r="L17" i="5"/>
  <c r="L18" i="5"/>
  <c r="L19" i="5"/>
  <c r="L20" i="5"/>
  <c r="L21" i="5"/>
  <c r="L22" i="5"/>
  <c r="L23" i="5"/>
  <c r="L24" i="5"/>
  <c r="L25" i="5"/>
  <c r="L26" i="5"/>
  <c r="L27" i="5"/>
  <c r="L28" i="5"/>
  <c r="L29" i="5"/>
  <c r="L30" i="5"/>
  <c r="L31" i="5"/>
  <c r="L4" i="5"/>
  <c r="L5" i="5"/>
  <c r="L6" i="5"/>
  <c r="L7" i="5"/>
  <c r="L8" i="5"/>
  <c r="L9" i="5"/>
  <c r="L10" i="5"/>
  <c r="L11" i="5"/>
  <c r="L12" i="5"/>
  <c r="L13" i="5"/>
  <c r="L14" i="5"/>
  <c r="L15" i="5"/>
  <c r="L16" i="5"/>
  <c r="L3" i="5"/>
  <c r="L33" i="5"/>
  <c r="L34" i="5"/>
  <c r="L35" i="5"/>
  <c r="L36" i="5"/>
  <c r="L37" i="5"/>
  <c r="L38" i="5"/>
  <c r="L39" i="5"/>
  <c r="L40" i="5"/>
  <c r="L41" i="5"/>
  <c r="L42" i="5"/>
  <c r="L43" i="5"/>
  <c r="L44" i="5"/>
  <c r="L45" i="5"/>
  <c r="L46" i="5"/>
  <c r="L32" i="5"/>
  <c r="AD37" i="5"/>
  <c r="N37" i="5"/>
  <c r="M37" i="5"/>
  <c r="AD6" i="5"/>
  <c r="M6" i="5"/>
  <c r="N6" i="5"/>
  <c r="AD18" i="5"/>
  <c r="M18" i="5"/>
  <c r="N18" i="5"/>
  <c r="AD36" i="5"/>
  <c r="M36" i="5"/>
  <c r="N36" i="5"/>
  <c r="AD3" i="5"/>
  <c r="M3" i="5"/>
  <c r="N3" i="5"/>
  <c r="AD13" i="5"/>
  <c r="N13" i="5"/>
  <c r="M13" i="5"/>
  <c r="AD9" i="5"/>
  <c r="N9" i="5"/>
  <c r="M9" i="5"/>
  <c r="AD5" i="5"/>
  <c r="N5" i="5"/>
  <c r="M5" i="5"/>
  <c r="AD29" i="5"/>
  <c r="N29" i="5"/>
  <c r="M29" i="5"/>
  <c r="AD25" i="5"/>
  <c r="N25" i="5"/>
  <c r="M25" i="5"/>
  <c r="AD21" i="5"/>
  <c r="N21" i="5"/>
  <c r="M21" i="5"/>
  <c r="AD17" i="5"/>
  <c r="N17" i="5"/>
  <c r="M17" i="5"/>
  <c r="AD45" i="5"/>
  <c r="N45" i="5"/>
  <c r="M45" i="5"/>
  <c r="AD33" i="5"/>
  <c r="N33" i="5"/>
  <c r="M33" i="5"/>
  <c r="AD10" i="5"/>
  <c r="M10" i="5"/>
  <c r="N10" i="5"/>
  <c r="AD26" i="5"/>
  <c r="M26" i="5"/>
  <c r="N26" i="5"/>
  <c r="AD44" i="5"/>
  <c r="M44" i="5"/>
  <c r="N44" i="5"/>
  <c r="AD32" i="5"/>
  <c r="M32" i="5"/>
  <c r="N32" i="5"/>
  <c r="AD43" i="5"/>
  <c r="M43" i="5"/>
  <c r="N43" i="5"/>
  <c r="AD39" i="5"/>
  <c r="N39" i="5"/>
  <c r="M39" i="5"/>
  <c r="AD35" i="5"/>
  <c r="M35" i="5"/>
  <c r="N35" i="5"/>
  <c r="AD16" i="5"/>
  <c r="N16" i="5"/>
  <c r="M16" i="5"/>
  <c r="AD12" i="5"/>
  <c r="M12" i="5"/>
  <c r="N12" i="5"/>
  <c r="AD8" i="5"/>
  <c r="M8" i="5"/>
  <c r="N8" i="5"/>
  <c r="AD4" i="5"/>
  <c r="M4" i="5"/>
  <c r="N4" i="5"/>
  <c r="AD28" i="5"/>
  <c r="M28" i="5"/>
  <c r="N28" i="5"/>
  <c r="AD24" i="5"/>
  <c r="N24" i="5"/>
  <c r="M24" i="5"/>
  <c r="AD20" i="5"/>
  <c r="M20" i="5"/>
  <c r="N20" i="5"/>
  <c r="AD41" i="5"/>
  <c r="N41" i="5"/>
  <c r="M41" i="5"/>
  <c r="AD14" i="5"/>
  <c r="M14" i="5"/>
  <c r="N14" i="5"/>
  <c r="AD30" i="5"/>
  <c r="M30" i="5"/>
  <c r="N30" i="5"/>
  <c r="AD22" i="5"/>
  <c r="M22" i="5"/>
  <c r="N22" i="5"/>
  <c r="AD40" i="5"/>
  <c r="M40" i="5"/>
  <c r="N40" i="5"/>
  <c r="AD46" i="5"/>
  <c r="M46" i="5"/>
  <c r="N46" i="5"/>
  <c r="AD42" i="5"/>
  <c r="M42" i="5"/>
  <c r="N42" i="5"/>
  <c r="AD38" i="5"/>
  <c r="M38" i="5"/>
  <c r="N38" i="5"/>
  <c r="AD34" i="5"/>
  <c r="M34" i="5"/>
  <c r="N34" i="5"/>
  <c r="AD15" i="5"/>
  <c r="M15" i="5"/>
  <c r="N15" i="5"/>
  <c r="AD11" i="5"/>
  <c r="M11" i="5"/>
  <c r="N11" i="5"/>
  <c r="AD7" i="5"/>
  <c r="M7" i="5"/>
  <c r="N7" i="5"/>
  <c r="AD31" i="5"/>
  <c r="N31" i="5"/>
  <c r="M31" i="5"/>
  <c r="AD27" i="5"/>
  <c r="M27" i="5"/>
  <c r="N27" i="5"/>
  <c r="AD23" i="5"/>
  <c r="N23" i="5"/>
  <c r="M23" i="5"/>
  <c r="AD19" i="5"/>
  <c r="M19" i="5"/>
  <c r="N19"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2" i="4"/>
  <c r="N19" i="1"/>
  <c r="L19" i="1"/>
  <c r="I19" i="1"/>
  <c r="N18" i="1"/>
  <c r="L18" i="1"/>
  <c r="I18" i="1"/>
  <c r="N17" i="1"/>
  <c r="L17" i="1"/>
  <c r="I17" i="1"/>
  <c r="N16" i="1"/>
  <c r="L16" i="1"/>
  <c r="I16" i="1"/>
  <c r="N15" i="1"/>
  <c r="L15" i="1"/>
  <c r="I15" i="1"/>
  <c r="N14" i="1"/>
  <c r="L14" i="1"/>
  <c r="I14" i="1"/>
  <c r="N13" i="1"/>
  <c r="L13" i="1"/>
  <c r="I13" i="1"/>
  <c r="N12" i="1"/>
  <c r="L12" i="1"/>
  <c r="I12" i="1"/>
  <c r="N11" i="1"/>
  <c r="L11" i="1"/>
  <c r="I11" i="1"/>
  <c r="N10" i="1"/>
  <c r="L10" i="1"/>
  <c r="I10" i="1"/>
  <c r="N9" i="1"/>
  <c r="L9" i="1"/>
  <c r="I9" i="1"/>
  <c r="N8" i="1"/>
  <c r="L8" i="1"/>
  <c r="I8" i="1"/>
  <c r="N7" i="1"/>
  <c r="L7" i="1"/>
  <c r="I7" i="1"/>
  <c r="N6" i="1"/>
  <c r="L6" i="1"/>
  <c r="I6" i="1"/>
  <c r="N5" i="1"/>
  <c r="L5" i="1"/>
  <c r="I5" i="1"/>
  <c r="N4" i="1"/>
  <c r="L4" i="1"/>
  <c r="I4" i="1"/>
  <c r="N3" i="1"/>
  <c r="L3" i="1"/>
  <c r="I3" i="1"/>
  <c r="I2" i="1"/>
  <c r="N18" i="4"/>
  <c r="M18" i="4"/>
  <c r="AG15" i="5"/>
  <c r="AW15" i="5"/>
  <c r="AG16" i="5"/>
  <c r="AW16" i="5"/>
  <c r="AG13" i="5"/>
  <c r="AW13" i="5"/>
  <c r="M33" i="4"/>
  <c r="N33" i="4"/>
  <c r="N13" i="4"/>
  <c r="M13" i="4"/>
  <c r="AW23" i="5"/>
  <c r="AG23" i="5"/>
  <c r="AW11" i="5"/>
  <c r="AG11" i="5"/>
  <c r="AG42" i="5"/>
  <c r="AW42" i="5"/>
  <c r="AW30" i="5"/>
  <c r="AG30" i="5"/>
  <c r="AG24" i="5"/>
  <c r="AW24" i="5"/>
  <c r="AG12" i="5"/>
  <c r="AW12" i="5"/>
  <c r="AG43" i="5"/>
  <c r="AW43" i="5"/>
  <c r="AW10" i="5"/>
  <c r="AG10" i="5"/>
  <c r="AG21" i="5"/>
  <c r="AW21" i="5"/>
  <c r="AG9" i="5"/>
  <c r="AW9" i="5"/>
  <c r="AG18" i="5"/>
  <c r="AW18" i="5"/>
  <c r="M2" i="4"/>
  <c r="N2" i="4"/>
  <c r="N30" i="4"/>
  <c r="M30" i="4"/>
  <c r="N22" i="4"/>
  <c r="M22" i="4"/>
  <c r="N10" i="4"/>
  <c r="M10" i="4"/>
  <c r="AW46" i="5"/>
  <c r="AG46" i="5"/>
  <c r="AG14" i="5"/>
  <c r="AW14" i="5"/>
  <c r="AG28" i="5"/>
  <c r="AW28" i="5"/>
  <c r="M29" i="4"/>
  <c r="N29" i="4"/>
  <c r="M21" i="4"/>
  <c r="N21" i="4"/>
  <c r="N9" i="4"/>
  <c r="M9" i="4"/>
  <c r="N36" i="4"/>
  <c r="M36" i="4"/>
  <c r="N32" i="4"/>
  <c r="M32" i="4"/>
  <c r="N28" i="4"/>
  <c r="M28" i="4"/>
  <c r="N24" i="4"/>
  <c r="M24" i="4"/>
  <c r="N20" i="4"/>
  <c r="M20" i="4"/>
  <c r="N16" i="4"/>
  <c r="M16" i="4"/>
  <c r="N12" i="4"/>
  <c r="M12" i="4"/>
  <c r="N8" i="4"/>
  <c r="M8" i="4"/>
  <c r="N4" i="4"/>
  <c r="M4" i="4"/>
  <c r="AG19" i="5"/>
  <c r="AW19" i="5"/>
  <c r="AG7" i="5"/>
  <c r="AW7" i="5"/>
  <c r="AW38" i="5"/>
  <c r="AG38" i="5"/>
  <c r="AW22" i="5"/>
  <c r="AG22" i="5"/>
  <c r="AW20" i="5"/>
  <c r="AG20" i="5"/>
  <c r="AW8" i="5"/>
  <c r="AG8" i="5"/>
  <c r="AW39" i="5"/>
  <c r="AG39" i="5"/>
  <c r="AG26" i="5"/>
  <c r="AW26" i="5"/>
  <c r="AG17" i="5"/>
  <c r="AW17" i="5"/>
  <c r="AG5" i="5"/>
  <c r="AW5" i="5"/>
  <c r="AG36" i="5"/>
  <c r="AW36" i="5"/>
  <c r="N34" i="4"/>
  <c r="M34" i="4"/>
  <c r="N26" i="4"/>
  <c r="M26" i="4"/>
  <c r="N14" i="4"/>
  <c r="M14" i="4"/>
  <c r="N6" i="4"/>
  <c r="M6" i="4"/>
  <c r="AG27" i="5"/>
  <c r="AW27" i="5"/>
  <c r="AW32" i="5"/>
  <c r="AG32" i="5"/>
  <c r="AG33" i="5"/>
  <c r="AW33" i="5"/>
  <c r="AG25" i="5"/>
  <c r="AW25" i="5"/>
  <c r="AG6" i="5"/>
  <c r="AW6" i="5"/>
  <c r="N37" i="4"/>
  <c r="M37" i="4"/>
  <c r="M25" i="4"/>
  <c r="N25" i="4"/>
  <c r="N17" i="4"/>
  <c r="M17" i="4"/>
  <c r="M5" i="4"/>
  <c r="N5" i="4"/>
  <c r="M35" i="4"/>
  <c r="N35" i="4"/>
  <c r="N31" i="4"/>
  <c r="M31" i="4"/>
  <c r="N27" i="4"/>
  <c r="M27" i="4"/>
  <c r="N23" i="4"/>
  <c r="M23" i="4"/>
  <c r="M19" i="4"/>
  <c r="N19" i="4"/>
  <c r="M15" i="4"/>
  <c r="N15" i="4"/>
  <c r="M11" i="4"/>
  <c r="N11" i="4"/>
  <c r="M7" i="4"/>
  <c r="N7" i="4"/>
  <c r="N3" i="4"/>
  <c r="M3" i="4"/>
  <c r="AW31" i="5"/>
  <c r="AG31" i="5"/>
  <c r="AG34" i="5"/>
  <c r="AW34" i="5"/>
  <c r="AW40" i="5"/>
  <c r="AG40" i="5"/>
  <c r="AG41" i="5"/>
  <c r="AW41" i="5"/>
  <c r="AG4" i="5"/>
  <c r="AW4" i="5"/>
  <c r="AG35" i="5"/>
  <c r="AW35" i="5"/>
  <c r="AG44" i="5"/>
  <c r="AW44" i="5"/>
  <c r="AW45" i="5"/>
  <c r="AG45" i="5"/>
  <c r="AG29" i="5"/>
  <c r="AW29" i="5"/>
  <c r="AW3" i="5"/>
  <c r="AG3" i="5"/>
  <c r="AW37" i="5"/>
  <c r="AG37" i="5"/>
  <c r="X10" i="1"/>
  <c r="X8" i="1"/>
  <c r="Z9" i="1"/>
  <c r="Z4" i="1"/>
  <c r="X9" i="1"/>
  <c r="Z8" i="1"/>
  <c r="Z3" i="1"/>
  <c r="X3" i="1"/>
  <c r="X4" i="1"/>
  <c r="Z10" i="1"/>
  <c r="AZ3" i="5"/>
  <c r="BF3" i="5"/>
  <c r="BC3" i="5"/>
  <c r="BG3" i="5"/>
  <c r="BI3" i="5"/>
  <c r="AM34" i="5"/>
  <c r="AJ34" i="5"/>
  <c r="AP34" i="5"/>
  <c r="AK34" i="5"/>
  <c r="AM6" i="5"/>
  <c r="AJ6" i="5"/>
  <c r="AP6" i="5"/>
  <c r="AJ36" i="5"/>
  <c r="AP36" i="5"/>
  <c r="AM36" i="5"/>
  <c r="AK36" i="5"/>
  <c r="BC20" i="5"/>
  <c r="AZ20" i="5"/>
  <c r="BF20" i="5"/>
  <c r="AM7" i="5"/>
  <c r="AJ7" i="5"/>
  <c r="AP7" i="5"/>
  <c r="AK7" i="5"/>
  <c r="AM9" i="5"/>
  <c r="AJ9" i="5"/>
  <c r="AP9" i="5"/>
  <c r="BC12" i="5"/>
  <c r="AZ12" i="5"/>
  <c r="BF12" i="5"/>
  <c r="BA12" i="5"/>
  <c r="AJ24" i="5"/>
  <c r="AP24" i="5"/>
  <c r="AM24" i="5"/>
  <c r="AM23" i="5"/>
  <c r="AJ23" i="5"/>
  <c r="AP23" i="5"/>
  <c r="AQ23" i="5"/>
  <c r="AS23" i="5"/>
  <c r="BC15" i="5"/>
  <c r="AZ15" i="5"/>
  <c r="BF15" i="5"/>
  <c r="AM37" i="5"/>
  <c r="AJ37" i="5"/>
  <c r="AP37" i="5"/>
  <c r="AK37" i="5"/>
  <c r="BC29" i="5"/>
  <c r="AZ29" i="5"/>
  <c r="BF29" i="5"/>
  <c r="BG29" i="5"/>
  <c r="BI29" i="5"/>
  <c r="BA29" i="5"/>
  <c r="BC35" i="5"/>
  <c r="AZ35" i="5"/>
  <c r="BA35" i="5"/>
  <c r="BF35" i="5"/>
  <c r="AJ4" i="5"/>
  <c r="AP4" i="5"/>
  <c r="AM4" i="5"/>
  <c r="AK4" i="5"/>
  <c r="AZ40" i="5"/>
  <c r="BF40" i="5"/>
  <c r="BC40" i="5"/>
  <c r="BG40" i="5"/>
  <c r="BI40" i="5"/>
  <c r="BA40" i="5"/>
  <c r="AM27" i="5"/>
  <c r="AJ27" i="5"/>
  <c r="AP27" i="5"/>
  <c r="AQ27" i="5"/>
  <c r="AS27" i="5"/>
  <c r="AK27" i="5"/>
  <c r="AJ17" i="5"/>
  <c r="AP17" i="5"/>
  <c r="AM17" i="5"/>
  <c r="AJ39" i="5"/>
  <c r="AP39" i="5"/>
  <c r="AM39" i="5"/>
  <c r="AQ39" i="5"/>
  <c r="AS39" i="5"/>
  <c r="AK39" i="5"/>
  <c r="BC8" i="5"/>
  <c r="AZ8" i="5"/>
  <c r="BF8" i="5"/>
  <c r="BG8" i="5"/>
  <c r="BI8" i="5"/>
  <c r="AJ38" i="5"/>
  <c r="AK38" i="5"/>
  <c r="AP38" i="5"/>
  <c r="AM38" i="5"/>
  <c r="AM28" i="5"/>
  <c r="AJ28" i="5"/>
  <c r="AP28" i="5"/>
  <c r="AM46" i="5"/>
  <c r="AJ46" i="5"/>
  <c r="AP46" i="5"/>
  <c r="AQ46" i="5"/>
  <c r="AS46" i="5"/>
  <c r="AJ18" i="5"/>
  <c r="AP18" i="5"/>
  <c r="AM18" i="5"/>
  <c r="AK18" i="5"/>
  <c r="BC21" i="5"/>
  <c r="AZ21" i="5"/>
  <c r="BF21" i="5"/>
  <c r="BG21" i="5"/>
  <c r="BI21" i="5"/>
  <c r="BA21" i="5"/>
  <c r="AM12" i="5"/>
  <c r="AJ12" i="5"/>
  <c r="AP12" i="5"/>
  <c r="AQ12" i="5"/>
  <c r="AS12" i="5"/>
  <c r="AM30" i="5"/>
  <c r="AJ30" i="5"/>
  <c r="AP30" i="5"/>
  <c r="AM42" i="5"/>
  <c r="AJ42" i="5"/>
  <c r="AP42" i="5"/>
  <c r="AK42" i="5"/>
  <c r="AZ23" i="5"/>
  <c r="BF23" i="5"/>
  <c r="BC23" i="5"/>
  <c r="BC16" i="5"/>
  <c r="AZ16" i="5"/>
  <c r="BF16" i="5"/>
  <c r="BG16" i="5"/>
  <c r="BI16" i="5"/>
  <c r="AJ15" i="5"/>
  <c r="AP15" i="5"/>
  <c r="AM15" i="5"/>
  <c r="AK15" i="5"/>
  <c r="BC45" i="5"/>
  <c r="AZ45" i="5"/>
  <c r="BF45" i="5"/>
  <c r="BG45" i="5"/>
  <c r="BI45" i="5"/>
  <c r="BA45" i="5"/>
  <c r="AM40" i="5"/>
  <c r="AJ40" i="5"/>
  <c r="AP40" i="5"/>
  <c r="AQ40" i="5"/>
  <c r="AS40" i="5"/>
  <c r="AK40" i="5"/>
  <c r="AJ25" i="5"/>
  <c r="AP25" i="5"/>
  <c r="AM25" i="5"/>
  <c r="AZ27" i="5"/>
  <c r="BF27" i="5"/>
  <c r="BC27" i="5"/>
  <c r="BG27" i="5"/>
  <c r="BI27" i="5"/>
  <c r="BA27" i="5"/>
  <c r="AZ17" i="5"/>
  <c r="BF17" i="5"/>
  <c r="BC17" i="5"/>
  <c r="BG17" i="5"/>
  <c r="BI17" i="5"/>
  <c r="AJ8" i="5"/>
  <c r="AK8" i="5"/>
  <c r="AP8" i="5"/>
  <c r="AM8" i="5"/>
  <c r="BC28" i="5"/>
  <c r="AZ28" i="5"/>
  <c r="BF28" i="5"/>
  <c r="AZ18" i="5"/>
  <c r="BF18" i="5"/>
  <c r="BC18" i="5"/>
  <c r="BG18" i="5"/>
  <c r="BI18" i="5"/>
  <c r="BA18" i="5"/>
  <c r="BC10" i="5"/>
  <c r="AZ10" i="5"/>
  <c r="BF10" i="5"/>
  <c r="BA10" i="5"/>
  <c r="AZ42" i="5"/>
  <c r="BA42" i="5"/>
  <c r="BC42" i="5"/>
  <c r="BF42" i="5"/>
  <c r="BC37" i="5"/>
  <c r="AZ37" i="5"/>
  <c r="BF37" i="5"/>
  <c r="BG37" i="5"/>
  <c r="BI37" i="5"/>
  <c r="AM29" i="5"/>
  <c r="AJ29" i="5"/>
  <c r="AP29" i="5"/>
  <c r="BC44" i="5"/>
  <c r="AZ44" i="5"/>
  <c r="BF44" i="5"/>
  <c r="BG44" i="5"/>
  <c r="BI44" i="5"/>
  <c r="AM35" i="5"/>
  <c r="AJ35" i="5"/>
  <c r="AP35" i="5"/>
  <c r="AK35" i="5"/>
  <c r="BC41" i="5"/>
  <c r="AZ41" i="5"/>
  <c r="BF41" i="5"/>
  <c r="BG41" i="5"/>
  <c r="BI41" i="5"/>
  <c r="BA41" i="5"/>
  <c r="AJ31" i="5"/>
  <c r="AP31" i="5"/>
  <c r="AM31" i="5"/>
  <c r="AQ31" i="5"/>
  <c r="AS31" i="5"/>
  <c r="AK31" i="5"/>
  <c r="BC33" i="5"/>
  <c r="AZ33" i="5"/>
  <c r="BF33" i="5"/>
  <c r="BA33" i="5"/>
  <c r="AJ32" i="5"/>
  <c r="AP32" i="5"/>
  <c r="AM32" i="5"/>
  <c r="BC5" i="5"/>
  <c r="AZ5" i="5"/>
  <c r="BF5" i="5"/>
  <c r="BC26" i="5"/>
  <c r="AZ26" i="5"/>
  <c r="BF26" i="5"/>
  <c r="BG26" i="5"/>
  <c r="BI26" i="5"/>
  <c r="BC39" i="5"/>
  <c r="AZ39" i="5"/>
  <c r="BF39" i="5"/>
  <c r="AJ20" i="5"/>
  <c r="AP20" i="5"/>
  <c r="AM20" i="5"/>
  <c r="AJ22" i="5"/>
  <c r="AP22" i="5"/>
  <c r="AM22" i="5"/>
  <c r="AZ38" i="5"/>
  <c r="BF38" i="5"/>
  <c r="BC38" i="5"/>
  <c r="BG38" i="5"/>
  <c r="BI38" i="5"/>
  <c r="BA38" i="5"/>
  <c r="AZ19" i="5"/>
  <c r="BF19" i="5"/>
  <c r="BC19" i="5"/>
  <c r="BG19" i="5"/>
  <c r="BI19" i="5"/>
  <c r="BA19" i="5"/>
  <c r="AZ14" i="5"/>
  <c r="BF14" i="5"/>
  <c r="BC14" i="5"/>
  <c r="BC46" i="5"/>
  <c r="AZ46" i="5"/>
  <c r="BF46" i="5"/>
  <c r="AM21" i="5"/>
  <c r="AJ21" i="5"/>
  <c r="AK21" i="5"/>
  <c r="AP21" i="5"/>
  <c r="AZ43" i="5"/>
  <c r="BF43" i="5"/>
  <c r="BC43" i="5"/>
  <c r="BA43" i="5"/>
  <c r="BC30" i="5"/>
  <c r="AZ30" i="5"/>
  <c r="BF30" i="5"/>
  <c r="BG30" i="5"/>
  <c r="BI30" i="5"/>
  <c r="BA30" i="5"/>
  <c r="AJ11" i="5"/>
  <c r="AP11" i="5"/>
  <c r="AM11" i="5"/>
  <c r="BC13" i="5"/>
  <c r="AZ13" i="5"/>
  <c r="BF13" i="5"/>
  <c r="AM16" i="5"/>
  <c r="AJ16" i="5"/>
  <c r="AP16" i="5"/>
  <c r="AK16" i="5"/>
  <c r="BC4" i="5"/>
  <c r="AZ4" i="5"/>
  <c r="BF4" i="5"/>
  <c r="BG4" i="5"/>
  <c r="BI4" i="5"/>
  <c r="BA4" i="5"/>
  <c r="AA8" i="1"/>
  <c r="AM3" i="5"/>
  <c r="AJ3" i="5"/>
  <c r="AP3" i="5"/>
  <c r="AQ3" i="5"/>
  <c r="AS3" i="5"/>
  <c r="AK3" i="5"/>
  <c r="AM45" i="5"/>
  <c r="AJ45" i="5"/>
  <c r="AP45" i="5"/>
  <c r="AQ45" i="5"/>
  <c r="AS45" i="5"/>
  <c r="AM44" i="5"/>
  <c r="AJ44" i="5"/>
  <c r="AP44" i="5"/>
  <c r="AJ41" i="5"/>
  <c r="AP41" i="5"/>
  <c r="AM41" i="5"/>
  <c r="AQ41" i="5"/>
  <c r="AS41" i="5"/>
  <c r="AK41" i="5"/>
  <c r="AZ34" i="5"/>
  <c r="BF34" i="5"/>
  <c r="BC34" i="5"/>
  <c r="AZ31" i="5"/>
  <c r="BF31" i="5"/>
  <c r="BC31" i="5"/>
  <c r="BC6" i="5"/>
  <c r="AZ6" i="5"/>
  <c r="BF6" i="5"/>
  <c r="BC25" i="5"/>
  <c r="AZ25" i="5"/>
  <c r="BF25" i="5"/>
  <c r="BA25" i="5"/>
  <c r="AM33" i="5"/>
  <c r="AJ33" i="5"/>
  <c r="AP33" i="5"/>
  <c r="AK33" i="5"/>
  <c r="AZ32" i="5"/>
  <c r="BF32" i="5"/>
  <c r="BC32" i="5"/>
  <c r="BC36" i="5"/>
  <c r="AZ36" i="5"/>
  <c r="BF36" i="5"/>
  <c r="BG36" i="5"/>
  <c r="BI36" i="5"/>
  <c r="AM5" i="5"/>
  <c r="AJ5" i="5"/>
  <c r="AP5" i="5"/>
  <c r="AK5" i="5"/>
  <c r="AJ26" i="5"/>
  <c r="AP26" i="5"/>
  <c r="AM26" i="5"/>
  <c r="BC22" i="5"/>
  <c r="AZ22" i="5"/>
  <c r="BF22" i="5"/>
  <c r="BC7" i="5"/>
  <c r="AZ7" i="5"/>
  <c r="BF7" i="5"/>
  <c r="AM19" i="5"/>
  <c r="AJ19" i="5"/>
  <c r="AP19" i="5"/>
  <c r="AK19" i="5"/>
  <c r="AM14" i="5"/>
  <c r="AJ14" i="5"/>
  <c r="AP14" i="5"/>
  <c r="AQ14" i="5"/>
  <c r="AS14" i="5"/>
  <c r="AK14" i="5"/>
  <c r="BC9" i="5"/>
  <c r="AZ9" i="5"/>
  <c r="BF9" i="5"/>
  <c r="AJ10" i="5"/>
  <c r="AP10" i="5"/>
  <c r="AM10" i="5"/>
  <c r="AQ10" i="5"/>
  <c r="AS10" i="5"/>
  <c r="AK10" i="5"/>
  <c r="AM43" i="5"/>
  <c r="AJ43" i="5"/>
  <c r="AP43" i="5"/>
  <c r="AQ43" i="5"/>
  <c r="AS43" i="5"/>
  <c r="AK43" i="5"/>
  <c r="BC24" i="5"/>
  <c r="AZ24" i="5"/>
  <c r="BF24" i="5"/>
  <c r="BA24" i="5"/>
  <c r="BC11" i="5"/>
  <c r="AZ11" i="5"/>
  <c r="BF11" i="5"/>
  <c r="AM13" i="5"/>
  <c r="AJ13" i="5"/>
  <c r="AP13" i="5"/>
  <c r="AQ13" i="5"/>
  <c r="AS13" i="5"/>
  <c r="Y2" i="1"/>
  <c r="AA2" i="1"/>
  <c r="Y8" i="1"/>
  <c r="BG11" i="5"/>
  <c r="BI11" i="5"/>
  <c r="BG9" i="5"/>
  <c r="BI9" i="5"/>
  <c r="AQ44" i="5"/>
  <c r="AS44" i="5"/>
  <c r="BG46" i="5"/>
  <c r="BI46" i="5"/>
  <c r="BG5" i="5"/>
  <c r="BI5" i="5"/>
  <c r="AQ15" i="5"/>
  <c r="AS15" i="5"/>
  <c r="AQ4" i="5"/>
  <c r="AS4" i="5"/>
  <c r="BG7" i="5"/>
  <c r="BI7" i="5"/>
  <c r="AK26" i="5"/>
  <c r="BG6" i="5"/>
  <c r="BI6" i="5"/>
  <c r="BA34" i="5"/>
  <c r="AK44" i="5"/>
  <c r="BG13" i="5"/>
  <c r="BI13" i="5"/>
  <c r="BG43" i="5"/>
  <c r="BI43" i="5"/>
  <c r="AQ21" i="5"/>
  <c r="AS21" i="5"/>
  <c r="BA14" i="5"/>
  <c r="AK20" i="5"/>
  <c r="BA39" i="5"/>
  <c r="BA26" i="5"/>
  <c r="AQ32" i="5"/>
  <c r="AS32" i="5"/>
  <c r="BA44" i="5"/>
  <c r="AQ29" i="5"/>
  <c r="AS29" i="5"/>
  <c r="AQ8" i="5"/>
  <c r="AS8" i="5"/>
  <c r="BG23" i="5"/>
  <c r="BI23" i="5"/>
  <c r="AQ30" i="5"/>
  <c r="AS30" i="5"/>
  <c r="AQ18" i="5"/>
  <c r="AS18" i="5"/>
  <c r="AK46" i="5"/>
  <c r="AQ38" i="5"/>
  <c r="AS38" i="5"/>
  <c r="BA8" i="5"/>
  <c r="BG15" i="5"/>
  <c r="BI15" i="5"/>
  <c r="AK24" i="5"/>
  <c r="AK9" i="5"/>
  <c r="AQ36" i="5"/>
  <c r="AS36" i="5"/>
  <c r="AQ6" i="5"/>
  <c r="AS6" i="5"/>
  <c r="AK13" i="5"/>
  <c r="BG22" i="5"/>
  <c r="BI22" i="5"/>
  <c r="BG35" i="5"/>
  <c r="BI35" i="5"/>
  <c r="AQ9" i="5"/>
  <c r="AS9" i="5"/>
  <c r="BA11" i="5"/>
  <c r="BA9" i="5"/>
  <c r="AQ19" i="5"/>
  <c r="AS19" i="5"/>
  <c r="BA22" i="5"/>
  <c r="AQ26" i="5"/>
  <c r="AS26" i="5"/>
  <c r="AQ5" i="5"/>
  <c r="AS5" i="5"/>
  <c r="BG32" i="5"/>
  <c r="BI32" i="5"/>
  <c r="BG25" i="5"/>
  <c r="BI25" i="5"/>
  <c r="BA31" i="5"/>
  <c r="BG34" i="5"/>
  <c r="BI34" i="5"/>
  <c r="AK45" i="5"/>
  <c r="AQ16" i="5"/>
  <c r="AS16" i="5"/>
  <c r="AK11" i="5"/>
  <c r="BA46" i="5"/>
  <c r="BG14" i="5"/>
  <c r="BI14" i="5"/>
  <c r="AK22" i="5"/>
  <c r="AQ20" i="5"/>
  <c r="AS20" i="5"/>
  <c r="BG39" i="5"/>
  <c r="BI39" i="5"/>
  <c r="BA5" i="5"/>
  <c r="AK32" i="5"/>
  <c r="BG33" i="5"/>
  <c r="BI33" i="5"/>
  <c r="AQ35" i="5"/>
  <c r="AS35" i="5"/>
  <c r="BA37" i="5"/>
  <c r="BG42" i="5"/>
  <c r="BI42" i="5"/>
  <c r="BG10" i="5"/>
  <c r="BI10" i="5"/>
  <c r="BA28" i="5"/>
  <c r="BA17" i="5"/>
  <c r="AK25" i="5"/>
  <c r="BA16" i="5"/>
  <c r="BA23" i="5"/>
  <c r="AQ42" i="5"/>
  <c r="AS42" i="5"/>
  <c r="AK12" i="5"/>
  <c r="AK28" i="5"/>
  <c r="AK17" i="5"/>
  <c r="AQ37" i="5"/>
  <c r="AS37" i="5"/>
  <c r="AK23" i="5"/>
  <c r="AQ24" i="5"/>
  <c r="AS24" i="5"/>
  <c r="BG12" i="5"/>
  <c r="BI12" i="5"/>
  <c r="BG20" i="5"/>
  <c r="BI20" i="5"/>
  <c r="BG24" i="5"/>
  <c r="BI24" i="5"/>
  <c r="BA7" i="5"/>
  <c r="BA36" i="5"/>
  <c r="BA32" i="5"/>
  <c r="AQ33" i="5"/>
  <c r="AS33" i="5"/>
  <c r="BA6" i="5"/>
  <c r="BG31" i="5"/>
  <c r="BI31" i="5"/>
  <c r="BA13" i="5"/>
  <c r="AQ11" i="5"/>
  <c r="AS11" i="5"/>
  <c r="AQ22" i="5"/>
  <c r="AS22" i="5"/>
  <c r="AK29" i="5"/>
  <c r="BG28" i="5"/>
  <c r="BI28" i="5"/>
  <c r="AQ25" i="5"/>
  <c r="AS25" i="5"/>
  <c r="AK30" i="5"/>
  <c r="AQ28" i="5"/>
  <c r="AS28" i="5"/>
  <c r="AQ17" i="5"/>
  <c r="AS17" i="5"/>
  <c r="BA15" i="5"/>
  <c r="AQ7" i="5"/>
  <c r="AS7" i="5"/>
  <c r="BA20" i="5"/>
  <c r="AK6" i="5"/>
  <c r="AQ34" i="5"/>
  <c r="AS34" i="5"/>
  <c r="B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Dany Croteau</author>
  </authors>
  <commentList>
    <comment ref="K61" authorId="0" shapeId="0" xr:uid="{F0B47999-41D7-4303-8020-2734C59EB9A8}">
      <text>
        <r>
          <rPr>
            <b/>
            <sz val="9"/>
            <color indexed="81"/>
            <rFont val="Tahoma"/>
            <family val="2"/>
          </rPr>
          <t>Dany Croteau:</t>
        </r>
        <r>
          <rPr>
            <sz val="9"/>
            <color indexed="81"/>
            <rFont val="Tahoma"/>
            <family val="2"/>
          </rPr>
          <t xml:space="preserve">
Corrected 30-06-2020</t>
        </r>
      </text>
    </comment>
    <comment ref="K62" authorId="0" shapeId="0" xr:uid="{7586A289-686D-451C-B75E-39142ABBE5C9}">
      <text>
        <r>
          <rPr>
            <b/>
            <sz val="9"/>
            <color indexed="81"/>
            <rFont val="Tahoma"/>
            <family val="2"/>
          </rPr>
          <t>Dany Croteau:</t>
        </r>
        <r>
          <rPr>
            <sz val="9"/>
            <color indexed="81"/>
            <rFont val="Tahoma"/>
            <family val="2"/>
          </rPr>
          <t xml:space="preserve">
Corrected 30-06-2020
</t>
        </r>
      </text>
    </comment>
    <comment ref="K65" authorId="0" shapeId="0" xr:uid="{79D7887B-C7E5-49AD-BDCE-6A7F9A666FAD}">
      <text>
        <r>
          <rPr>
            <b/>
            <sz val="9"/>
            <color indexed="81"/>
            <rFont val="Tahoma"/>
            <family val="2"/>
          </rPr>
          <t>Dany Croteau:</t>
        </r>
        <r>
          <rPr>
            <sz val="9"/>
            <color indexed="81"/>
            <rFont val="Tahoma"/>
            <family val="2"/>
          </rPr>
          <t xml:space="preserve">
Corrected 30-06-2020
</t>
        </r>
      </text>
    </comment>
    <comment ref="K68" authorId="0" shapeId="0" xr:uid="{D8148950-57D8-41A4-9356-7A415A03B6D2}">
      <text>
        <r>
          <rPr>
            <b/>
            <sz val="9"/>
            <color indexed="81"/>
            <rFont val="Tahoma"/>
            <family val="2"/>
          </rPr>
          <t>Dany Croteau:</t>
        </r>
        <r>
          <rPr>
            <sz val="9"/>
            <color indexed="81"/>
            <rFont val="Tahoma"/>
            <family val="2"/>
          </rPr>
          <t xml:space="preserve">
Corrected by Dany. Error in pigment filtration volume before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Dany Croteau</author>
  </authors>
  <commentList>
    <comment ref="J15" authorId="0" shapeId="0" xr:uid="{C5BB6298-1298-4CFC-98CD-A630AB75C2BC}">
      <text>
        <r>
          <rPr>
            <b/>
            <sz val="9"/>
            <color indexed="81"/>
            <rFont val="Tahoma"/>
            <family val="2"/>
          </rPr>
          <t>Dany Croteau:</t>
        </r>
        <r>
          <rPr>
            <sz val="9"/>
            <color indexed="81"/>
            <rFont val="Tahoma"/>
            <family val="2"/>
          </rPr>
          <t xml:space="preserve">
Smaller sample volume, less biomass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Dany Croteau</author>
  </authors>
  <commentList>
    <comment ref="K2" authorId="0" shapeId="0" xr:uid="{A860CD77-D488-467B-92E9-E551CFB80FE8}">
      <text>
        <r>
          <rPr>
            <b/>
            <sz val="9"/>
            <color indexed="81"/>
            <rFont val="Tahoma"/>
            <family val="2"/>
          </rPr>
          <t>Dany Croteau:</t>
        </r>
        <r>
          <rPr>
            <sz val="9"/>
            <color indexed="81"/>
            <rFont val="Tahoma"/>
            <family val="2"/>
          </rPr>
          <t xml:space="preserve">
Souche du bureau Johann (numéro? 2 ou 4). Culture en mauvaise état</t>
        </r>
      </text>
    </comment>
  </commentList>
</comments>
</file>

<file path=xl/sharedStrings.xml><?xml version="1.0" encoding="utf-8"?>
<sst xmlns="http://schemas.openxmlformats.org/spreadsheetml/2006/main" count="2927" uniqueCount="533">
  <si>
    <t>Vol (ml)</t>
  </si>
  <si>
    <r>
      <t xml:space="preserve">Chl </t>
    </r>
    <r>
      <rPr>
        <b/>
        <i/>
        <sz val="10"/>
        <color theme="1"/>
        <rFont val="Calibri"/>
        <family val="2"/>
        <scheme val="minor"/>
      </rPr>
      <t xml:space="preserve">a </t>
    </r>
    <r>
      <rPr>
        <b/>
        <sz val="10"/>
        <color theme="1"/>
        <rFont val="Calibri"/>
        <family val="2"/>
        <scheme val="minor"/>
      </rPr>
      <t>µg/L</t>
    </r>
  </si>
  <si>
    <t xml:space="preserve">Total Chl a (µg) </t>
  </si>
  <si>
    <t>Carbon µg/mL</t>
  </si>
  <si>
    <t>Total Carbon (µg)</t>
  </si>
  <si>
    <t>Sp</t>
  </si>
  <si>
    <t>PsbA</t>
  </si>
  <si>
    <t>Rubisco</t>
  </si>
  <si>
    <t>Fcp6</t>
  </si>
  <si>
    <t>FtsH</t>
  </si>
  <si>
    <t>Nitszchia frigida</t>
  </si>
  <si>
    <t>X</t>
  </si>
  <si>
    <t xml:space="preserve">Sample </t>
  </si>
  <si>
    <t>Date</t>
  </si>
  <si>
    <t>Exp</t>
  </si>
  <si>
    <t>Culture ID</t>
  </si>
  <si>
    <r>
      <rPr>
        <b/>
        <i/>
        <sz val="9"/>
        <color theme="1"/>
        <rFont val="Calibri"/>
        <family val="2"/>
        <scheme val="minor"/>
      </rPr>
      <t xml:space="preserve">E </t>
    </r>
    <r>
      <rPr>
        <b/>
        <sz val="9"/>
        <color theme="1"/>
        <rFont val="Calibri"/>
        <family val="2"/>
        <scheme val="minor"/>
      </rPr>
      <t xml:space="preserve">growth (UML) </t>
    </r>
  </si>
  <si>
    <r>
      <rPr>
        <b/>
        <i/>
        <sz val="10"/>
        <color theme="1"/>
        <rFont val="Calibri"/>
        <family val="2"/>
        <scheme val="minor"/>
      </rPr>
      <t>E</t>
    </r>
    <r>
      <rPr>
        <b/>
        <sz val="10"/>
        <color theme="1"/>
        <rFont val="Calibri"/>
        <family val="2"/>
        <scheme val="minor"/>
      </rPr>
      <t xml:space="preserve"> exp (UML) </t>
    </r>
  </si>
  <si>
    <r>
      <rPr>
        <b/>
        <i/>
        <sz val="10"/>
        <color theme="1"/>
        <rFont val="Calibri"/>
        <family val="2"/>
        <scheme val="minor"/>
      </rPr>
      <t xml:space="preserve">t </t>
    </r>
    <r>
      <rPr>
        <b/>
        <sz val="10"/>
        <color theme="1"/>
        <rFont val="Calibri"/>
        <family val="2"/>
        <scheme val="minor"/>
      </rPr>
      <t>stress (h)</t>
    </r>
  </si>
  <si>
    <t>Inhibitor</t>
  </si>
  <si>
    <t>Dark pre-exp (h)</t>
  </si>
  <si>
    <t>P143</t>
  </si>
  <si>
    <t>Nf_15A</t>
  </si>
  <si>
    <t>NA</t>
  </si>
  <si>
    <t>No</t>
  </si>
  <si>
    <t>P144</t>
  </si>
  <si>
    <t>Nf_15B</t>
  </si>
  <si>
    <t>P145</t>
  </si>
  <si>
    <t>Nf_15C</t>
  </si>
  <si>
    <t>P146</t>
  </si>
  <si>
    <t>Nf_6A</t>
  </si>
  <si>
    <t>P147</t>
  </si>
  <si>
    <t>Nf_6B</t>
  </si>
  <si>
    <t>P148</t>
  </si>
  <si>
    <t>Nf_6C</t>
  </si>
  <si>
    <t>P149</t>
  </si>
  <si>
    <t>Nf_50A</t>
  </si>
  <si>
    <t>P150</t>
  </si>
  <si>
    <t>Nf_50B</t>
  </si>
  <si>
    <t>P151</t>
  </si>
  <si>
    <t>Nf_50C</t>
  </si>
  <si>
    <t>P152</t>
  </si>
  <si>
    <t>Nf_200A</t>
  </si>
  <si>
    <t>P153</t>
  </si>
  <si>
    <t>Nf_200B</t>
  </si>
  <si>
    <t>P154</t>
  </si>
  <si>
    <t>Nf_200C</t>
  </si>
  <si>
    <t>P155</t>
  </si>
  <si>
    <t>Nf_100A</t>
  </si>
  <si>
    <t>P156</t>
  </si>
  <si>
    <t>Nf_100B</t>
  </si>
  <si>
    <t>P157</t>
  </si>
  <si>
    <t>Nf_100C</t>
  </si>
  <si>
    <t>P158</t>
  </si>
  <si>
    <t>Nf_2A</t>
  </si>
  <si>
    <t>P159</t>
  </si>
  <si>
    <t>Nf_2B</t>
  </si>
  <si>
    <t>P160</t>
  </si>
  <si>
    <t>Nf_2C</t>
  </si>
  <si>
    <t>Nf_Growth_vs.IceCamp</t>
  </si>
  <si>
    <r>
      <rPr>
        <b/>
        <i/>
        <sz val="10"/>
        <color theme="1"/>
        <rFont val="Calibri"/>
        <family val="2"/>
        <scheme val="minor"/>
      </rPr>
      <t xml:space="preserve">E </t>
    </r>
    <r>
      <rPr>
        <b/>
        <sz val="10"/>
        <color theme="1"/>
        <rFont val="Calibri"/>
        <family val="2"/>
        <scheme val="minor"/>
      </rPr>
      <t xml:space="preserve">growth (UML) </t>
    </r>
  </si>
  <si>
    <t>Sp.</t>
  </si>
  <si>
    <t>P27</t>
  </si>
  <si>
    <t>M2</t>
  </si>
  <si>
    <t>Fc_C1</t>
  </si>
  <si>
    <t>LINC</t>
  </si>
  <si>
    <t xml:space="preserve">Fragilariopsis cylindrus </t>
  </si>
  <si>
    <t>P28</t>
  </si>
  <si>
    <t>P29</t>
  </si>
  <si>
    <t>P30</t>
  </si>
  <si>
    <t xml:space="preserve">1R </t>
  </si>
  <si>
    <t>P31</t>
  </si>
  <si>
    <t>Fc_C2</t>
  </si>
  <si>
    <t>P32</t>
  </si>
  <si>
    <t>P33</t>
  </si>
  <si>
    <t>P34</t>
  </si>
  <si>
    <t>P35</t>
  </si>
  <si>
    <t>Fc_C3</t>
  </si>
  <si>
    <t>P36</t>
  </si>
  <si>
    <t>P37</t>
  </si>
  <si>
    <t>P38</t>
  </si>
  <si>
    <t>P39</t>
  </si>
  <si>
    <t>P40</t>
  </si>
  <si>
    <t>P41</t>
  </si>
  <si>
    <t>P42</t>
  </si>
  <si>
    <t>P43</t>
  </si>
  <si>
    <t>DTT</t>
  </si>
  <si>
    <t>P44</t>
  </si>
  <si>
    <t>P45</t>
  </si>
  <si>
    <t>P46</t>
  </si>
  <si>
    <t>P47</t>
  </si>
  <si>
    <t>P48</t>
  </si>
  <si>
    <t>P49</t>
  </si>
  <si>
    <t>P50</t>
  </si>
  <si>
    <t>P51</t>
  </si>
  <si>
    <t>P52</t>
  </si>
  <si>
    <t>P53</t>
  </si>
  <si>
    <t>P54</t>
  </si>
  <si>
    <t>P63</t>
  </si>
  <si>
    <t>P64</t>
  </si>
  <si>
    <t>P65</t>
  </si>
  <si>
    <t>P66</t>
  </si>
  <si>
    <t>P67</t>
  </si>
  <si>
    <t>P68</t>
  </si>
  <si>
    <t>P69</t>
  </si>
  <si>
    <t>P70</t>
  </si>
  <si>
    <t>P319</t>
  </si>
  <si>
    <t>M2c</t>
  </si>
  <si>
    <t>Nf_15C1</t>
  </si>
  <si>
    <t>P320</t>
  </si>
  <si>
    <t>P321</t>
  </si>
  <si>
    <t>P322</t>
  </si>
  <si>
    <t>1R</t>
  </si>
  <si>
    <t>P323</t>
  </si>
  <si>
    <t>Nf_15C2</t>
  </si>
  <si>
    <t>P324</t>
  </si>
  <si>
    <t>P325</t>
  </si>
  <si>
    <t>P326</t>
  </si>
  <si>
    <t>P327</t>
  </si>
  <si>
    <t>Nf_15C3</t>
  </si>
  <si>
    <t>P328</t>
  </si>
  <si>
    <t>P329</t>
  </si>
  <si>
    <t>P330</t>
  </si>
  <si>
    <t>P346</t>
  </si>
  <si>
    <t>M2_DTT</t>
  </si>
  <si>
    <t>P347</t>
  </si>
  <si>
    <t>P348</t>
  </si>
  <si>
    <t>P349</t>
  </si>
  <si>
    <t>P350</t>
  </si>
  <si>
    <t>P351</t>
  </si>
  <si>
    <t>P352</t>
  </si>
  <si>
    <t>P353</t>
  </si>
  <si>
    <t>P354</t>
  </si>
  <si>
    <t>P355</t>
  </si>
  <si>
    <t>P356</t>
  </si>
  <si>
    <t>P357</t>
  </si>
  <si>
    <t>P376</t>
  </si>
  <si>
    <t>M2_LINC</t>
  </si>
  <si>
    <t>P377</t>
  </si>
  <si>
    <t>P378</t>
  </si>
  <si>
    <t>P379</t>
  </si>
  <si>
    <t>P380</t>
  </si>
  <si>
    <t>P381</t>
  </si>
  <si>
    <t>P382</t>
  </si>
  <si>
    <t>P383</t>
  </si>
  <si>
    <t>P384</t>
  </si>
  <si>
    <t>P385</t>
  </si>
  <si>
    <t>P386</t>
  </si>
  <si>
    <t>P387</t>
  </si>
  <si>
    <t>Rubisco (fragments)</t>
  </si>
  <si>
    <t>Chaetoceros neogracilis</t>
  </si>
  <si>
    <t>Lhcx6</t>
  </si>
  <si>
    <t>P107</t>
  </si>
  <si>
    <t>13-05-2018</t>
  </si>
  <si>
    <t>Fc_C5</t>
  </si>
  <si>
    <t>P108</t>
  </si>
  <si>
    <t>P109</t>
  </si>
  <si>
    <t>P110</t>
  </si>
  <si>
    <t>P111</t>
  </si>
  <si>
    <t>Fc_C4</t>
  </si>
  <si>
    <t>P112</t>
  </si>
  <si>
    <t>P113</t>
  </si>
  <si>
    <t>P114</t>
  </si>
  <si>
    <t>P115</t>
  </si>
  <si>
    <t>Fc_C6</t>
  </si>
  <si>
    <t>P116</t>
  </si>
  <si>
    <t>P117</t>
  </si>
  <si>
    <t>P118</t>
  </si>
  <si>
    <t>P119</t>
  </si>
  <si>
    <t>15-05-2018</t>
  </si>
  <si>
    <t>P120</t>
  </si>
  <si>
    <t>P121</t>
  </si>
  <si>
    <t>P122</t>
  </si>
  <si>
    <t>P123</t>
  </si>
  <si>
    <t>P124</t>
  </si>
  <si>
    <t>P125</t>
  </si>
  <si>
    <t>P126</t>
  </si>
  <si>
    <t>P127</t>
  </si>
  <si>
    <t>P128</t>
  </si>
  <si>
    <t>P129</t>
  </si>
  <si>
    <t>P130</t>
  </si>
  <si>
    <t>P131</t>
  </si>
  <si>
    <t>17-05-2018</t>
  </si>
  <si>
    <t>P132</t>
  </si>
  <si>
    <t>P133</t>
  </si>
  <si>
    <t>P134</t>
  </si>
  <si>
    <t>P135</t>
  </si>
  <si>
    <t>P136</t>
  </si>
  <si>
    <t>P137</t>
  </si>
  <si>
    <t>P138</t>
  </si>
  <si>
    <t>P139</t>
  </si>
  <si>
    <t>P140</t>
  </si>
  <si>
    <t>P141</t>
  </si>
  <si>
    <t>P142</t>
  </si>
  <si>
    <t xml:space="preserve">E growth (UML) </t>
  </si>
  <si>
    <t xml:space="preserve">E exp (UML) </t>
  </si>
  <si>
    <t>t stress (h)</t>
  </si>
  <si>
    <t>P71</t>
  </si>
  <si>
    <t>03-03-2018</t>
  </si>
  <si>
    <t>Cn_C4</t>
  </si>
  <si>
    <t>P72</t>
  </si>
  <si>
    <t>P73</t>
  </si>
  <si>
    <t>P74</t>
  </si>
  <si>
    <t>P75</t>
  </si>
  <si>
    <t>Cn_C5</t>
  </si>
  <si>
    <t>P76</t>
  </si>
  <si>
    <t>P77</t>
  </si>
  <si>
    <t>P78</t>
  </si>
  <si>
    <t>P79</t>
  </si>
  <si>
    <t>Cn_C6</t>
  </si>
  <si>
    <t>P80</t>
  </si>
  <si>
    <t>P81</t>
  </si>
  <si>
    <t>P82</t>
  </si>
  <si>
    <t>P83</t>
  </si>
  <si>
    <t>04-03-2018</t>
  </si>
  <si>
    <t>P84</t>
  </si>
  <si>
    <t>P85</t>
  </si>
  <si>
    <t>P86</t>
  </si>
  <si>
    <t>P87</t>
  </si>
  <si>
    <t>P88</t>
  </si>
  <si>
    <t>P89</t>
  </si>
  <si>
    <t>P90</t>
  </si>
  <si>
    <t>P91</t>
  </si>
  <si>
    <t>P92</t>
  </si>
  <si>
    <t>P93</t>
  </si>
  <si>
    <t>P94</t>
  </si>
  <si>
    <t>P95</t>
  </si>
  <si>
    <t>05-03-2018</t>
  </si>
  <si>
    <t>P96</t>
  </si>
  <si>
    <t>P97</t>
  </si>
  <si>
    <t>P98</t>
  </si>
  <si>
    <t>P99</t>
  </si>
  <si>
    <t>P100</t>
  </si>
  <si>
    <t>P101</t>
  </si>
  <si>
    <t>P102</t>
  </si>
  <si>
    <t>P103</t>
  </si>
  <si>
    <t>P104</t>
  </si>
  <si>
    <t>P105</t>
  </si>
  <si>
    <t>P106</t>
  </si>
  <si>
    <t>Fragilariopsis cylindrus</t>
  </si>
  <si>
    <t>Total Chl a (µg)</t>
  </si>
  <si>
    <t>P259</t>
  </si>
  <si>
    <t>2019-25-02</t>
  </si>
  <si>
    <t>Tg_50C4</t>
  </si>
  <si>
    <t>Thalassiosira gravida</t>
  </si>
  <si>
    <t>P260</t>
  </si>
  <si>
    <t>P261</t>
  </si>
  <si>
    <t>P262</t>
  </si>
  <si>
    <t>P263</t>
  </si>
  <si>
    <t>12R</t>
  </si>
  <si>
    <t>P264</t>
  </si>
  <si>
    <t>Tg_50C5</t>
  </si>
  <si>
    <t>P265</t>
  </si>
  <si>
    <t>P266</t>
  </si>
  <si>
    <t>P267</t>
  </si>
  <si>
    <t>P268</t>
  </si>
  <si>
    <t>P269</t>
  </si>
  <si>
    <t>Tg_50C6</t>
  </si>
  <si>
    <t>P270</t>
  </si>
  <si>
    <t>P271</t>
  </si>
  <si>
    <t>P272</t>
  </si>
  <si>
    <t>P273</t>
  </si>
  <si>
    <t>P274</t>
  </si>
  <si>
    <t>2019-27-02</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</si>
  <si>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</si>
  <si>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</si>
  <si>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</si>
  <si>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</si>
  <si>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</si>
  <si>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</si>
  <si>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</si>
  <si>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</si>
  <si>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</si>
  <si>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</si>
  <si>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</si>
  <si>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</si>
  <si>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</si>
  <si>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</si>
  <si>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</si>
  <si>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</si>
  <si>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</si>
  <si>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</si>
  <si>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</si>
  <si>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</si>
  <si>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</si>
  <si>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</si>
  <si>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</si>
  <si>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</si>
  <si>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</si>
  <si>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</si>
  <si>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P301</t>
  </si>
  <si>
    <t>P302</t>
  </si>
  <si>
    <t>P303</t>
  </si>
  <si>
    <t>P220</t>
  </si>
  <si>
    <t>2019-21-01</t>
  </si>
  <si>
    <t>Cg_50C4</t>
  </si>
  <si>
    <t>Chaetoceros  gelidus</t>
  </si>
  <si>
    <t>P221</t>
  </si>
  <si>
    <t>P222</t>
  </si>
  <si>
    <t>P223</t>
  </si>
  <si>
    <t>P224</t>
  </si>
  <si>
    <t>P225</t>
  </si>
  <si>
    <t>Cg_50C5</t>
  </si>
  <si>
    <t>P226</t>
  </si>
  <si>
    <t>P227</t>
  </si>
  <si>
    <t>P228</t>
  </si>
  <si>
    <t>P229</t>
  </si>
  <si>
    <t>P230</t>
  </si>
  <si>
    <t>Cg_50C6</t>
  </si>
  <si>
    <t>P231</t>
  </si>
  <si>
    <t>P232</t>
  </si>
  <si>
    <t>P233</t>
  </si>
  <si>
    <t>P234</t>
  </si>
  <si>
    <t>P235</t>
  </si>
  <si>
    <t>2019-23-01</t>
  </si>
  <si>
    <t>P236</t>
  </si>
  <si>
    <t>P237</t>
  </si>
  <si>
    <t>P238</t>
  </si>
  <si>
    <t>P239</t>
  </si>
  <si>
    <t>P240</t>
  </si>
  <si>
    <t>P241</t>
  </si>
  <si>
    <t>P242</t>
  </si>
  <si>
    <t>P243</t>
  </si>
  <si>
    <t>P244</t>
  </si>
  <si>
    <t>P245</t>
  </si>
  <si>
    <t>P246</t>
  </si>
  <si>
    <t>P247</t>
  </si>
  <si>
    <t>2019-25-01</t>
  </si>
  <si>
    <t>P248</t>
  </si>
  <si>
    <t>P249</t>
  </si>
  <si>
    <t>P250</t>
  </si>
  <si>
    <t>P251</t>
  </si>
  <si>
    <t>P252</t>
  </si>
  <si>
    <t>P253</t>
  </si>
  <si>
    <t>P254</t>
  </si>
  <si>
    <t>P255</t>
  </si>
  <si>
    <t>P256</t>
  </si>
  <si>
    <t>P257</t>
  </si>
  <si>
    <t>P258</t>
  </si>
  <si>
    <t>Nitrogen µg/mL</t>
  </si>
  <si>
    <t>Total nitrogen (µg)</t>
  </si>
  <si>
    <t>P55</t>
  </si>
  <si>
    <t>P56</t>
  </si>
  <si>
    <t>P57</t>
  </si>
  <si>
    <t>P58</t>
  </si>
  <si>
    <t>P59</t>
  </si>
  <si>
    <t>P60</t>
  </si>
  <si>
    <t>P61</t>
  </si>
  <si>
    <t>P62</t>
  </si>
  <si>
    <t>Chl a µg/L</t>
  </si>
  <si>
    <t>Carbon Chl a -1 (gC g-1)</t>
  </si>
  <si>
    <t>Total C approximation (µg)</t>
  </si>
  <si>
    <t>Total N approximation (µg)</t>
  </si>
  <si>
    <t>F. cylindrus</t>
  </si>
  <si>
    <t>N. frigida</t>
  </si>
  <si>
    <t xml:space="preserve">Growth light </t>
  </si>
  <si>
    <t>Nitrogen Chl a -1 (gN g-1)</t>
  </si>
  <si>
    <t>Total C approximation</t>
  </si>
  <si>
    <t xml:space="preserve">Total proteins </t>
  </si>
  <si>
    <t>Species</t>
  </si>
  <si>
    <t>Total carbon (C) and nitrogen (N) approximation</t>
  </si>
  <si>
    <t>Chl a (µg/L)</t>
  </si>
  <si>
    <t>Fc_LHCx_dummies tab</t>
  </si>
  <si>
    <t>Nf_15UML_Extra</t>
  </si>
  <si>
    <t>Cells potentially stock nitrate which would lead to overestimation of proteins from total N values. We plan to test this hypothesis with total proteins of "Nf_Growth vs. Ice Camp" samples</t>
  </si>
  <si>
    <t>Total N approximation</t>
  </si>
  <si>
    <t>Nitrogen Chl a -1 (gC g-1)</t>
  </si>
  <si>
    <t>Only "Nf_Growth vs. Ice Camp" has CHN measurements for each samples. Others approximated from measurements of C and N per Chl a in same species similarly acclimated</t>
  </si>
  <si>
    <t>T.g.</t>
  </si>
  <si>
    <t>If extra, we could test nitrate stockage hypothesis with total proteins for all species on one triplicate, idealy at t0 without inhibitor. T. gravida (the largest cell, has extremely low C:N ratio (3.6)</t>
  </si>
  <si>
    <t>Antibodies test-run for Rubisco fragments, LHCx6 and FtsH</t>
  </si>
  <si>
    <t>Skip P224, P229 and P234 for now</t>
  </si>
  <si>
    <t>C.g. recovery with  lincomycine inconclusive tests</t>
  </si>
  <si>
    <t>x</t>
  </si>
  <si>
    <t>C.g.</t>
  </si>
  <si>
    <t>Série de manips</t>
  </si>
  <si>
    <t xml:space="preserve">Total échantillons </t>
  </si>
  <si>
    <t>Pt 1a</t>
  </si>
  <si>
    <t>03-05-2018</t>
  </si>
  <si>
    <t>M2+</t>
  </si>
  <si>
    <t>Pt Johann</t>
  </si>
  <si>
    <t>LHCx Pt</t>
  </si>
  <si>
    <t>Pt 1b</t>
  </si>
  <si>
    <t>Pt 1c</t>
  </si>
  <si>
    <t>Pt 2a</t>
  </si>
  <si>
    <t>Pt 2b</t>
  </si>
  <si>
    <t>Pt 2c</t>
  </si>
  <si>
    <t>Pt 7. 1</t>
  </si>
  <si>
    <t>20-06-2018</t>
  </si>
  <si>
    <t>Pt 7</t>
  </si>
  <si>
    <t>Pt 7. 2</t>
  </si>
  <si>
    <t>Pt 7. 3</t>
  </si>
  <si>
    <t>Pt 7. 4</t>
  </si>
  <si>
    <t>Pt 7. 5</t>
  </si>
  <si>
    <t>Pt_2018 tab</t>
  </si>
  <si>
    <t>P304</t>
  </si>
  <si>
    <t>Nf_50EC4</t>
  </si>
  <si>
    <t>P305</t>
  </si>
  <si>
    <t>P306</t>
  </si>
  <si>
    <t>P307</t>
  </si>
  <si>
    <t>P308</t>
  </si>
  <si>
    <t>3R</t>
  </si>
  <si>
    <t>P309</t>
  </si>
  <si>
    <t>Nf_50EC5</t>
  </si>
  <si>
    <t>P310</t>
  </si>
  <si>
    <t>P311</t>
  </si>
  <si>
    <t>P312</t>
  </si>
  <si>
    <t>P313</t>
  </si>
  <si>
    <t>P314</t>
  </si>
  <si>
    <t>Nf_50EC6</t>
  </si>
  <si>
    <t>P315</t>
  </si>
  <si>
    <t>P316</t>
  </si>
  <si>
    <t>P317</t>
  </si>
  <si>
    <t>P318</t>
  </si>
  <si>
    <t>P331</t>
  </si>
  <si>
    <t>P332</t>
  </si>
  <si>
    <t>P333</t>
  </si>
  <si>
    <t>P334</t>
  </si>
  <si>
    <t>P335</t>
  </si>
  <si>
    <t>P336</t>
  </si>
  <si>
    <t>P337</t>
  </si>
  <si>
    <t>P338</t>
  </si>
  <si>
    <t>P339</t>
  </si>
  <si>
    <t>P340</t>
  </si>
  <si>
    <t>P341</t>
  </si>
  <si>
    <t>P342</t>
  </si>
  <si>
    <t>P343</t>
  </si>
  <si>
    <t>P344</t>
  </si>
  <si>
    <t>P345</t>
  </si>
  <si>
    <t>P358</t>
  </si>
  <si>
    <t>P359</t>
  </si>
  <si>
    <t>P360</t>
  </si>
  <si>
    <t>P361</t>
  </si>
  <si>
    <t>P362</t>
  </si>
  <si>
    <t>P363</t>
  </si>
  <si>
    <t>6R</t>
  </si>
  <si>
    <t>P364</t>
  </si>
  <si>
    <t>P365</t>
  </si>
  <si>
    <t>P366</t>
  </si>
  <si>
    <t>P367</t>
  </si>
  <si>
    <t>P368</t>
  </si>
  <si>
    <t>P369</t>
  </si>
  <si>
    <t>P370</t>
  </si>
  <si>
    <t>P371</t>
  </si>
  <si>
    <t>P372</t>
  </si>
  <si>
    <t>P373</t>
  </si>
  <si>
    <t>P374</t>
  </si>
  <si>
    <t>P375</t>
  </si>
  <si>
    <t>N.f.</t>
  </si>
  <si>
    <t xml:space="preserve">Nitzschia frigida </t>
  </si>
  <si>
    <t>Same experiments as other species pannel but acclimated at 15 rather than 50 UML. Could be used for publications if all works well and we want to add it. Not a big problem if samples are used for test-runs if necessary</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</si>
  <si>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</si>
  <si>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</si>
  <si>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</si>
  <si>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</si>
  <si>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</si>
  <si>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</si>
  <si>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</si>
  <si>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</si>
  <si>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</si>
  <si>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</si>
  <si>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</si>
  <si>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</si>
  <si>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</si>
  <si>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</si>
  <si>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</si>
  <si>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</si>
  <si>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</si>
  <si>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</si>
  <si>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</si>
  <si>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</si>
  <si>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</si>
  <si>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</si>
  <si>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</si>
  <si>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</si>
  <si>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</si>
  <si>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</si>
  <si>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</si>
  <si>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</si>
  <si>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</si>
  <si>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</si>
  <si>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</si>
  <si>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</si>
  <si>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</si>
  <si>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</si>
  <si>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</si>
  <si>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</si>
  <si>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</si>
  <si>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</si>
  <si>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</si>
  <si>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Can be used to test LHCx antibodies. Light stress at 400 and 500 UML rather than 250 to max out photoprotective responses. No potential use in publications for these samples. I don't have the Chl a estimates for now</t>
  </si>
  <si>
    <t>C and N per Chl a estimates for other Nf samples</t>
  </si>
  <si>
    <t>Test only on the species most resistant to light stress (C.n.) and most vulnerable to light stress (T.g.) to begin with</t>
  </si>
  <si>
    <t>Proxies of total biomass on the filters</t>
  </si>
  <si>
    <r>
      <t xml:space="preserve">If Chl a value of a sample stands out for same volume (underline in yellow), it's better to estimate from the mean of the other time points of the same experiment. Outliers are most likely due to cell aggregates especially in </t>
    </r>
    <r>
      <rPr>
        <i/>
        <sz val="11"/>
        <rFont val="Calibri"/>
        <family val="2"/>
        <scheme val="minor"/>
      </rPr>
      <t>N. frigida</t>
    </r>
  </si>
  <si>
    <t>No value means HPLC extraction did not work. Use mean of the other time points of the same experiment</t>
  </si>
  <si>
    <r>
      <t xml:space="preserve">Light stress on </t>
    </r>
    <r>
      <rPr>
        <i/>
        <sz val="11"/>
        <color theme="1"/>
        <rFont val="Calibri"/>
        <family val="2"/>
        <scheme val="minor"/>
      </rPr>
      <t xml:space="preserve">Phaeodactylum tricornutum </t>
    </r>
    <r>
      <rPr>
        <sz val="11"/>
        <color theme="1"/>
        <rFont val="Calibri"/>
        <family val="2"/>
        <scheme val="minor"/>
      </rPr>
      <t>to produce LHCx isoforms scale with antibody Fcp6. Some were already used by Nathalie.  Samples underline in green were in better "healthier" than yellow</t>
    </r>
  </si>
  <si>
    <t>extract vol  uL</t>
  </si>
  <si>
    <t>[]chl A ug  uL-1</t>
  </si>
  <si>
    <t>target chlA ug</t>
  </si>
  <si>
    <t>vol extract needed (uL) per 10uL load</t>
  </si>
  <si>
    <t>vol extract in 25uL load</t>
  </si>
  <si>
    <t>PsbA Blot ID</t>
  </si>
  <si>
    <t>Fcp6 Blot ID</t>
  </si>
  <si>
    <t>uL DTT (0.5M)</t>
  </si>
  <si>
    <t>uL 4X sample buffer</t>
  </si>
  <si>
    <t>uL 1X sample buffer</t>
  </si>
  <si>
    <t>Vol check</t>
  </si>
  <si>
    <t>uL extract in load</t>
  </si>
  <si>
    <t>PsbA ChlA loaded ug</t>
  </si>
  <si>
    <t>Fcp6 ChlA loaded ug</t>
  </si>
  <si>
    <t>uL extract in vial</t>
  </si>
  <si>
    <t>Final vol.</t>
  </si>
  <si>
    <t>PsbA load vol uL</t>
  </si>
  <si>
    <t>Fcp6 load vol uL</t>
  </si>
  <si>
    <t>ChlA ug  uL-1</t>
  </si>
  <si>
    <t>Load volume PsbA uL</t>
  </si>
  <si>
    <t>Mastermix 2.5 X</t>
  </si>
  <si>
    <t>PsbA target load ChlA ug</t>
  </si>
  <si>
    <t>Fcp6 target load ChlA ug</t>
  </si>
  <si>
    <t>Load volume Fcp6 uL</t>
  </si>
  <si>
    <t>Fcp6 blot ID</t>
  </si>
  <si>
    <t>PsbA blot ID</t>
  </si>
  <si>
    <t>3-lost</t>
  </si>
  <si>
    <t>5-lost</t>
  </si>
  <si>
    <t>Fc_C2_C3</t>
  </si>
  <si>
    <t>Fc_C1b</t>
  </si>
  <si>
    <t>Fc_C2b</t>
  </si>
  <si>
    <t>Fc_C1c</t>
  </si>
  <si>
    <t>Fc_C2c</t>
  </si>
  <si>
    <t>X blot 1</t>
  </si>
  <si>
    <t>X blot 2</t>
  </si>
  <si>
    <t>X blot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</si>
</sst>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yyyy\-mm\-dd;@"/>
  </numFmts>
  <fonts count="26" x14ac:knownFonts="1">
    <font>
      <sz val="11"/>
      <color theme="1"/>
      <name val="Calibri"/>
      <family val="2"/>
      <scheme val="minor"/>
    </font>
    <font>
      <b/>
      <sz val="11"/>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b/>
      <sz val="9"/>
      <color theme="1"/>
      <name val="Calibri"/>
      <family val="2"/>
      <scheme val="minor"/>
    </font>
    <font>
      <b/>
      <i/>
      <sz val="9"/>
      <color theme="1"/>
      <name val="Calibri"/>
      <family val="2"/>
      <scheme val="minor"/>
    </font>
    <font>
      <i/>
      <sz val="9"/>
      <color theme="1"/>
      <name val="Calibri"/>
      <family val="2"/>
      <scheme val="minor"/>
    </font>
    <font>
      <i/>
      <sz val="8"/>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rgb="FF9C0006"/>
      <name val="Calibri"/>
      <family val="2"/>
      <scheme val="minor"/>
    </font>
    <font>
      <sz val="10"/>
      <name val="Arial"/>
      <family val="2"/>
    </font>
    <font>
      <i/>
      <sz val="10"/>
      <name val="Arial"/>
      <family val="2"/>
    </font>
    <font>
      <sz val="10"/>
      <color theme="1"/>
      <name val="Calibri"/>
      <family val="2"/>
      <scheme val="minor"/>
    </font>
    <font>
      <sz val="14"/>
      <color theme="1"/>
      <name val="Calibri"/>
      <family val="2"/>
      <scheme val="minor"/>
    </font>
    <font>
      <i/>
      <sz val="14"/>
      <color theme="1"/>
      <name val="Calibri"/>
      <family val="2"/>
      <scheme val="minor"/>
    </font>
    <font>
      <sz val="14"/>
      <name val="Calibri"/>
      <family val="2"/>
      <scheme val="minor"/>
    </font>
    <font>
      <sz val="12"/>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FFCCFF"/>
        <bgColor indexed="64"/>
      </patternFill>
    </fill>
    <fill>
      <patternFill patternType="solid">
        <fgColor rgb="FF66FFFF"/>
        <bgColor indexed="64"/>
      </patternFill>
    </fill>
    <fill>
      <patternFill patternType="solid">
        <fgColor rgb="FFFFFF9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30">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diagonalDown="1">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5">
    <xf numFmtId="0" fontId="0" fillId="0" borderId="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9" fillId="0" borderId="13"/>
  </cellStyleXfs>
  <cellXfs count="155">
    <xf numFmtId="0" fontId="0" fillId="0" borderId="0" xfId="0"/>
    <xf numFmtId="0" fontId="2" fillId="0" borderId="1" xfId="0" applyFont="1" applyBorder="1"/>
    <xf numFmtId="0" fontId="1" fillId="0" borderId="0" xfId="0" applyFont="1"/>
    <xf numFmtId="0" fontId="2" fillId="0" borderId="3" xfId="0" applyFont="1" applyBorder="1"/>
    <xf numFmtId="0" fontId="2" fillId="0" borderId="4" xfId="0" applyFont="1" applyBorder="1"/>
    <xf numFmtId="2" fontId="0" fillId="0" borderId="0" xfId="0" applyNumberFormat="1"/>
    <xf numFmtId="0" fontId="4" fillId="0" borderId="0" xfId="0" applyFont="1"/>
    <xf numFmtId="0" fontId="0" fillId="0" borderId="0" xfId="0" applyAlignment="1">
      <alignment horizontal="center"/>
    </xf>
    <xf numFmtId="0" fontId="2" fillId="0" borderId="0" xfId="0" applyFont="1"/>
    <xf numFmtId="0" fontId="0" fillId="0" borderId="0" xfId="0"/>
    <xf numFmtId="0" fontId="0" fillId="0" borderId="0" xfId="0" applyAlignment="1">
      <alignment horizontal="center"/>
    </xf>
    <xf numFmtId="0" fontId="2" fillId="0" borderId="10" xfId="0" applyFont="1" applyBorder="1"/>
    <xf numFmtId="0" fontId="2" fillId="0" borderId="11" xfId="0" applyFont="1" applyBorder="1"/>
    <xf numFmtId="0" fontId="2" fillId="0" borderId="12" xfId="0" applyFont="1" applyBorder="1"/>
    <xf numFmtId="0" fontId="2" fillId="0" borderId="3" xfId="0" applyFont="1" applyFill="1" applyBorder="1"/>
    <xf numFmtId="14" fontId="0" fillId="0" borderId="0" xfId="0" applyNumberFormat="1"/>
    <xf numFmtId="0" fontId="5" fillId="0" borderId="11" xfId="0" applyFont="1" applyBorder="1"/>
    <xf numFmtId="0" fontId="7" fillId="0" borderId="0" xfId="0" applyFont="1"/>
    <xf numFmtId="0" fontId="0" fillId="0" borderId="0" xfId="0"/>
    <xf numFmtId="0" fontId="0" fillId="0" borderId="0" xfId="0" applyAlignment="1">
      <alignment horizontal="center"/>
    </xf>
    <xf numFmtId="2" fontId="0" fillId="0" borderId="0" xfId="0" applyNumberFormat="1"/>
    <xf numFmtId="0" fontId="2" fillId="0" borderId="10" xfId="0" applyFont="1" applyBorder="1"/>
    <xf numFmtId="0" fontId="2" fillId="0" borderId="11" xfId="0" applyFont="1" applyBorder="1"/>
    <xf numFmtId="0" fontId="2" fillId="0" borderId="12" xfId="0" applyFont="1" applyBorder="1"/>
    <xf numFmtId="0" fontId="2" fillId="0" borderId="3" xfId="0" applyFont="1" applyFill="1" applyBorder="1"/>
    <xf numFmtId="0" fontId="0" fillId="0" borderId="0" xfId="0" applyBorder="1"/>
    <xf numFmtId="2" fontId="0" fillId="0" borderId="0" xfId="0" applyNumberFormat="1" applyBorder="1"/>
    <xf numFmtId="0" fontId="5" fillId="0" borderId="11" xfId="0" applyFont="1" applyBorder="1"/>
    <xf numFmtId="0" fontId="4" fillId="0" borderId="0" xfId="0" applyFont="1"/>
    <xf numFmtId="0" fontId="0" fillId="0" borderId="13" xfId="0" applyFont="1" applyFill="1" applyBorder="1"/>
    <xf numFmtId="0" fontId="0" fillId="0" borderId="0" xfId="0" applyFont="1" applyFill="1" applyBorder="1"/>
    <xf numFmtId="2" fontId="0" fillId="0" borderId="0" xfId="0" applyNumberFormat="1" applyFont="1" applyFill="1" applyBorder="1"/>
    <xf numFmtId="0" fontId="0" fillId="0" borderId="0" xfId="0"/>
    <xf numFmtId="0" fontId="2" fillId="0" borderId="11" xfId="0" applyFont="1" applyBorder="1"/>
    <xf numFmtId="0" fontId="13" fillId="0" borderId="0" xfId="0" applyFont="1"/>
    <xf numFmtId="0" fontId="10" fillId="3" borderId="0" xfId="2"/>
    <xf numFmtId="0" fontId="11" fillId="4" borderId="0" xfId="3"/>
    <xf numFmtId="0" fontId="2" fillId="0" borderId="14" xfId="0" applyFont="1" applyBorder="1"/>
    <xf numFmtId="164" fontId="0" fillId="0" borderId="0" xfId="0" applyNumberFormat="1"/>
    <xf numFmtId="164" fontId="11" fillId="4" borderId="0" xfId="3" applyNumberFormat="1"/>
    <xf numFmtId="2" fontId="10" fillId="3" borderId="0" xfId="2" applyNumberFormat="1"/>
    <xf numFmtId="0" fontId="3" fillId="0" borderId="3" xfId="0" applyFont="1" applyFill="1" applyBorder="1"/>
    <xf numFmtId="0" fontId="18" fillId="3" borderId="0" xfId="2" applyFont="1"/>
    <xf numFmtId="0" fontId="0" fillId="0" borderId="0" xfId="0" applyBorder="1" applyAlignment="1"/>
    <xf numFmtId="0" fontId="1" fillId="0" borderId="2" xfId="0" applyFont="1" applyBorder="1"/>
    <xf numFmtId="0" fontId="0" fillId="5" borderId="0" xfId="0" applyFill="1"/>
    <xf numFmtId="0" fontId="9" fillId="2" borderId="0" xfId="1"/>
    <xf numFmtId="0" fontId="1" fillId="0" borderId="7" xfId="0" applyFont="1" applyFill="1" applyBorder="1"/>
    <xf numFmtId="0" fontId="19" fillId="0" borderId="0" xfId="4" applyBorder="1"/>
    <xf numFmtId="14" fontId="2" fillId="0" borderId="11" xfId="0" applyNumberFormat="1" applyFont="1" applyBorder="1"/>
    <xf numFmtId="14" fontId="19" fillId="0" borderId="0" xfId="4" applyNumberFormat="1" applyBorder="1"/>
    <xf numFmtId="0" fontId="20" fillId="0" borderId="0" xfId="4" applyFont="1" applyBorder="1"/>
    <xf numFmtId="0" fontId="9" fillId="2" borderId="0" xfId="1" applyBorder="1"/>
    <xf numFmtId="0" fontId="2" fillId="0" borderId="0" xfId="0" applyFont="1" applyFill="1" applyBorder="1"/>
    <xf numFmtId="0" fontId="19" fillId="0" borderId="0" xfId="4" applyFill="1" applyBorder="1"/>
    <xf numFmtId="165" fontId="0" fillId="0" borderId="0" xfId="0" applyNumberFormat="1"/>
    <xf numFmtId="2" fontId="21" fillId="0" borderId="0" xfId="0" applyNumberFormat="1" applyFont="1" applyBorder="1"/>
    <xf numFmtId="0" fontId="19" fillId="0" borderId="0" xfId="4" applyFont="1" applyFill="1" applyBorder="1"/>
    <xf numFmtId="0" fontId="21" fillId="0" borderId="0" xfId="0" applyFont="1" applyBorder="1" applyAlignment="1">
      <alignment wrapText="1"/>
    </xf>
    <xf numFmtId="0" fontId="21" fillId="0" borderId="0" xfId="0" applyFont="1" applyBorder="1"/>
    <xf numFmtId="165" fontId="21" fillId="0" borderId="0" xfId="0" applyNumberFormat="1" applyFont="1" applyBorder="1"/>
    <xf numFmtId="0" fontId="0" fillId="0" borderId="0" xfId="0" applyFont="1"/>
    <xf numFmtId="0" fontId="0" fillId="0" borderId="7" xfId="0" applyFill="1" applyBorder="1"/>
    <xf numFmtId="14" fontId="0" fillId="0" borderId="0" xfId="0" applyNumberFormat="1" applyFill="1"/>
    <xf numFmtId="0" fontId="0" fillId="0" borderId="0" xfId="0" applyFill="1"/>
    <xf numFmtId="0" fontId="0" fillId="0" borderId="0" xfId="0" applyFill="1" applyAlignment="1">
      <alignment horizontal="center"/>
    </xf>
    <xf numFmtId="0" fontId="0" fillId="0" borderId="0" xfId="0" applyFill="1" applyBorder="1"/>
    <xf numFmtId="0" fontId="13" fillId="0" borderId="0" xfId="0" applyFont="1" applyFill="1"/>
    <xf numFmtId="0" fontId="11" fillId="0" borderId="0" xfId="3" applyFill="1"/>
    <xf numFmtId="0" fontId="11" fillId="0" borderId="0" xfId="3" applyFill="1" applyBorder="1"/>
    <xf numFmtId="0" fontId="22" fillId="0" borderId="0" xfId="0" applyFont="1" applyFill="1" applyAlignment="1">
      <alignment horizontal="center"/>
    </xf>
    <xf numFmtId="0" fontId="2" fillId="0" borderId="10" xfId="0" applyFont="1" applyFill="1" applyBorder="1"/>
    <xf numFmtId="0" fontId="2" fillId="0" borderId="11" xfId="0" applyFont="1" applyFill="1" applyBorder="1"/>
    <xf numFmtId="0" fontId="5" fillId="0" borderId="11" xfId="0" applyFont="1" applyFill="1" applyBorder="1"/>
    <xf numFmtId="0" fontId="2" fillId="0" borderId="12" xfId="0" applyFont="1" applyFill="1" applyBorder="1"/>
    <xf numFmtId="0" fontId="2" fillId="0" borderId="4" xfId="0" applyFont="1" applyFill="1" applyBorder="1"/>
    <xf numFmtId="0" fontId="2" fillId="0" borderId="14" xfId="0" applyFont="1" applyFill="1" applyBorder="1"/>
    <xf numFmtId="0" fontId="0" fillId="0" borderId="6" xfId="0" applyFill="1" applyBorder="1"/>
    <xf numFmtId="14" fontId="0" fillId="0" borderId="5" xfId="0" applyNumberFormat="1" applyFill="1" applyBorder="1"/>
    <xf numFmtId="0" fontId="0" fillId="0" borderId="5" xfId="0" applyFill="1" applyBorder="1"/>
    <xf numFmtId="0" fontId="0" fillId="0" borderId="5" xfId="0" applyFill="1" applyBorder="1" applyAlignment="1">
      <alignment horizontal="center"/>
    </xf>
    <xf numFmtId="0" fontId="0" fillId="0" borderId="0" xfId="0" applyFill="1" applyBorder="1" applyAlignment="1">
      <alignment horizontal="center"/>
    </xf>
    <xf numFmtId="0" fontId="19" fillId="0" borderId="13" xfId="4" applyFill="1"/>
    <xf numFmtId="0" fontId="0" fillId="6" borderId="0" xfId="0" applyFill="1"/>
    <xf numFmtId="0" fontId="0" fillId="8" borderId="0" xfId="0" applyFill="1"/>
    <xf numFmtId="0" fontId="0" fillId="7" borderId="0" xfId="0" applyFill="1"/>
    <xf numFmtId="0" fontId="0" fillId="9" borderId="0" xfId="0" applyFill="1"/>
    <xf numFmtId="0" fontId="0" fillId="10" borderId="0" xfId="0" applyFill="1"/>
    <xf numFmtId="0" fontId="0" fillId="11" borderId="0" xfId="0" applyFill="1"/>
    <xf numFmtId="0" fontId="0" fillId="0" borderId="0" xfId="0" applyFont="1" applyBorder="1"/>
    <xf numFmtId="164" fontId="0" fillId="0" borderId="0" xfId="0" applyNumberFormat="1" applyFont="1" applyBorder="1"/>
    <xf numFmtId="0" fontId="0" fillId="0" borderId="5" xfId="0" applyFont="1" applyBorder="1"/>
    <xf numFmtId="166" fontId="0" fillId="0" borderId="0" xfId="0" applyNumberFormat="1" applyFont="1" applyBorder="1"/>
    <xf numFmtId="0" fontId="0" fillId="0" borderId="0" xfId="0" applyFont="1" applyFill="1"/>
    <xf numFmtId="164" fontId="0" fillId="0" borderId="0" xfId="0" applyNumberFormat="1" applyFont="1" applyFill="1"/>
    <xf numFmtId="165" fontId="0" fillId="0" borderId="0" xfId="0" applyNumberFormat="1" applyFont="1" applyFill="1"/>
    <xf numFmtId="2" fontId="0" fillId="0" borderId="0" xfId="0" applyNumberFormat="1" applyFont="1" applyFill="1"/>
    <xf numFmtId="166" fontId="0" fillId="0" borderId="0" xfId="0" applyNumberFormat="1" applyFont="1" applyFill="1"/>
    <xf numFmtId="166" fontId="0" fillId="0" borderId="0" xfId="0" applyNumberFormat="1" applyFont="1"/>
    <xf numFmtId="165" fontId="0" fillId="0" borderId="0" xfId="0" applyNumberFormat="1" applyFont="1"/>
    <xf numFmtId="0" fontId="24" fillId="0" borderId="0" xfId="0" applyFont="1" applyFill="1" applyAlignment="1">
      <alignment horizontal="center"/>
    </xf>
    <xf numFmtId="0" fontId="21" fillId="0" borderId="0" xfId="0" applyFont="1" applyBorder="1" applyAlignment="1"/>
    <xf numFmtId="14" fontId="21" fillId="0" borderId="0" xfId="0" applyNumberFormat="1" applyFont="1" applyBorder="1"/>
    <xf numFmtId="0" fontId="21" fillId="0" borderId="0" xfId="0" applyFont="1" applyBorder="1" applyAlignment="1">
      <alignment horizontal="center"/>
    </xf>
    <xf numFmtId="0" fontId="4" fillId="0" borderId="0" xfId="0" applyFont="1" applyBorder="1"/>
    <xf numFmtId="0" fontId="21" fillId="0" borderId="0" xfId="0" applyFont="1" applyFill="1" applyBorder="1" applyAlignment="1">
      <alignment wrapText="1"/>
    </xf>
    <xf numFmtId="0" fontId="22" fillId="0" borderId="0" xfId="0" applyFont="1" applyFill="1" applyBorder="1" applyAlignment="1">
      <alignment horizontal="center"/>
    </xf>
    <xf numFmtId="0" fontId="22" fillId="0" borderId="0" xfId="0" applyFont="1" applyFill="1" applyBorder="1"/>
    <xf numFmtId="167" fontId="22" fillId="0" borderId="0" xfId="0" applyNumberFormat="1" applyFont="1" applyBorder="1"/>
    <xf numFmtId="164" fontId="22" fillId="0" borderId="0" xfId="0" applyNumberFormat="1" applyFont="1" applyFill="1" applyBorder="1"/>
    <xf numFmtId="0" fontId="23" fillId="0" borderId="0" xfId="0" applyFont="1" applyFill="1" applyBorder="1"/>
    <xf numFmtId="2" fontId="22" fillId="0" borderId="0" xfId="0" applyNumberFormat="1" applyFont="1" applyFill="1" applyBorder="1"/>
    <xf numFmtId="0" fontId="22" fillId="0" borderId="0" xfId="0" applyFont="1" applyBorder="1"/>
    <xf numFmtId="164" fontId="22" fillId="0" borderId="0" xfId="0" applyNumberFormat="1" applyFont="1" applyBorder="1"/>
    <xf numFmtId="0" fontId="23" fillId="0" borderId="0" xfId="0" applyFont="1" applyBorder="1"/>
    <xf numFmtId="0" fontId="22" fillId="0" borderId="0" xfId="0" applyFont="1" applyBorder="1" applyAlignment="1">
      <alignment horizontal="center"/>
    </xf>
    <xf numFmtId="0" fontId="24" fillId="0" borderId="0" xfId="0" applyFont="1" applyFill="1" applyBorder="1" applyAlignment="1">
      <alignment horizontal="center"/>
    </xf>
    <xf numFmtId="0" fontId="25" fillId="0" borderId="0" xfId="0" applyFont="1"/>
    <xf numFmtId="0" fontId="22" fillId="0" borderId="0" xfId="0" applyFont="1"/>
    <xf numFmtId="0" fontId="24" fillId="0" borderId="0" xfId="0" applyFont="1"/>
    <xf numFmtId="0" fontId="24" fillId="2" borderId="0" xfId="1" applyFont="1"/>
    <xf numFmtId="164" fontId="0" fillId="0" borderId="0" xfId="0" applyNumberFormat="1" applyFill="1" applyAlignment="1">
      <alignment horizontal="center"/>
    </xf>
    <xf numFmtId="0" fontId="8" fillId="0" borderId="0" xfId="0" applyFont="1" applyFill="1"/>
    <xf numFmtId="2" fontId="0" fillId="0" borderId="0" xfId="0" applyNumberFormat="1" applyFill="1"/>
    <xf numFmtId="0" fontId="16" fillId="3" borderId="10" xfId="2" applyFont="1" applyBorder="1" applyAlignment="1">
      <alignment horizontal="center"/>
    </xf>
    <xf numFmtId="0" fontId="16" fillId="3" borderId="11" xfId="2" applyFont="1" applyBorder="1" applyAlignment="1">
      <alignment horizontal="center"/>
    </xf>
    <xf numFmtId="0" fontId="16" fillId="3" borderId="12" xfId="2" applyFont="1" applyBorder="1" applyAlignment="1">
      <alignment horizontal="center"/>
    </xf>
    <xf numFmtId="0" fontId="0" fillId="0" borderId="2" xfId="0" applyBorder="1" applyAlignment="1">
      <alignment horizontal="center"/>
    </xf>
    <xf numFmtId="0" fontId="0" fillId="0" borderId="14" xfId="0" applyBorder="1" applyAlignment="1">
      <alignment horizontal="center"/>
    </xf>
    <xf numFmtId="0" fontId="0" fillId="0" borderId="4"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1" fillId="0" borderId="0" xfId="0" applyFont="1" applyBorder="1" applyAlignment="1">
      <alignment horizontal="center" vertical="center"/>
    </xf>
    <xf numFmtId="0" fontId="1" fillId="0" borderId="8" xfId="0" applyFont="1" applyBorder="1" applyAlignment="1">
      <alignment horizontal="center" vertical="center"/>
    </xf>
    <xf numFmtId="0" fontId="0" fillId="0" borderId="26"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0" fontId="16" fillId="4" borderId="29" xfId="3" applyFont="1" applyBorder="1" applyAlignment="1">
      <alignment horizontal="center"/>
    </xf>
    <xf numFmtId="0" fontId="16" fillId="4" borderId="17" xfId="3" applyFont="1" applyBorder="1" applyAlignment="1">
      <alignment horizontal="center"/>
    </xf>
    <xf numFmtId="0" fontId="16" fillId="4" borderId="18" xfId="3" applyFont="1" applyBorder="1" applyAlignment="1">
      <alignment horizontal="center"/>
    </xf>
    <xf numFmtId="0" fontId="0" fillId="0" borderId="2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7" xfId="0" applyBorder="1" applyAlignment="1">
      <alignment horizontal="center"/>
    </xf>
    <xf numFmtId="0" fontId="0" fillId="0" borderId="15" xfId="0" applyBorder="1" applyAlignment="1">
      <alignment horizontal="center"/>
    </xf>
    <xf numFmtId="0" fontId="0" fillId="0" borderId="21" xfId="0" applyBorder="1" applyAlignment="1">
      <alignment horizontal="center"/>
    </xf>
    <xf numFmtId="0" fontId="16" fillId="4" borderId="28" xfId="3" applyFont="1" applyBorder="1" applyAlignment="1">
      <alignment horizontal="center"/>
    </xf>
    <xf numFmtId="0" fontId="16" fillId="4" borderId="19" xfId="3" applyFont="1" applyBorder="1" applyAlignment="1">
      <alignment horizontal="center"/>
    </xf>
    <xf numFmtId="0" fontId="16" fillId="4" borderId="20" xfId="3"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cellXfs>
  <cellStyles count="5">
    <cellStyle name="Bad" xfId="2" builtinId="27"/>
    <cellStyle name="Good" xfId="1" builtinId="26"/>
    <cellStyle name="Neutral" xfId="3" builtinId="28"/>
    <cellStyle name="Normal" xfId="0" builtinId="0"/>
    <cellStyle name="Normal 2" xfId="4" xr:uid="{277A2807-3454-40BD-B3A3-863C35EDE4D3}"/>
  </cellStyles>
  <dxfs count="0"/>
  <tableStyles count="0" defaultTableStyle="TableStyleMedium2" defaultPivotStyle="PivotStyleLight16"/>
  <colors>
    <mruColors>
      <color rgb="FF66FFFF"/>
      <color rgb="FFFFFF99"/>
      <color rgb="FFFFCCFF"/>
      <color rgb="FFFF66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F4AD-20E5-43AD-9BEE-897F91D4B83E}">
  <dimension ref="A1:T11"/>
  <sheetViews>
    <sheetView zoomScaleNormal="100" workbookViewId="0">
      <selection activeCell="B5" sqref="B5:S5"/>
    </sheetView>
  </sheetViews>
  <sheetFormatPr defaultColWidth="11.42578125" defaultRowHeight="15" x14ac:dyDescent="0.25"/>
  <cols>
    <col min="1" max="1" width="53.140625" bestFit="1" customWidth="1"/>
  </cols>
  <sheetData>
    <row r="1" spans="1:20" ht="21.95" customHeight="1" x14ac:dyDescent="0.25">
      <c r="A1" s="133" t="s">
        <v>360</v>
      </c>
      <c r="B1" s="130" t="s">
        <v>493</v>
      </c>
      <c r="C1" s="131"/>
      <c r="D1" s="131"/>
      <c r="E1" s="131"/>
      <c r="F1" s="131"/>
      <c r="G1" s="131"/>
      <c r="H1" s="131"/>
      <c r="I1" s="131"/>
      <c r="J1" s="131"/>
      <c r="K1" s="131"/>
      <c r="L1" s="131"/>
      <c r="M1" s="131"/>
      <c r="N1" s="131"/>
      <c r="O1" s="131"/>
      <c r="P1" s="131"/>
      <c r="Q1" s="131"/>
      <c r="R1" s="131"/>
      <c r="S1" s="132"/>
    </row>
    <row r="2" spans="1:20" ht="21.95" customHeight="1" x14ac:dyDescent="0.25">
      <c r="A2" s="133"/>
      <c r="B2" s="135" t="s">
        <v>367</v>
      </c>
      <c r="C2" s="136"/>
      <c r="D2" s="136"/>
      <c r="E2" s="136"/>
      <c r="F2" s="136"/>
      <c r="G2" s="136"/>
      <c r="H2" s="136"/>
      <c r="I2" s="136"/>
      <c r="J2" s="136"/>
      <c r="K2" s="136"/>
      <c r="L2" s="136"/>
      <c r="M2" s="136"/>
      <c r="N2" s="136"/>
      <c r="O2" s="136"/>
      <c r="P2" s="136"/>
      <c r="Q2" s="136"/>
      <c r="R2" s="136"/>
      <c r="S2" s="137"/>
    </row>
    <row r="3" spans="1:20" ht="21.95" customHeight="1" x14ac:dyDescent="0.25">
      <c r="A3" s="133"/>
      <c r="B3" s="144" t="s">
        <v>364</v>
      </c>
      <c r="C3" s="145"/>
      <c r="D3" s="145"/>
      <c r="E3" s="145"/>
      <c r="F3" s="145"/>
      <c r="G3" s="145"/>
      <c r="H3" s="145"/>
      <c r="I3" s="145"/>
      <c r="J3" s="145"/>
      <c r="K3" s="145"/>
      <c r="L3" s="145"/>
      <c r="M3" s="145"/>
      <c r="N3" s="145"/>
      <c r="O3" s="145"/>
      <c r="P3" s="145"/>
      <c r="Q3" s="145"/>
      <c r="R3" s="145"/>
      <c r="S3" s="146"/>
    </row>
    <row r="4" spans="1:20" s="32" customFormat="1" ht="21.95" customHeight="1" thickBot="1" x14ac:dyDescent="0.3">
      <c r="A4" s="134"/>
      <c r="B4" s="141" t="s">
        <v>369</v>
      </c>
      <c r="C4" s="142"/>
      <c r="D4" s="142"/>
      <c r="E4" s="142"/>
      <c r="F4" s="142"/>
      <c r="G4" s="142"/>
      <c r="H4" s="142"/>
      <c r="I4" s="142"/>
      <c r="J4" s="142"/>
      <c r="K4" s="142"/>
      <c r="L4" s="142"/>
      <c r="M4" s="142"/>
      <c r="N4" s="142"/>
      <c r="O4" s="142"/>
      <c r="P4" s="142"/>
      <c r="Q4" s="142"/>
      <c r="R4" s="142"/>
      <c r="S4" s="143"/>
    </row>
    <row r="5" spans="1:20" ht="21.95" customHeight="1" x14ac:dyDescent="0.25">
      <c r="A5" s="153" t="s">
        <v>361</v>
      </c>
      <c r="B5" s="138" t="s">
        <v>494</v>
      </c>
      <c r="C5" s="139"/>
      <c r="D5" s="139"/>
      <c r="E5" s="139"/>
      <c r="F5" s="139"/>
      <c r="G5" s="139"/>
      <c r="H5" s="139"/>
      <c r="I5" s="139"/>
      <c r="J5" s="139"/>
      <c r="K5" s="139"/>
      <c r="L5" s="139"/>
      <c r="M5" s="139"/>
      <c r="N5" s="139"/>
      <c r="O5" s="139"/>
      <c r="P5" s="139"/>
      <c r="Q5" s="139"/>
      <c r="R5" s="139"/>
      <c r="S5" s="140"/>
    </row>
    <row r="6" spans="1:20" ht="21.95" customHeight="1" thickBot="1" x14ac:dyDescent="0.3">
      <c r="A6" s="154"/>
      <c r="B6" s="147" t="s">
        <v>495</v>
      </c>
      <c r="C6" s="148"/>
      <c r="D6" s="148"/>
      <c r="E6" s="148"/>
      <c r="F6" s="148"/>
      <c r="G6" s="148"/>
      <c r="H6" s="148"/>
      <c r="I6" s="148"/>
      <c r="J6" s="148"/>
      <c r="K6" s="148"/>
      <c r="L6" s="148"/>
      <c r="M6" s="148"/>
      <c r="N6" s="148"/>
      <c r="O6" s="148"/>
      <c r="P6" s="148"/>
      <c r="Q6" s="148"/>
      <c r="R6" s="148"/>
      <c r="S6" s="149"/>
      <c r="T6" s="43"/>
    </row>
    <row r="7" spans="1:20" ht="21.95" customHeight="1" thickBot="1" x14ac:dyDescent="0.3">
      <c r="A7" s="44" t="s">
        <v>362</v>
      </c>
      <c r="B7" s="127" t="s">
        <v>490</v>
      </c>
      <c r="C7" s="128"/>
      <c r="D7" s="128"/>
      <c r="E7" s="128"/>
      <c r="F7" s="128"/>
      <c r="G7" s="128"/>
      <c r="H7" s="128"/>
      <c r="I7" s="128"/>
      <c r="J7" s="128"/>
      <c r="K7" s="128"/>
      <c r="L7" s="128"/>
      <c r="M7" s="128"/>
      <c r="N7" s="128"/>
      <c r="O7" s="128"/>
      <c r="P7" s="128"/>
      <c r="Q7" s="128"/>
      <c r="R7" s="128"/>
      <c r="S7" s="129"/>
    </row>
    <row r="8" spans="1:20" ht="21.95" customHeight="1" thickBot="1" x14ac:dyDescent="0.3">
      <c r="A8" s="44" t="s">
        <v>363</v>
      </c>
      <c r="B8" s="150" t="s">
        <v>450</v>
      </c>
      <c r="C8" s="151"/>
      <c r="D8" s="151"/>
      <c r="E8" s="151"/>
      <c r="F8" s="151"/>
      <c r="G8" s="151"/>
      <c r="H8" s="151"/>
      <c r="I8" s="151"/>
      <c r="J8" s="151"/>
      <c r="K8" s="151"/>
      <c r="L8" s="151"/>
      <c r="M8" s="151"/>
      <c r="N8" s="151"/>
      <c r="O8" s="151"/>
      <c r="P8" s="151"/>
      <c r="Q8" s="151"/>
      <c r="R8" s="151"/>
      <c r="S8" s="152"/>
    </row>
    <row r="9" spans="1:20" ht="21.95" customHeight="1" thickBot="1" x14ac:dyDescent="0.3">
      <c r="A9" s="44" t="s">
        <v>370</v>
      </c>
      <c r="B9" s="150" t="s">
        <v>492</v>
      </c>
      <c r="C9" s="151"/>
      <c r="D9" s="151"/>
      <c r="E9" s="151"/>
      <c r="F9" s="151"/>
      <c r="G9" s="151"/>
      <c r="H9" s="151"/>
      <c r="I9" s="151"/>
      <c r="J9" s="151"/>
      <c r="K9" s="151"/>
      <c r="L9" s="151"/>
      <c r="M9" s="151"/>
      <c r="N9" s="151"/>
      <c r="O9" s="151"/>
      <c r="P9" s="151"/>
      <c r="Q9" s="151"/>
      <c r="R9" s="151"/>
      <c r="S9" s="152"/>
    </row>
    <row r="10" spans="1:20" ht="21.95" customHeight="1" thickBot="1" x14ac:dyDescent="0.3">
      <c r="A10" s="47" t="s">
        <v>372</v>
      </c>
      <c r="B10" s="124" t="s">
        <v>371</v>
      </c>
      <c r="C10" s="125"/>
      <c r="D10" s="125"/>
      <c r="E10" s="125"/>
      <c r="F10" s="125"/>
      <c r="G10" s="125"/>
      <c r="H10" s="125"/>
      <c r="I10" s="125"/>
      <c r="J10" s="125"/>
      <c r="K10" s="125"/>
      <c r="L10" s="125"/>
      <c r="M10" s="125"/>
      <c r="N10" s="125"/>
      <c r="O10" s="125"/>
      <c r="P10" s="125"/>
      <c r="Q10" s="125"/>
      <c r="R10" s="125"/>
      <c r="S10" s="126"/>
    </row>
    <row r="11" spans="1:20" ht="21.95" customHeight="1" thickBot="1" x14ac:dyDescent="0.3">
      <c r="A11" s="44" t="s">
        <v>394</v>
      </c>
      <c r="B11" s="127" t="s">
        <v>496</v>
      </c>
      <c r="C11" s="128"/>
      <c r="D11" s="128"/>
      <c r="E11" s="128"/>
      <c r="F11" s="128"/>
      <c r="G11" s="128"/>
      <c r="H11" s="128"/>
      <c r="I11" s="128"/>
      <c r="J11" s="128"/>
      <c r="K11" s="128"/>
      <c r="L11" s="128"/>
      <c r="M11" s="128"/>
      <c r="N11" s="128"/>
      <c r="O11" s="128"/>
      <c r="P11" s="128"/>
      <c r="Q11" s="128"/>
      <c r="R11" s="128"/>
      <c r="S11" s="129"/>
    </row>
  </sheetData>
  <mergeCells count="13">
    <mergeCell ref="B10:S10"/>
    <mergeCell ref="B11:S11"/>
    <mergeCell ref="B1:S1"/>
    <mergeCell ref="A1:A4"/>
    <mergeCell ref="B2:S2"/>
    <mergeCell ref="B5:S5"/>
    <mergeCell ref="B4:S4"/>
    <mergeCell ref="B3:S3"/>
    <mergeCell ref="B6:S6"/>
    <mergeCell ref="B7:S7"/>
    <mergeCell ref="B8:S8"/>
    <mergeCell ref="A5:A6"/>
    <mergeCell ref="B9:S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6CCF-99DB-44AF-A867-4B9C8BF84688}">
  <dimension ref="A1:AA40"/>
  <sheetViews>
    <sheetView workbookViewId="0">
      <selection activeCell="U1" sqref="U1:X2"/>
    </sheetView>
  </sheetViews>
  <sheetFormatPr defaultColWidth="11.42578125" defaultRowHeight="15" x14ac:dyDescent="0.25"/>
  <cols>
    <col min="2" max="2" width="11.42578125" style="15"/>
    <col min="9" max="9" width="13.7109375" bestFit="1" customWidth="1"/>
    <col min="12" max="12" width="12.42578125" bestFit="1" customWidth="1"/>
    <col min="13" max="13" width="18.28515625" bestFit="1" customWidth="1"/>
    <col min="14" max="14" width="18.42578125" bestFit="1" customWidth="1"/>
    <col min="15" max="15" width="14.85546875" bestFit="1" customWidth="1"/>
    <col min="16" max="16" width="16.42578125" bestFit="1" customWidth="1"/>
  </cols>
  <sheetData>
    <row r="1" spans="1:27" s="32" customFormat="1" ht="15.75" thickBot="1" x14ac:dyDescent="0.3">
      <c r="A1" s="21" t="s">
        <v>12</v>
      </c>
      <c r="B1" s="49" t="s">
        <v>13</v>
      </c>
      <c r="C1" s="33" t="s">
        <v>14</v>
      </c>
      <c r="D1" s="33" t="s">
        <v>15</v>
      </c>
      <c r="E1" s="27" t="s">
        <v>16</v>
      </c>
      <c r="F1" s="33" t="s">
        <v>17</v>
      </c>
      <c r="G1" s="33" t="s">
        <v>18</v>
      </c>
      <c r="H1" s="33" t="s">
        <v>19</v>
      </c>
      <c r="I1" s="33" t="s">
        <v>20</v>
      </c>
      <c r="J1" s="23" t="s">
        <v>0</v>
      </c>
      <c r="K1" s="24" t="s">
        <v>1</v>
      </c>
      <c r="L1" s="3" t="s">
        <v>240</v>
      </c>
      <c r="M1" s="4" t="s">
        <v>357</v>
      </c>
      <c r="N1" s="37" t="s">
        <v>365</v>
      </c>
      <c r="O1" s="24" t="s">
        <v>359</v>
      </c>
      <c r="P1" s="24" t="s">
        <v>149</v>
      </c>
      <c r="Q1" s="24" t="s">
        <v>6</v>
      </c>
      <c r="R1" s="24" t="s">
        <v>9</v>
      </c>
      <c r="S1" s="24" t="s">
        <v>8</v>
      </c>
      <c r="T1" s="24" t="s">
        <v>151</v>
      </c>
      <c r="U1" s="53" t="s">
        <v>497</v>
      </c>
      <c r="V1" s="53" t="s">
        <v>498</v>
      </c>
      <c r="W1" s="53" t="s">
        <v>499</v>
      </c>
      <c r="X1" s="53" t="s">
        <v>500</v>
      </c>
      <c r="Y1" s="53"/>
      <c r="Z1" s="25"/>
      <c r="AA1" s="53" t="s">
        <v>501</v>
      </c>
    </row>
    <row r="2" spans="1:27" x14ac:dyDescent="0.25">
      <c r="A2" s="48" t="s">
        <v>451</v>
      </c>
      <c r="B2" s="50">
        <v>43392</v>
      </c>
      <c r="C2" s="48" t="s">
        <v>107</v>
      </c>
      <c r="D2" s="48" t="s">
        <v>108</v>
      </c>
      <c r="E2" s="48">
        <v>15</v>
      </c>
      <c r="F2" s="48">
        <v>250</v>
      </c>
      <c r="G2" s="48">
        <v>0</v>
      </c>
      <c r="H2" s="48" t="s">
        <v>11</v>
      </c>
      <c r="I2" s="48">
        <v>3</v>
      </c>
      <c r="J2" s="48">
        <v>30</v>
      </c>
      <c r="K2" s="48">
        <v>147.54867011799064</v>
      </c>
      <c r="L2" s="48">
        <f>K2*J2/1000</f>
        <v>4.4264601035397186</v>
      </c>
      <c r="M2" s="48">
        <v>160.00682629486732</v>
      </c>
      <c r="N2" s="32">
        <v>25.408467839506173</v>
      </c>
      <c r="O2" s="51" t="s">
        <v>10</v>
      </c>
      <c r="U2" s="54">
        <v>400</v>
      </c>
      <c r="V2" s="55">
        <f>L2/U2</f>
        <v>1.1066150258849296E-2</v>
      </c>
      <c r="W2" s="54">
        <v>0.05</v>
      </c>
      <c r="X2" s="26">
        <f>W2/V2</f>
        <v>4.5182831274151889</v>
      </c>
      <c r="Y2" s="25"/>
      <c r="Z2" s="25"/>
      <c r="AA2" s="26">
        <f>X2*2.5</f>
        <v>11.295707818537972</v>
      </c>
    </row>
    <row r="3" spans="1:27" x14ac:dyDescent="0.25">
      <c r="A3" s="48" t="s">
        <v>452</v>
      </c>
      <c r="B3" s="50">
        <v>43392</v>
      </c>
      <c r="C3" s="48" t="s">
        <v>107</v>
      </c>
      <c r="D3" s="48" t="s">
        <v>108</v>
      </c>
      <c r="E3" s="48">
        <v>15</v>
      </c>
      <c r="F3" s="48">
        <v>250</v>
      </c>
      <c r="G3" s="48">
        <v>0.5</v>
      </c>
      <c r="H3" s="48" t="s">
        <v>11</v>
      </c>
      <c r="I3" s="48">
        <v>3</v>
      </c>
      <c r="J3" s="48">
        <v>30</v>
      </c>
      <c r="K3" s="48">
        <v>141.49405902810804</v>
      </c>
      <c r="L3" s="48">
        <f t="shared" ref="L3:L6" si="0">K3*J3/1000</f>
        <v>4.2448217708432416</v>
      </c>
      <c r="M3" s="48">
        <v>153.44099886879081</v>
      </c>
      <c r="N3" s="32">
        <v>24.365839728829346</v>
      </c>
      <c r="O3" s="51" t="s">
        <v>10</v>
      </c>
      <c r="U3" s="54">
        <v>400</v>
      </c>
      <c r="V3" s="55">
        <f t="shared" ref="V3:V11" si="1">L3/U3</f>
        <v>1.0612054427108103E-2</v>
      </c>
      <c r="W3" s="54">
        <v>0.05</v>
      </c>
      <c r="X3" s="26">
        <f t="shared" ref="X3:X5" si="2">W3/V3</f>
        <v>4.711623026760666</v>
      </c>
      <c r="Y3" s="25"/>
      <c r="Z3" s="25"/>
      <c r="AA3" s="26">
        <f t="shared" ref="AA3:AA5" si="3">X3*2.5</f>
        <v>11.779057566901665</v>
      </c>
    </row>
    <row r="4" spans="1:27" x14ac:dyDescent="0.25">
      <c r="A4" s="48" t="s">
        <v>453</v>
      </c>
      <c r="B4" s="50">
        <v>43392</v>
      </c>
      <c r="C4" s="48" t="s">
        <v>107</v>
      </c>
      <c r="D4" s="48" t="s">
        <v>108</v>
      </c>
      <c r="E4" s="48">
        <v>15</v>
      </c>
      <c r="F4" s="48">
        <v>250</v>
      </c>
      <c r="G4" s="48">
        <v>2</v>
      </c>
      <c r="H4" s="48" t="s">
        <v>11</v>
      </c>
      <c r="I4" s="48">
        <v>3</v>
      </c>
      <c r="J4" s="48">
        <v>30</v>
      </c>
      <c r="K4" s="48">
        <v>143.35904119694106</v>
      </c>
      <c r="L4" s="48">
        <f t="shared" si="0"/>
        <v>4.3007712359082317</v>
      </c>
      <c r="M4" s="48">
        <v>155.46344934355864</v>
      </c>
      <c r="N4" s="32">
        <v>24.686997075894233</v>
      </c>
      <c r="O4" s="51" t="s">
        <v>10</v>
      </c>
      <c r="U4" s="54">
        <v>400</v>
      </c>
      <c r="V4" s="55">
        <f t="shared" si="1"/>
        <v>1.0751928089770579E-2</v>
      </c>
      <c r="W4" s="54">
        <v>0.05</v>
      </c>
      <c r="X4" s="26">
        <f t="shared" si="2"/>
        <v>4.6503287208152155</v>
      </c>
      <c r="Y4" s="25"/>
      <c r="Z4" s="25"/>
      <c r="AA4" s="26">
        <f t="shared" si="3"/>
        <v>11.62582180203804</v>
      </c>
    </row>
    <row r="5" spans="1:27" x14ac:dyDescent="0.25">
      <c r="A5" s="48" t="s">
        <v>454</v>
      </c>
      <c r="B5" s="50">
        <v>43392</v>
      </c>
      <c r="C5" s="48" t="s">
        <v>107</v>
      </c>
      <c r="D5" s="48" t="s">
        <v>108</v>
      </c>
      <c r="E5" s="48">
        <v>15</v>
      </c>
      <c r="F5" s="48">
        <v>5</v>
      </c>
      <c r="G5" s="48" t="s">
        <v>112</v>
      </c>
      <c r="H5" s="48" t="s">
        <v>11</v>
      </c>
      <c r="I5" s="48">
        <v>3</v>
      </c>
      <c r="J5" s="48">
        <v>24</v>
      </c>
      <c r="K5" s="48">
        <v>136.42694990903456</v>
      </c>
      <c r="L5" s="48">
        <f t="shared" si="0"/>
        <v>3.2742467978168297</v>
      </c>
      <c r="M5" s="48">
        <v>118.35684189401213</v>
      </c>
      <c r="N5" s="32">
        <v>18.794610708093213</v>
      </c>
      <c r="O5" s="51" t="s">
        <v>10</v>
      </c>
      <c r="U5" s="54">
        <v>400</v>
      </c>
      <c r="V5" s="55">
        <f t="shared" si="1"/>
        <v>8.1856169945420734E-3</v>
      </c>
      <c r="W5" s="54">
        <v>0.05</v>
      </c>
      <c r="X5" s="26">
        <f t="shared" si="2"/>
        <v>6.1082750430833155</v>
      </c>
      <c r="Y5" s="25"/>
      <c r="Z5" s="25"/>
      <c r="AA5" s="26">
        <f t="shared" si="3"/>
        <v>15.27068760770829</v>
      </c>
    </row>
    <row r="6" spans="1:27" x14ac:dyDescent="0.25">
      <c r="A6" s="48" t="s">
        <v>455</v>
      </c>
      <c r="B6" s="50">
        <v>43392</v>
      </c>
      <c r="C6" s="48" t="s">
        <v>107</v>
      </c>
      <c r="D6" s="48" t="s">
        <v>108</v>
      </c>
      <c r="E6" s="48">
        <v>15</v>
      </c>
      <c r="F6" s="48">
        <v>0</v>
      </c>
      <c r="G6" s="48" t="s">
        <v>112</v>
      </c>
      <c r="H6" s="48" t="s">
        <v>11</v>
      </c>
      <c r="I6" s="48">
        <v>3</v>
      </c>
      <c r="J6" s="48">
        <v>30</v>
      </c>
      <c r="K6" s="48">
        <v>136.70622689501417</v>
      </c>
      <c r="L6" s="48">
        <f t="shared" si="0"/>
        <v>4.1011868068504258</v>
      </c>
      <c r="M6" s="48">
        <v>148.24890988665146</v>
      </c>
      <c r="N6" s="32">
        <v>23.541355992870301</v>
      </c>
      <c r="O6" s="51" t="s">
        <v>10</v>
      </c>
      <c r="U6" s="54">
        <v>400</v>
      </c>
      <c r="V6" s="55">
        <f t="shared" si="1"/>
        <v>1.0252967017126064E-2</v>
      </c>
      <c r="W6" s="54">
        <v>0.05</v>
      </c>
      <c r="X6" s="26"/>
      <c r="Y6" s="25"/>
      <c r="Z6" s="25"/>
      <c r="AA6" s="26"/>
    </row>
    <row r="7" spans="1:27" x14ac:dyDescent="0.25">
      <c r="A7" s="48" t="s">
        <v>456</v>
      </c>
      <c r="B7" s="50">
        <v>43392</v>
      </c>
      <c r="C7" s="48" t="s">
        <v>107</v>
      </c>
      <c r="D7" s="48" t="s">
        <v>114</v>
      </c>
      <c r="E7" s="48">
        <v>15</v>
      </c>
      <c r="F7" s="48">
        <v>250</v>
      </c>
      <c r="G7" s="48">
        <v>0</v>
      </c>
      <c r="H7" s="48" t="s">
        <v>11</v>
      </c>
      <c r="I7" s="48">
        <v>3</v>
      </c>
      <c r="J7" s="48">
        <v>30</v>
      </c>
      <c r="K7" s="52">
        <f>AVERAGE(K2:K6)</f>
        <v>141.10698942941769</v>
      </c>
      <c r="L7" s="52">
        <f>K7*J7/1000</f>
        <v>4.2332096828825305</v>
      </c>
      <c r="M7" s="52">
        <v>153.02124735227667</v>
      </c>
      <c r="N7" s="46">
        <v>24.299184804443311</v>
      </c>
      <c r="O7" s="51" t="s">
        <v>10</v>
      </c>
      <c r="U7" s="54">
        <v>400</v>
      </c>
      <c r="V7" s="55">
        <f t="shared" si="1"/>
        <v>1.0583024207206327E-2</v>
      </c>
      <c r="W7" s="54">
        <v>0.05</v>
      </c>
      <c r="X7" s="26"/>
      <c r="Y7" s="25"/>
      <c r="Z7" s="25"/>
      <c r="AA7" s="26"/>
    </row>
    <row r="8" spans="1:27" x14ac:dyDescent="0.25">
      <c r="A8" s="48" t="s">
        <v>457</v>
      </c>
      <c r="B8" s="50">
        <v>43392</v>
      </c>
      <c r="C8" s="48" t="s">
        <v>107</v>
      </c>
      <c r="D8" s="48" t="s">
        <v>114</v>
      </c>
      <c r="E8" s="48">
        <v>15</v>
      </c>
      <c r="F8" s="48">
        <v>250</v>
      </c>
      <c r="G8" s="48">
        <v>0.5</v>
      </c>
      <c r="H8" s="48" t="s">
        <v>11</v>
      </c>
      <c r="I8" s="48">
        <v>3</v>
      </c>
      <c r="J8" s="48">
        <v>30</v>
      </c>
      <c r="K8" s="52">
        <v>141.10698942941769</v>
      </c>
      <c r="L8" s="52">
        <f>K8*J8/1000</f>
        <v>4.2332096828825305</v>
      </c>
      <c r="M8" s="52">
        <v>153.02124735227667</v>
      </c>
      <c r="N8" s="46">
        <v>24.299184804443311</v>
      </c>
      <c r="O8" s="51" t="s">
        <v>10</v>
      </c>
      <c r="U8" s="54">
        <v>400</v>
      </c>
      <c r="V8" s="55">
        <f t="shared" si="1"/>
        <v>1.0583024207206327E-2</v>
      </c>
      <c r="W8" s="54">
        <v>0.05</v>
      </c>
      <c r="X8" s="26"/>
      <c r="Y8" s="25"/>
      <c r="Z8" s="25"/>
      <c r="AA8" s="26"/>
    </row>
    <row r="9" spans="1:27" x14ac:dyDescent="0.25">
      <c r="A9" s="48" t="s">
        <v>458</v>
      </c>
      <c r="B9" s="50">
        <v>43392</v>
      </c>
      <c r="C9" s="48" t="s">
        <v>107</v>
      </c>
      <c r="D9" s="48" t="s">
        <v>114</v>
      </c>
      <c r="E9" s="48">
        <v>15</v>
      </c>
      <c r="F9" s="48">
        <v>250</v>
      </c>
      <c r="G9" s="48">
        <v>2</v>
      </c>
      <c r="H9" s="48" t="s">
        <v>11</v>
      </c>
      <c r="I9" s="48">
        <v>3</v>
      </c>
      <c r="J9" s="48">
        <v>30</v>
      </c>
      <c r="K9" s="52">
        <f t="shared" ref="K9" si="4">AVERAGE(K4:K8)</f>
        <v>139.74123937196504</v>
      </c>
      <c r="L9" s="52">
        <f t="shared" ref="L9:L11" si="5">K9*J9/1000</f>
        <v>4.1922371811589514</v>
      </c>
      <c r="M9" s="52">
        <v>151.54018126045574</v>
      </c>
      <c r="N9" s="46">
        <v>24.063997212553534</v>
      </c>
      <c r="O9" s="51" t="s">
        <v>10</v>
      </c>
      <c r="U9" s="54">
        <v>400</v>
      </c>
      <c r="V9" s="55">
        <f t="shared" si="1"/>
        <v>1.0480592952897378E-2</v>
      </c>
      <c r="W9" s="54">
        <v>0.05</v>
      </c>
      <c r="X9" s="26"/>
      <c r="Y9" s="25"/>
      <c r="Z9" s="25"/>
      <c r="AA9" s="26"/>
    </row>
    <row r="10" spans="1:27" x14ac:dyDescent="0.25">
      <c r="A10" s="48" t="s">
        <v>459</v>
      </c>
      <c r="B10" s="50">
        <v>43392</v>
      </c>
      <c r="C10" s="48" t="s">
        <v>107</v>
      </c>
      <c r="D10" s="48" t="s">
        <v>114</v>
      </c>
      <c r="E10" s="48">
        <v>15</v>
      </c>
      <c r="F10" s="48">
        <v>5</v>
      </c>
      <c r="G10" s="48" t="s">
        <v>112</v>
      </c>
      <c r="H10" s="48" t="s">
        <v>11</v>
      </c>
      <c r="I10" s="48">
        <v>3</v>
      </c>
      <c r="J10" s="48">
        <v>30</v>
      </c>
      <c r="K10" s="52">
        <v>142.10698942941801</v>
      </c>
      <c r="L10" s="52">
        <f t="shared" si="5"/>
        <v>4.2632096828825405</v>
      </c>
      <c r="M10" s="52">
        <v>154.10568156755605</v>
      </c>
      <c r="N10" s="46">
        <v>24.471388781742437</v>
      </c>
      <c r="O10" s="51" t="s">
        <v>10</v>
      </c>
      <c r="U10" s="54">
        <v>400</v>
      </c>
      <c r="V10" s="55">
        <f t="shared" si="1"/>
        <v>1.0658024207206351E-2</v>
      </c>
      <c r="W10" s="54">
        <v>0.05</v>
      </c>
      <c r="X10" s="26"/>
      <c r="Y10" s="25"/>
      <c r="Z10" s="25"/>
      <c r="AA10" s="26"/>
    </row>
    <row r="11" spans="1:27" x14ac:dyDescent="0.25">
      <c r="A11" s="48" t="s">
        <v>460</v>
      </c>
      <c r="B11" s="50">
        <v>43392</v>
      </c>
      <c r="C11" s="48" t="s">
        <v>107</v>
      </c>
      <c r="D11" s="48" t="s">
        <v>114</v>
      </c>
      <c r="E11" s="48">
        <v>15</v>
      </c>
      <c r="F11" s="48">
        <v>0</v>
      </c>
      <c r="G11" s="48" t="s">
        <v>112</v>
      </c>
      <c r="H11" s="48" t="s">
        <v>11</v>
      </c>
      <c r="I11" s="48">
        <v>3</v>
      </c>
      <c r="J11" s="48">
        <v>30</v>
      </c>
      <c r="K11" s="52">
        <f t="shared" ref="K11" si="6">AVERAGE(K6:K10)</f>
        <v>140.15368691104655</v>
      </c>
      <c r="L11" s="52">
        <f t="shared" si="5"/>
        <v>4.2046106073313965</v>
      </c>
      <c r="M11" s="52">
        <v>151.98745348384335</v>
      </c>
      <c r="N11" s="46">
        <v>24.135022319210584</v>
      </c>
      <c r="O11" s="51" t="s">
        <v>10</v>
      </c>
      <c r="U11" s="54">
        <v>400</v>
      </c>
      <c r="V11" s="55">
        <f t="shared" si="1"/>
        <v>1.0511526518328491E-2</v>
      </c>
      <c r="W11" s="54">
        <v>0.05</v>
      </c>
      <c r="X11" s="26"/>
      <c r="Y11" s="25"/>
      <c r="Z11" s="25"/>
      <c r="AA11" s="26"/>
    </row>
    <row r="12" spans="1:27" x14ac:dyDescent="0.25">
      <c r="A12" s="48" t="s">
        <v>461</v>
      </c>
      <c r="B12" s="50">
        <v>43392</v>
      </c>
      <c r="C12" s="48" t="s">
        <v>107</v>
      </c>
      <c r="D12" s="48" t="s">
        <v>119</v>
      </c>
      <c r="E12" s="48">
        <v>15</v>
      </c>
      <c r="F12" s="48">
        <v>250</v>
      </c>
      <c r="G12" s="48">
        <v>0</v>
      </c>
      <c r="H12" s="48" t="s">
        <v>11</v>
      </c>
      <c r="I12" s="48">
        <v>3</v>
      </c>
      <c r="J12" s="48">
        <v>30</v>
      </c>
      <c r="K12" s="48"/>
      <c r="L12" s="48"/>
      <c r="M12" s="48"/>
      <c r="O12" s="51" t="s">
        <v>10</v>
      </c>
    </row>
    <row r="13" spans="1:27" x14ac:dyDescent="0.25">
      <c r="A13" s="48" t="s">
        <v>462</v>
      </c>
      <c r="B13" s="50">
        <v>43392</v>
      </c>
      <c r="C13" s="48" t="s">
        <v>107</v>
      </c>
      <c r="D13" s="48" t="s">
        <v>119</v>
      </c>
      <c r="E13" s="48">
        <v>15</v>
      </c>
      <c r="F13" s="48">
        <v>250</v>
      </c>
      <c r="G13" s="48">
        <v>0.5</v>
      </c>
      <c r="H13" s="48" t="s">
        <v>11</v>
      </c>
      <c r="I13" s="48">
        <v>3</v>
      </c>
      <c r="J13" s="48">
        <v>30</v>
      </c>
      <c r="K13" s="48"/>
      <c r="L13" s="48"/>
      <c r="M13" s="48"/>
      <c r="O13" s="51" t="s">
        <v>10</v>
      </c>
    </row>
    <row r="14" spans="1:27" x14ac:dyDescent="0.25">
      <c r="A14" s="48" t="s">
        <v>463</v>
      </c>
      <c r="B14" s="50">
        <v>43392</v>
      </c>
      <c r="C14" s="48" t="s">
        <v>107</v>
      </c>
      <c r="D14" s="48" t="s">
        <v>119</v>
      </c>
      <c r="E14" s="48">
        <v>15</v>
      </c>
      <c r="F14" s="48">
        <v>250</v>
      </c>
      <c r="G14" s="48">
        <v>2</v>
      </c>
      <c r="H14" s="48" t="s">
        <v>11</v>
      </c>
      <c r="I14" s="48">
        <v>3</v>
      </c>
      <c r="J14" s="48">
        <v>30</v>
      </c>
      <c r="K14" s="48"/>
      <c r="L14" s="48"/>
      <c r="M14" s="48"/>
      <c r="O14" s="51" t="s">
        <v>10</v>
      </c>
    </row>
    <row r="15" spans="1:27" x14ac:dyDescent="0.25">
      <c r="A15" s="48" t="s">
        <v>464</v>
      </c>
      <c r="B15" s="50">
        <v>43392</v>
      </c>
      <c r="C15" s="48" t="s">
        <v>107</v>
      </c>
      <c r="D15" s="48" t="s">
        <v>119</v>
      </c>
      <c r="E15" s="48">
        <v>15</v>
      </c>
      <c r="F15" s="48">
        <v>5</v>
      </c>
      <c r="G15" s="48" t="s">
        <v>112</v>
      </c>
      <c r="H15" s="48" t="s">
        <v>11</v>
      </c>
      <c r="I15" s="48">
        <v>3</v>
      </c>
      <c r="J15" s="48">
        <v>30</v>
      </c>
      <c r="K15" s="48"/>
      <c r="L15" s="48"/>
      <c r="M15" s="48"/>
      <c r="O15" s="51" t="s">
        <v>10</v>
      </c>
    </row>
    <row r="16" spans="1:27" x14ac:dyDescent="0.25">
      <c r="A16" s="48" t="s">
        <v>465</v>
      </c>
      <c r="B16" s="50">
        <v>43392</v>
      </c>
      <c r="C16" s="48" t="s">
        <v>107</v>
      </c>
      <c r="D16" s="48" t="s">
        <v>119</v>
      </c>
      <c r="E16" s="48">
        <v>15</v>
      </c>
      <c r="F16" s="48">
        <v>0</v>
      </c>
      <c r="G16" s="48" t="s">
        <v>112</v>
      </c>
      <c r="H16" s="48" t="s">
        <v>11</v>
      </c>
      <c r="I16" s="48">
        <v>3</v>
      </c>
      <c r="J16" s="48">
        <v>30</v>
      </c>
      <c r="K16" s="48"/>
      <c r="L16" s="48"/>
      <c r="M16" s="48"/>
      <c r="O16" s="51" t="s">
        <v>10</v>
      </c>
    </row>
    <row r="17" spans="1:15" x14ac:dyDescent="0.25">
      <c r="A17" s="48" t="s">
        <v>466</v>
      </c>
      <c r="B17" s="50">
        <v>43395</v>
      </c>
      <c r="C17" s="48" t="s">
        <v>124</v>
      </c>
      <c r="D17" s="48" t="s">
        <v>108</v>
      </c>
      <c r="E17" s="48">
        <v>15</v>
      </c>
      <c r="F17" s="48">
        <v>250</v>
      </c>
      <c r="G17" s="48">
        <v>0</v>
      </c>
      <c r="H17" s="48" t="s">
        <v>86</v>
      </c>
      <c r="I17" s="48">
        <v>3</v>
      </c>
      <c r="J17" s="48">
        <v>35</v>
      </c>
      <c r="K17" s="48"/>
      <c r="L17" s="48"/>
      <c r="M17" s="48"/>
      <c r="O17" s="51" t="s">
        <v>10</v>
      </c>
    </row>
    <row r="18" spans="1:15" x14ac:dyDescent="0.25">
      <c r="A18" s="48" t="s">
        <v>467</v>
      </c>
      <c r="B18" s="50">
        <v>43395</v>
      </c>
      <c r="C18" s="48" t="s">
        <v>124</v>
      </c>
      <c r="D18" s="48" t="s">
        <v>108</v>
      </c>
      <c r="E18" s="48">
        <v>15</v>
      </c>
      <c r="F18" s="48">
        <v>250</v>
      </c>
      <c r="G18" s="48">
        <v>0.5</v>
      </c>
      <c r="H18" s="48" t="s">
        <v>86</v>
      </c>
      <c r="I18" s="48">
        <v>3</v>
      </c>
      <c r="J18" s="48">
        <v>35</v>
      </c>
      <c r="K18" s="48"/>
      <c r="L18" s="48"/>
      <c r="M18" s="48"/>
      <c r="O18" s="51" t="s">
        <v>10</v>
      </c>
    </row>
    <row r="19" spans="1:15" x14ac:dyDescent="0.25">
      <c r="A19" s="48" t="s">
        <v>468</v>
      </c>
      <c r="B19" s="50">
        <v>43395</v>
      </c>
      <c r="C19" s="48" t="s">
        <v>124</v>
      </c>
      <c r="D19" s="48" t="s">
        <v>108</v>
      </c>
      <c r="E19" s="48">
        <v>15</v>
      </c>
      <c r="F19" s="48">
        <v>250</v>
      </c>
      <c r="G19" s="48">
        <v>2</v>
      </c>
      <c r="H19" s="48" t="s">
        <v>86</v>
      </c>
      <c r="I19" s="48">
        <v>3</v>
      </c>
      <c r="J19" s="48">
        <v>34</v>
      </c>
      <c r="K19" s="48"/>
      <c r="L19" s="48"/>
      <c r="M19" s="48"/>
      <c r="O19" s="51" t="s">
        <v>10</v>
      </c>
    </row>
    <row r="20" spans="1:15" x14ac:dyDescent="0.25">
      <c r="A20" s="48" t="s">
        <v>469</v>
      </c>
      <c r="B20" s="50">
        <v>43395</v>
      </c>
      <c r="C20" s="48" t="s">
        <v>124</v>
      </c>
      <c r="D20" s="48" t="s">
        <v>108</v>
      </c>
      <c r="E20" s="48">
        <v>15</v>
      </c>
      <c r="F20" s="48">
        <v>5</v>
      </c>
      <c r="G20" s="48" t="s">
        <v>112</v>
      </c>
      <c r="H20" s="48" t="s">
        <v>86</v>
      </c>
      <c r="I20" s="48">
        <v>3</v>
      </c>
      <c r="J20" s="48">
        <v>35</v>
      </c>
      <c r="K20" s="48"/>
      <c r="L20" s="48"/>
      <c r="M20" s="48"/>
      <c r="O20" s="51" t="s">
        <v>10</v>
      </c>
    </row>
    <row r="21" spans="1:15" x14ac:dyDescent="0.25">
      <c r="A21" s="48" t="s">
        <v>470</v>
      </c>
      <c r="B21" s="50">
        <v>43395</v>
      </c>
      <c r="C21" s="48" t="s">
        <v>124</v>
      </c>
      <c r="D21" s="48" t="s">
        <v>114</v>
      </c>
      <c r="E21" s="48">
        <v>15</v>
      </c>
      <c r="F21" s="48">
        <v>250</v>
      </c>
      <c r="G21" s="48">
        <v>0</v>
      </c>
      <c r="H21" s="48" t="s">
        <v>86</v>
      </c>
      <c r="I21" s="48">
        <v>3</v>
      </c>
      <c r="J21" s="48">
        <v>35</v>
      </c>
      <c r="K21" s="48"/>
      <c r="L21" s="48"/>
      <c r="M21" s="48"/>
      <c r="O21" s="51" t="s">
        <v>10</v>
      </c>
    </row>
    <row r="22" spans="1:15" x14ac:dyDescent="0.25">
      <c r="A22" s="48" t="s">
        <v>471</v>
      </c>
      <c r="B22" s="50">
        <v>43395</v>
      </c>
      <c r="C22" s="48" t="s">
        <v>124</v>
      </c>
      <c r="D22" s="48" t="s">
        <v>114</v>
      </c>
      <c r="E22" s="48">
        <v>15</v>
      </c>
      <c r="F22" s="48">
        <v>250</v>
      </c>
      <c r="G22" s="48">
        <v>0.5</v>
      </c>
      <c r="H22" s="48" t="s">
        <v>86</v>
      </c>
      <c r="I22" s="48">
        <v>3</v>
      </c>
      <c r="J22" s="48">
        <v>35</v>
      </c>
      <c r="K22" s="48"/>
      <c r="L22" s="48"/>
      <c r="M22" s="48"/>
      <c r="O22" s="51" t="s">
        <v>10</v>
      </c>
    </row>
    <row r="23" spans="1:15" x14ac:dyDescent="0.25">
      <c r="A23" s="48" t="s">
        <v>472</v>
      </c>
      <c r="B23" s="50">
        <v>43395</v>
      </c>
      <c r="C23" s="48" t="s">
        <v>124</v>
      </c>
      <c r="D23" s="48" t="s">
        <v>114</v>
      </c>
      <c r="E23" s="48">
        <v>15</v>
      </c>
      <c r="F23" s="48">
        <v>250</v>
      </c>
      <c r="G23" s="48">
        <v>2</v>
      </c>
      <c r="H23" s="48" t="s">
        <v>86</v>
      </c>
      <c r="I23" s="48">
        <v>3</v>
      </c>
      <c r="J23" s="48">
        <v>35</v>
      </c>
      <c r="K23" s="48"/>
      <c r="L23" s="48"/>
      <c r="M23" s="48"/>
      <c r="O23" s="51" t="s">
        <v>10</v>
      </c>
    </row>
    <row r="24" spans="1:15" x14ac:dyDescent="0.25">
      <c r="A24" s="48" t="s">
        <v>473</v>
      </c>
      <c r="B24" s="50">
        <v>43395</v>
      </c>
      <c r="C24" s="48" t="s">
        <v>124</v>
      </c>
      <c r="D24" s="48" t="s">
        <v>114</v>
      </c>
      <c r="E24" s="48">
        <v>15</v>
      </c>
      <c r="F24" s="48">
        <v>5</v>
      </c>
      <c r="G24" s="48" t="s">
        <v>112</v>
      </c>
      <c r="H24" s="48" t="s">
        <v>86</v>
      </c>
      <c r="I24" s="48">
        <v>3</v>
      </c>
      <c r="J24" s="48">
        <v>35</v>
      </c>
      <c r="K24" s="48"/>
      <c r="L24" s="48"/>
      <c r="M24" s="48"/>
      <c r="O24" s="51" t="s">
        <v>10</v>
      </c>
    </row>
    <row r="25" spans="1:15" x14ac:dyDescent="0.25">
      <c r="A25" s="48" t="s">
        <v>474</v>
      </c>
      <c r="B25" s="50">
        <v>43395</v>
      </c>
      <c r="C25" s="48" t="s">
        <v>124</v>
      </c>
      <c r="D25" s="48" t="s">
        <v>119</v>
      </c>
      <c r="E25" s="48">
        <v>15</v>
      </c>
      <c r="F25" s="48">
        <v>250</v>
      </c>
      <c r="G25" s="48">
        <v>0</v>
      </c>
      <c r="H25" s="48" t="s">
        <v>86</v>
      </c>
      <c r="I25" s="48">
        <v>3</v>
      </c>
      <c r="J25" s="48">
        <v>35</v>
      </c>
      <c r="K25" s="48"/>
      <c r="L25" s="48"/>
      <c r="M25" s="48"/>
      <c r="O25" s="51" t="s">
        <v>10</v>
      </c>
    </row>
    <row r="26" spans="1:15" x14ac:dyDescent="0.25">
      <c r="A26" s="48" t="s">
        <v>475</v>
      </c>
      <c r="B26" s="50">
        <v>43395</v>
      </c>
      <c r="C26" s="48" t="s">
        <v>124</v>
      </c>
      <c r="D26" s="48" t="s">
        <v>119</v>
      </c>
      <c r="E26" s="48">
        <v>15</v>
      </c>
      <c r="F26" s="48">
        <v>250</v>
      </c>
      <c r="G26" s="48">
        <v>0.5</v>
      </c>
      <c r="H26" s="48" t="s">
        <v>86</v>
      </c>
      <c r="I26" s="48">
        <v>3</v>
      </c>
      <c r="J26" s="48">
        <v>35</v>
      </c>
      <c r="K26" s="48"/>
      <c r="L26" s="48"/>
      <c r="M26" s="48"/>
      <c r="O26" s="51" t="s">
        <v>10</v>
      </c>
    </row>
    <row r="27" spans="1:15" x14ac:dyDescent="0.25">
      <c r="A27" s="48" t="s">
        <v>476</v>
      </c>
      <c r="B27" s="50">
        <v>43395</v>
      </c>
      <c r="C27" s="48" t="s">
        <v>124</v>
      </c>
      <c r="D27" s="48" t="s">
        <v>119</v>
      </c>
      <c r="E27" s="48">
        <v>15</v>
      </c>
      <c r="F27" s="48">
        <v>250</v>
      </c>
      <c r="G27" s="48">
        <v>2</v>
      </c>
      <c r="H27" s="48" t="s">
        <v>86</v>
      </c>
      <c r="I27" s="48">
        <v>3</v>
      </c>
      <c r="J27" s="48">
        <v>35</v>
      </c>
      <c r="K27" s="48"/>
      <c r="L27" s="48"/>
      <c r="M27" s="48"/>
      <c r="O27" s="51" t="s">
        <v>10</v>
      </c>
    </row>
    <row r="28" spans="1:15" x14ac:dyDescent="0.25">
      <c r="A28" s="48" t="s">
        <v>477</v>
      </c>
      <c r="B28" s="50">
        <v>43395</v>
      </c>
      <c r="C28" s="48" t="s">
        <v>124</v>
      </c>
      <c r="D28" s="48" t="s">
        <v>119</v>
      </c>
      <c r="E28" s="48">
        <v>15</v>
      </c>
      <c r="F28" s="48">
        <v>5</v>
      </c>
      <c r="G28" s="48" t="s">
        <v>112</v>
      </c>
      <c r="H28" s="48" t="s">
        <v>86</v>
      </c>
      <c r="I28" s="48">
        <v>3</v>
      </c>
      <c r="J28" s="48">
        <v>35</v>
      </c>
      <c r="K28" s="48"/>
      <c r="L28" s="48"/>
      <c r="M28" s="48"/>
      <c r="O28" s="51" t="s">
        <v>10</v>
      </c>
    </row>
    <row r="29" spans="1:15" x14ac:dyDescent="0.25">
      <c r="A29" s="48" t="s">
        <v>478</v>
      </c>
      <c r="B29" s="50">
        <v>43396</v>
      </c>
      <c r="C29" s="48" t="s">
        <v>137</v>
      </c>
      <c r="D29" s="48" t="s">
        <v>108</v>
      </c>
      <c r="E29" s="48">
        <v>15</v>
      </c>
      <c r="F29" s="48">
        <v>250</v>
      </c>
      <c r="G29" s="48">
        <v>0</v>
      </c>
      <c r="H29" s="48" t="s">
        <v>65</v>
      </c>
      <c r="I29" s="48">
        <v>3</v>
      </c>
      <c r="J29" s="48">
        <v>32</v>
      </c>
      <c r="K29" s="48"/>
      <c r="L29" s="48"/>
      <c r="M29" s="48"/>
      <c r="O29" s="51" t="s">
        <v>10</v>
      </c>
    </row>
    <row r="30" spans="1:15" x14ac:dyDescent="0.25">
      <c r="A30" s="48" t="s">
        <v>479</v>
      </c>
      <c r="B30" s="50">
        <v>43396</v>
      </c>
      <c r="C30" s="48" t="s">
        <v>137</v>
      </c>
      <c r="D30" s="48" t="s">
        <v>108</v>
      </c>
      <c r="E30" s="48">
        <v>15</v>
      </c>
      <c r="F30" s="48">
        <v>250</v>
      </c>
      <c r="G30" s="48">
        <v>0.5</v>
      </c>
      <c r="H30" s="48" t="s">
        <v>65</v>
      </c>
      <c r="I30" s="48">
        <v>3</v>
      </c>
      <c r="J30" s="48">
        <v>32</v>
      </c>
      <c r="K30" s="48"/>
      <c r="L30" s="48"/>
      <c r="M30" s="48"/>
      <c r="O30" s="51" t="s">
        <v>10</v>
      </c>
    </row>
    <row r="31" spans="1:15" x14ac:dyDescent="0.25">
      <c r="A31" s="48" t="s">
        <v>480</v>
      </c>
      <c r="B31" s="50">
        <v>43396</v>
      </c>
      <c r="C31" s="48" t="s">
        <v>137</v>
      </c>
      <c r="D31" s="48" t="s">
        <v>108</v>
      </c>
      <c r="E31" s="48">
        <v>15</v>
      </c>
      <c r="F31" s="48">
        <v>250</v>
      </c>
      <c r="G31" s="48">
        <v>2</v>
      </c>
      <c r="H31" s="48" t="s">
        <v>65</v>
      </c>
      <c r="I31" s="48">
        <v>3</v>
      </c>
      <c r="J31" s="48">
        <v>32</v>
      </c>
      <c r="K31" s="48"/>
      <c r="L31" s="48"/>
      <c r="M31" s="48"/>
      <c r="O31" s="51" t="s">
        <v>10</v>
      </c>
    </row>
    <row r="32" spans="1:15" x14ac:dyDescent="0.25">
      <c r="A32" s="48" t="s">
        <v>481</v>
      </c>
      <c r="B32" s="50">
        <v>43396</v>
      </c>
      <c r="C32" s="48" t="s">
        <v>137</v>
      </c>
      <c r="D32" s="48" t="s">
        <v>108</v>
      </c>
      <c r="E32" s="48">
        <v>15</v>
      </c>
      <c r="F32" s="48">
        <v>5</v>
      </c>
      <c r="G32" s="48" t="s">
        <v>112</v>
      </c>
      <c r="H32" s="48" t="s">
        <v>65</v>
      </c>
      <c r="I32" s="48">
        <v>3</v>
      </c>
      <c r="J32" s="48">
        <v>32</v>
      </c>
      <c r="K32" s="48"/>
      <c r="L32" s="48"/>
      <c r="M32" s="48"/>
      <c r="O32" s="51" t="s">
        <v>10</v>
      </c>
    </row>
    <row r="33" spans="1:15" x14ac:dyDescent="0.25">
      <c r="A33" s="48" t="s">
        <v>482</v>
      </c>
      <c r="B33" s="50">
        <v>43396</v>
      </c>
      <c r="C33" s="48" t="s">
        <v>137</v>
      </c>
      <c r="D33" s="48" t="s">
        <v>114</v>
      </c>
      <c r="E33" s="48">
        <v>15</v>
      </c>
      <c r="F33" s="48">
        <v>250</v>
      </c>
      <c r="G33" s="48">
        <v>0</v>
      </c>
      <c r="H33" s="48" t="s">
        <v>65</v>
      </c>
      <c r="I33" s="48">
        <v>3</v>
      </c>
      <c r="J33" s="48">
        <v>35</v>
      </c>
      <c r="K33" s="48"/>
      <c r="L33" s="48"/>
      <c r="M33" s="48"/>
      <c r="O33" s="51" t="s">
        <v>10</v>
      </c>
    </row>
    <row r="34" spans="1:15" x14ac:dyDescent="0.25">
      <c r="A34" s="48" t="s">
        <v>483</v>
      </c>
      <c r="B34" s="50">
        <v>43396</v>
      </c>
      <c r="C34" s="48" t="s">
        <v>137</v>
      </c>
      <c r="D34" s="48" t="s">
        <v>114</v>
      </c>
      <c r="E34" s="48">
        <v>15</v>
      </c>
      <c r="F34" s="48">
        <v>250</v>
      </c>
      <c r="G34" s="48">
        <v>0.5</v>
      </c>
      <c r="H34" s="48" t="s">
        <v>65</v>
      </c>
      <c r="I34" s="48">
        <v>3</v>
      </c>
      <c r="J34" s="48">
        <v>35</v>
      </c>
      <c r="K34" s="48"/>
      <c r="L34" s="48"/>
      <c r="M34" s="48"/>
      <c r="O34" s="51" t="s">
        <v>10</v>
      </c>
    </row>
    <row r="35" spans="1:15" x14ac:dyDescent="0.25">
      <c r="A35" s="48" t="s">
        <v>484</v>
      </c>
      <c r="B35" s="50">
        <v>43396</v>
      </c>
      <c r="C35" s="48" t="s">
        <v>137</v>
      </c>
      <c r="D35" s="48" t="s">
        <v>114</v>
      </c>
      <c r="E35" s="48">
        <v>15</v>
      </c>
      <c r="F35" s="48">
        <v>250</v>
      </c>
      <c r="G35" s="48">
        <v>2</v>
      </c>
      <c r="H35" s="48" t="s">
        <v>65</v>
      </c>
      <c r="I35" s="48">
        <v>3</v>
      </c>
      <c r="J35" s="48">
        <v>35</v>
      </c>
      <c r="K35" s="48"/>
      <c r="L35" s="48"/>
      <c r="M35" s="48"/>
      <c r="O35" s="51" t="s">
        <v>10</v>
      </c>
    </row>
    <row r="36" spans="1:15" x14ac:dyDescent="0.25">
      <c r="A36" s="48" t="s">
        <v>485</v>
      </c>
      <c r="B36" s="50">
        <v>43396</v>
      </c>
      <c r="C36" s="48" t="s">
        <v>137</v>
      </c>
      <c r="D36" s="48" t="s">
        <v>114</v>
      </c>
      <c r="E36" s="48">
        <v>15</v>
      </c>
      <c r="F36" s="48">
        <v>5</v>
      </c>
      <c r="G36" s="48" t="s">
        <v>112</v>
      </c>
      <c r="H36" s="48" t="s">
        <v>65</v>
      </c>
      <c r="I36" s="48">
        <v>3</v>
      </c>
      <c r="J36" s="48">
        <v>35</v>
      </c>
      <c r="K36" s="48"/>
      <c r="L36" s="48"/>
      <c r="M36" s="48"/>
      <c r="O36" s="51" t="s">
        <v>10</v>
      </c>
    </row>
    <row r="37" spans="1:15" x14ac:dyDescent="0.25">
      <c r="A37" s="48" t="s">
        <v>486</v>
      </c>
      <c r="B37" s="50">
        <v>43396</v>
      </c>
      <c r="C37" s="48" t="s">
        <v>137</v>
      </c>
      <c r="D37" s="48" t="s">
        <v>119</v>
      </c>
      <c r="E37" s="48">
        <v>15</v>
      </c>
      <c r="F37" s="48">
        <v>250</v>
      </c>
      <c r="G37" s="48">
        <v>0</v>
      </c>
      <c r="H37" s="48" t="s">
        <v>65</v>
      </c>
      <c r="I37" s="48">
        <v>3</v>
      </c>
      <c r="J37" s="48">
        <v>35</v>
      </c>
      <c r="K37" s="48"/>
      <c r="L37" s="48"/>
      <c r="M37" s="48"/>
      <c r="O37" s="51" t="s">
        <v>10</v>
      </c>
    </row>
    <row r="38" spans="1:15" x14ac:dyDescent="0.25">
      <c r="A38" s="48" t="s">
        <v>487</v>
      </c>
      <c r="B38" s="50">
        <v>43396</v>
      </c>
      <c r="C38" s="48" t="s">
        <v>137</v>
      </c>
      <c r="D38" s="48" t="s">
        <v>119</v>
      </c>
      <c r="E38" s="48">
        <v>15</v>
      </c>
      <c r="F38" s="48">
        <v>250</v>
      </c>
      <c r="G38" s="48">
        <v>0.5</v>
      </c>
      <c r="H38" s="48" t="s">
        <v>65</v>
      </c>
      <c r="I38" s="48">
        <v>3</v>
      </c>
      <c r="J38" s="48">
        <v>35</v>
      </c>
      <c r="K38" s="48"/>
      <c r="L38" s="48"/>
      <c r="M38" s="48"/>
      <c r="O38" s="51" t="s">
        <v>10</v>
      </c>
    </row>
    <row r="39" spans="1:15" x14ac:dyDescent="0.25">
      <c r="A39" s="48" t="s">
        <v>488</v>
      </c>
      <c r="B39" s="50">
        <v>43396</v>
      </c>
      <c r="C39" s="48" t="s">
        <v>137</v>
      </c>
      <c r="D39" s="48" t="s">
        <v>119</v>
      </c>
      <c r="E39" s="48">
        <v>15</v>
      </c>
      <c r="F39" s="48">
        <v>250</v>
      </c>
      <c r="G39" s="48">
        <v>2</v>
      </c>
      <c r="H39" s="48" t="s">
        <v>65</v>
      </c>
      <c r="I39" s="48">
        <v>3</v>
      </c>
      <c r="J39" s="48">
        <v>35</v>
      </c>
      <c r="K39" s="48"/>
      <c r="L39" s="48"/>
      <c r="M39" s="48"/>
      <c r="O39" s="51" t="s">
        <v>10</v>
      </c>
    </row>
    <row r="40" spans="1:15" x14ac:dyDescent="0.25">
      <c r="A40" s="48" t="s">
        <v>489</v>
      </c>
      <c r="B40" s="50">
        <v>43396</v>
      </c>
      <c r="C40" s="48" t="s">
        <v>137</v>
      </c>
      <c r="D40" s="48" t="s">
        <v>119</v>
      </c>
      <c r="E40" s="48">
        <v>15</v>
      </c>
      <c r="F40" s="48">
        <v>5</v>
      </c>
      <c r="G40" s="48" t="s">
        <v>112</v>
      </c>
      <c r="H40" s="48" t="s">
        <v>65</v>
      </c>
      <c r="I40" s="48">
        <v>3</v>
      </c>
      <c r="J40" s="48">
        <v>35</v>
      </c>
      <c r="K40" s="48"/>
      <c r="L40" s="48"/>
      <c r="M40" s="48"/>
      <c r="O40" s="51" t="s">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6CFD-2908-4036-BFA3-3D6506D17229}">
  <dimension ref="A1:M24"/>
  <sheetViews>
    <sheetView workbookViewId="0">
      <selection activeCell="N36" sqref="N36"/>
    </sheetView>
  </sheetViews>
  <sheetFormatPr defaultColWidth="11.42578125" defaultRowHeight="15" x14ac:dyDescent="0.25"/>
  <cols>
    <col min="1" max="10" width="11.42578125" style="32"/>
    <col min="11" max="11" width="13.42578125" style="32" customWidth="1"/>
    <col min="12" max="16384" width="11.42578125" style="32"/>
  </cols>
  <sheetData>
    <row r="1" spans="1:13" ht="15.75" thickBot="1" x14ac:dyDescent="0.3">
      <c r="A1" s="21" t="s">
        <v>12</v>
      </c>
      <c r="B1" s="33" t="s">
        <v>13</v>
      </c>
      <c r="C1" s="33" t="s">
        <v>14</v>
      </c>
      <c r="D1" s="33" t="s">
        <v>15</v>
      </c>
      <c r="E1" s="33" t="s">
        <v>60</v>
      </c>
      <c r="F1" s="33" t="s">
        <v>17</v>
      </c>
      <c r="G1" s="33" t="s">
        <v>18</v>
      </c>
      <c r="H1" s="33" t="s">
        <v>19</v>
      </c>
      <c r="I1" s="33" t="s">
        <v>20</v>
      </c>
      <c r="J1" s="23" t="s">
        <v>0</v>
      </c>
      <c r="K1" s="3" t="s">
        <v>375</v>
      </c>
      <c r="M1" s="8" t="s">
        <v>376</v>
      </c>
    </row>
    <row r="2" spans="1:13" x14ac:dyDescent="0.25">
      <c r="A2" s="32" t="s">
        <v>377</v>
      </c>
      <c r="B2" s="32" t="s">
        <v>378</v>
      </c>
      <c r="C2" s="32" t="s">
        <v>379</v>
      </c>
      <c r="D2" s="32" t="s">
        <v>380</v>
      </c>
      <c r="E2" s="32">
        <v>50</v>
      </c>
      <c r="F2" s="32">
        <v>0</v>
      </c>
      <c r="G2" s="32">
        <v>0</v>
      </c>
      <c r="H2" s="32" t="s">
        <v>11</v>
      </c>
      <c r="I2" s="32">
        <f>1/6</f>
        <v>0.16666666666666666</v>
      </c>
      <c r="J2" s="32">
        <v>35</v>
      </c>
      <c r="K2" s="36" t="s">
        <v>381</v>
      </c>
      <c r="L2" s="32" t="s">
        <v>373</v>
      </c>
      <c r="M2" s="46">
        <v>5</v>
      </c>
    </row>
    <row r="3" spans="1:13" x14ac:dyDescent="0.25">
      <c r="A3" s="32" t="s">
        <v>382</v>
      </c>
      <c r="B3" s="32" t="s">
        <v>378</v>
      </c>
      <c r="C3" s="32" t="s">
        <v>379</v>
      </c>
      <c r="D3" s="32" t="s">
        <v>380</v>
      </c>
      <c r="E3" s="32">
        <v>50</v>
      </c>
      <c r="F3" s="32">
        <v>0</v>
      </c>
      <c r="G3" s="32">
        <v>0</v>
      </c>
      <c r="H3" s="32" t="s">
        <v>11</v>
      </c>
      <c r="I3" s="32">
        <f t="shared" ref="I3:I12" si="0">1/6</f>
        <v>0.16666666666666666</v>
      </c>
      <c r="J3" s="32">
        <v>35</v>
      </c>
      <c r="K3" s="36" t="s">
        <v>381</v>
      </c>
      <c r="L3" s="32" t="s">
        <v>373</v>
      </c>
      <c r="M3" s="36">
        <v>6</v>
      </c>
    </row>
    <row r="4" spans="1:13" x14ac:dyDescent="0.25">
      <c r="A4" s="32" t="s">
        <v>383</v>
      </c>
      <c r="B4" s="32" t="s">
        <v>378</v>
      </c>
      <c r="C4" s="32" t="s">
        <v>379</v>
      </c>
      <c r="D4" s="32" t="s">
        <v>380</v>
      </c>
      <c r="E4" s="32">
        <v>50</v>
      </c>
      <c r="F4" s="32">
        <v>0</v>
      </c>
      <c r="G4" s="32">
        <v>0</v>
      </c>
      <c r="H4" s="32" t="s">
        <v>11</v>
      </c>
      <c r="I4" s="32">
        <f t="shared" si="0"/>
        <v>0.16666666666666666</v>
      </c>
      <c r="J4" s="32">
        <v>35</v>
      </c>
      <c r="K4" s="36" t="s">
        <v>381</v>
      </c>
      <c r="L4" s="32" t="s">
        <v>373</v>
      </c>
    </row>
    <row r="5" spans="1:13" x14ac:dyDescent="0.25">
      <c r="A5" s="32" t="s">
        <v>384</v>
      </c>
      <c r="B5" s="32" t="s">
        <v>378</v>
      </c>
      <c r="C5" s="32" t="s">
        <v>379</v>
      </c>
      <c r="D5" s="32" t="s">
        <v>380</v>
      </c>
      <c r="E5" s="32">
        <v>50</v>
      </c>
      <c r="F5" s="32">
        <v>1500</v>
      </c>
      <c r="G5" s="32">
        <v>2</v>
      </c>
      <c r="H5" s="32" t="s">
        <v>11</v>
      </c>
      <c r="I5" s="32">
        <f t="shared" si="0"/>
        <v>0.16666666666666666</v>
      </c>
      <c r="J5" s="32">
        <v>35</v>
      </c>
      <c r="K5" s="36" t="s">
        <v>381</v>
      </c>
      <c r="L5" s="32" t="s">
        <v>373</v>
      </c>
    </row>
    <row r="6" spans="1:13" x14ac:dyDescent="0.25">
      <c r="A6" s="32" t="s">
        <v>385</v>
      </c>
      <c r="B6" s="32" t="s">
        <v>378</v>
      </c>
      <c r="C6" s="32" t="s">
        <v>379</v>
      </c>
      <c r="D6" s="32" t="s">
        <v>380</v>
      </c>
      <c r="E6" s="32">
        <v>50</v>
      </c>
      <c r="F6" s="32">
        <v>1500</v>
      </c>
      <c r="G6" s="32">
        <v>2</v>
      </c>
      <c r="H6" s="32" t="s">
        <v>11</v>
      </c>
      <c r="I6" s="32">
        <f t="shared" si="0"/>
        <v>0.16666666666666666</v>
      </c>
      <c r="J6" s="32">
        <v>35</v>
      </c>
      <c r="K6" s="36" t="s">
        <v>381</v>
      </c>
      <c r="L6" s="32" t="s">
        <v>373</v>
      </c>
    </row>
    <row r="7" spans="1:13" x14ac:dyDescent="0.25">
      <c r="A7" s="32" t="s">
        <v>386</v>
      </c>
      <c r="B7" s="32" t="s">
        <v>378</v>
      </c>
      <c r="C7" s="32" t="s">
        <v>379</v>
      </c>
      <c r="D7" s="32" t="s">
        <v>380</v>
      </c>
      <c r="E7" s="32">
        <v>50</v>
      </c>
      <c r="F7" s="32">
        <v>1500</v>
      </c>
      <c r="G7" s="32">
        <v>2</v>
      </c>
      <c r="H7" s="32" t="s">
        <v>11</v>
      </c>
      <c r="I7" s="32">
        <f t="shared" si="0"/>
        <v>0.16666666666666666</v>
      </c>
      <c r="J7" s="32">
        <v>35</v>
      </c>
      <c r="K7" s="36" t="s">
        <v>381</v>
      </c>
      <c r="L7" s="32" t="s">
        <v>373</v>
      </c>
    </row>
    <row r="8" spans="1:13" x14ac:dyDescent="0.25">
      <c r="A8" s="32" t="s">
        <v>387</v>
      </c>
      <c r="B8" s="32" t="s">
        <v>388</v>
      </c>
      <c r="C8" s="32" t="s">
        <v>379</v>
      </c>
      <c r="D8" s="32" t="s">
        <v>389</v>
      </c>
      <c r="E8" s="32">
        <v>30</v>
      </c>
      <c r="F8" s="32">
        <v>0</v>
      </c>
      <c r="G8" s="32">
        <v>0</v>
      </c>
      <c r="H8" s="32" t="s">
        <v>11</v>
      </c>
      <c r="I8" s="32">
        <f t="shared" si="0"/>
        <v>0.16666666666666666</v>
      </c>
      <c r="J8" s="32">
        <v>35</v>
      </c>
      <c r="K8" s="46" t="s">
        <v>381</v>
      </c>
      <c r="L8" s="32" t="s">
        <v>373</v>
      </c>
    </row>
    <row r="9" spans="1:13" x14ac:dyDescent="0.25">
      <c r="A9" s="32" t="s">
        <v>390</v>
      </c>
      <c r="B9" s="32" t="s">
        <v>388</v>
      </c>
      <c r="C9" s="32" t="s">
        <v>379</v>
      </c>
      <c r="D9" s="32" t="s">
        <v>389</v>
      </c>
      <c r="E9" s="32">
        <v>30</v>
      </c>
      <c r="F9" s="32">
        <v>1500</v>
      </c>
      <c r="G9" s="32">
        <v>2</v>
      </c>
      <c r="H9" s="32" t="s">
        <v>11</v>
      </c>
      <c r="I9" s="32">
        <f t="shared" si="0"/>
        <v>0.16666666666666666</v>
      </c>
      <c r="J9" s="32">
        <v>35</v>
      </c>
      <c r="K9" s="46" t="s">
        <v>381</v>
      </c>
      <c r="L9" s="32" t="s">
        <v>373</v>
      </c>
    </row>
    <row r="10" spans="1:13" x14ac:dyDescent="0.25">
      <c r="A10" s="32" t="s">
        <v>391</v>
      </c>
      <c r="B10" s="32" t="s">
        <v>388</v>
      </c>
      <c r="C10" s="32" t="s">
        <v>379</v>
      </c>
      <c r="D10" s="32" t="s">
        <v>389</v>
      </c>
      <c r="E10" s="32">
        <v>30</v>
      </c>
      <c r="F10" s="32">
        <v>1500</v>
      </c>
      <c r="G10" s="32">
        <v>2</v>
      </c>
      <c r="H10" s="32" t="s">
        <v>11</v>
      </c>
      <c r="I10" s="32">
        <f t="shared" si="0"/>
        <v>0.16666666666666666</v>
      </c>
      <c r="J10" s="32">
        <v>35</v>
      </c>
      <c r="K10" s="46" t="s">
        <v>381</v>
      </c>
      <c r="L10" s="32" t="s">
        <v>373</v>
      </c>
    </row>
    <row r="11" spans="1:13" x14ac:dyDescent="0.25">
      <c r="A11" s="32" t="s">
        <v>392</v>
      </c>
      <c r="B11" s="32" t="s">
        <v>388</v>
      </c>
      <c r="C11" s="32" t="s">
        <v>379</v>
      </c>
      <c r="D11" s="32" t="s">
        <v>389</v>
      </c>
      <c r="E11" s="32">
        <v>30</v>
      </c>
      <c r="F11" s="32">
        <v>1500</v>
      </c>
      <c r="G11" s="32">
        <v>3</v>
      </c>
      <c r="H11" s="32" t="s">
        <v>11</v>
      </c>
      <c r="I11" s="32">
        <f t="shared" si="0"/>
        <v>0.16666666666666666</v>
      </c>
      <c r="J11" s="32">
        <v>35</v>
      </c>
      <c r="K11" s="46" t="s">
        <v>381</v>
      </c>
      <c r="L11" s="32" t="s">
        <v>373</v>
      </c>
    </row>
    <row r="12" spans="1:13" x14ac:dyDescent="0.25">
      <c r="A12" s="32" t="s">
        <v>393</v>
      </c>
      <c r="B12" s="32" t="s">
        <v>388</v>
      </c>
      <c r="C12" s="32" t="s">
        <v>379</v>
      </c>
      <c r="D12" s="32" t="s">
        <v>389</v>
      </c>
      <c r="E12" s="32">
        <v>30</v>
      </c>
      <c r="F12" s="32">
        <v>1500</v>
      </c>
      <c r="G12" s="32">
        <v>3</v>
      </c>
      <c r="H12" s="32" t="s">
        <v>11</v>
      </c>
      <c r="I12" s="32">
        <f t="shared" si="0"/>
        <v>0.16666666666666666</v>
      </c>
      <c r="J12" s="32">
        <v>35</v>
      </c>
      <c r="K12" s="46" t="s">
        <v>381</v>
      </c>
      <c r="L12" s="32" t="s">
        <v>373</v>
      </c>
    </row>
    <row r="24" spans="10:10" x14ac:dyDescent="0.25">
      <c r="J24" s="32">
        <f>3*36+5</f>
        <v>113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68976-63C7-479E-9637-95A1C8A8D90D}">
  <dimension ref="A1:BC19"/>
  <sheetViews>
    <sheetView topLeftCell="M1" zoomScaleNormal="100" workbookViewId="0">
      <selection activeCell="S35" sqref="S35"/>
    </sheetView>
  </sheetViews>
  <sheetFormatPr defaultColWidth="11.42578125" defaultRowHeight="12.75" x14ac:dyDescent="0.2"/>
  <cols>
    <col min="1" max="1" width="11.42578125" style="59"/>
    <col min="2" max="2" width="11.28515625" style="59" bestFit="1" customWidth="1"/>
    <col min="3" max="3" width="25.42578125" style="59" customWidth="1"/>
    <col min="4" max="5" width="11.42578125" style="59"/>
    <col min="6" max="6" width="22.7109375" style="59" customWidth="1"/>
    <col min="7" max="8" width="11.42578125" style="59"/>
    <col min="9" max="9" width="13.7109375" style="59" customWidth="1"/>
    <col min="10" max="11" width="11.42578125" style="59"/>
    <col min="12" max="12" width="14.140625" style="59" customWidth="1"/>
    <col min="13" max="13" width="16" style="59" customWidth="1"/>
    <col min="14" max="14" width="18.28515625" style="59" customWidth="1"/>
    <col min="15" max="15" width="17.140625" style="59" customWidth="1"/>
    <col min="16" max="16" width="16.28515625" style="59" bestFit="1" customWidth="1"/>
    <col min="17" max="17" width="15.28515625" style="59" bestFit="1" customWidth="1"/>
    <col min="18" max="21" width="11.42578125" style="59"/>
    <col min="22" max="22" width="12.28515625" style="59" bestFit="1" customWidth="1"/>
    <col min="23" max="30" width="11.42578125" style="59"/>
    <col min="31" max="31" width="6.85546875" style="59" bestFit="1" customWidth="1"/>
    <col min="32" max="32" width="11" style="59" bestFit="1" customWidth="1"/>
    <col min="33" max="33" width="9.5703125" style="59" bestFit="1" customWidth="1"/>
    <col min="34" max="34" width="8.5703125" style="59" bestFit="1" customWidth="1"/>
    <col min="35" max="35" width="9.42578125" style="59" bestFit="1" customWidth="1"/>
    <col min="36" max="36" width="11.42578125" style="59"/>
    <col min="37" max="37" width="9.42578125" style="59" bestFit="1" customWidth="1"/>
    <col min="38" max="38" width="9.5703125" style="59" bestFit="1" customWidth="1"/>
    <col min="39" max="39" width="8.5703125" style="59" bestFit="1" customWidth="1"/>
    <col min="40" max="40" width="9.42578125" style="59" bestFit="1" customWidth="1"/>
    <col min="41" max="43" width="11.42578125" style="59"/>
    <col min="44" max="44" width="29.85546875" style="59" bestFit="1" customWidth="1"/>
    <col min="45" max="45" width="10.85546875" style="59" customWidth="1"/>
    <col min="46" max="46" width="9.5703125" style="59" bestFit="1" customWidth="1"/>
    <col min="47" max="47" width="8.5703125" style="59" bestFit="1" customWidth="1"/>
    <col min="48" max="48" width="9.42578125" style="59" bestFit="1" customWidth="1"/>
    <col min="49" max="49" width="11.42578125" style="59"/>
    <col min="50" max="50" width="9.42578125" style="59" bestFit="1" customWidth="1"/>
    <col min="51" max="51" width="9.5703125" style="59" bestFit="1" customWidth="1"/>
    <col min="52" max="52" width="8.5703125" style="59" bestFit="1" customWidth="1"/>
    <col min="53" max="53" width="9.42578125" style="59" bestFit="1" customWidth="1"/>
    <col min="54" max="16384" width="11.42578125" style="59"/>
  </cols>
  <sheetData>
    <row r="1" spans="1:55" x14ac:dyDescent="0.2">
      <c r="A1" s="59" t="s">
        <v>12</v>
      </c>
      <c r="B1" s="59" t="s">
        <v>13</v>
      </c>
      <c r="C1" s="59" t="s">
        <v>14</v>
      </c>
      <c r="D1" s="59" t="s">
        <v>15</v>
      </c>
      <c r="E1" s="59" t="s">
        <v>194</v>
      </c>
      <c r="F1" s="59" t="s">
        <v>195</v>
      </c>
      <c r="G1" s="59" t="s">
        <v>196</v>
      </c>
      <c r="H1" s="59" t="s">
        <v>19</v>
      </c>
      <c r="I1" s="59" t="s">
        <v>20</v>
      </c>
      <c r="J1" s="59" t="s">
        <v>0</v>
      </c>
      <c r="K1" s="59" t="s">
        <v>349</v>
      </c>
      <c r="L1" s="59" t="s">
        <v>2</v>
      </c>
      <c r="M1" s="59" t="s">
        <v>3</v>
      </c>
      <c r="N1" s="59" t="s">
        <v>4</v>
      </c>
      <c r="O1" s="59" t="s">
        <v>339</v>
      </c>
      <c r="P1" s="59" t="s">
        <v>340</v>
      </c>
      <c r="Q1" s="59" t="s">
        <v>5</v>
      </c>
      <c r="R1" s="59" t="s">
        <v>6</v>
      </c>
      <c r="S1" s="59" t="s">
        <v>7</v>
      </c>
      <c r="T1" s="59" t="s">
        <v>8</v>
      </c>
      <c r="U1" s="59" t="s">
        <v>9</v>
      </c>
      <c r="V1" s="59" t="s">
        <v>358</v>
      </c>
      <c r="X1" s="101" t="s">
        <v>491</v>
      </c>
      <c r="Y1" s="101"/>
      <c r="Z1" s="101"/>
      <c r="AA1" s="101"/>
      <c r="AB1" s="105"/>
      <c r="AC1" s="105"/>
      <c r="AD1" s="105"/>
      <c r="AE1" s="58"/>
      <c r="AF1" s="58"/>
      <c r="AG1" s="105"/>
      <c r="AH1" s="58"/>
      <c r="AI1" s="58"/>
      <c r="AJ1" s="58"/>
      <c r="AK1" s="58"/>
      <c r="AL1" s="105"/>
      <c r="AM1" s="58"/>
      <c r="AN1" s="58"/>
      <c r="AO1" s="58"/>
      <c r="AP1" s="58"/>
      <c r="AQ1" s="105"/>
      <c r="AR1" s="58"/>
      <c r="AS1" s="58"/>
      <c r="AT1" s="105"/>
      <c r="AU1" s="58"/>
      <c r="AV1" s="58"/>
      <c r="AW1" s="58"/>
      <c r="AX1" s="58"/>
      <c r="AY1" s="105"/>
      <c r="AZ1" s="58"/>
      <c r="BA1" s="58"/>
      <c r="BB1" s="58"/>
      <c r="BC1" s="58"/>
    </row>
    <row r="2" spans="1:55" x14ac:dyDescent="0.2">
      <c r="A2" s="59" t="s">
        <v>21</v>
      </c>
      <c r="B2" s="102">
        <v>43369</v>
      </c>
      <c r="C2" s="59" t="s">
        <v>59</v>
      </c>
      <c r="D2" s="59" t="s">
        <v>22</v>
      </c>
      <c r="E2" s="59">
        <v>15</v>
      </c>
      <c r="F2" s="103" t="s">
        <v>23</v>
      </c>
      <c r="G2" s="103" t="s">
        <v>23</v>
      </c>
      <c r="H2" s="103" t="s">
        <v>24</v>
      </c>
      <c r="I2" s="103">
        <f t="shared" ref="I2:I19" si="0">1/3</f>
        <v>0.33333333333333331</v>
      </c>
      <c r="J2" s="59">
        <v>25</v>
      </c>
      <c r="K2" s="56">
        <v>207.340766282777</v>
      </c>
      <c r="L2" s="56">
        <f>K2*J2/1000</f>
        <v>5.1835191570694255</v>
      </c>
      <c r="M2" s="56">
        <v>7.8686210317460299</v>
      </c>
      <c r="N2" s="56">
        <f>M2*J2</f>
        <v>196.71552579365076</v>
      </c>
      <c r="O2" s="56">
        <v>1.3045238095238101</v>
      </c>
      <c r="P2" s="56">
        <f>O2*J2</f>
        <v>32.613095238095255</v>
      </c>
      <c r="Q2" s="104" t="s">
        <v>10</v>
      </c>
      <c r="R2" s="103" t="s">
        <v>11</v>
      </c>
      <c r="S2" s="103" t="s">
        <v>11</v>
      </c>
      <c r="T2" s="103" t="s">
        <v>11</v>
      </c>
      <c r="U2" s="103" t="s">
        <v>11</v>
      </c>
      <c r="V2" s="103" t="s">
        <v>11</v>
      </c>
      <c r="X2" s="59">
        <f>N2/L2</f>
        <v>37.950187861342179</v>
      </c>
      <c r="Y2" s="59">
        <f>AVERAGE(X2:X4)</f>
        <v>36.147807175967635</v>
      </c>
      <c r="Z2" s="59">
        <f>P2/L2</f>
        <v>6.291689921434287</v>
      </c>
      <c r="AA2" s="59">
        <f>AVERAGE(Z2:Z4)</f>
        <v>5.7401325766356095</v>
      </c>
      <c r="AB2" s="57"/>
      <c r="AC2" s="60"/>
      <c r="AD2" s="57"/>
      <c r="AG2" s="56"/>
      <c r="AJ2" s="56"/>
      <c r="AL2" s="56"/>
      <c r="AO2" s="56"/>
      <c r="AP2" s="56"/>
      <c r="AQ2" s="56"/>
      <c r="AT2" s="56"/>
      <c r="AW2" s="56"/>
      <c r="AY2" s="56"/>
      <c r="BB2" s="56"/>
      <c r="BC2" s="56"/>
    </row>
    <row r="3" spans="1:55" x14ac:dyDescent="0.2">
      <c r="A3" s="59" t="s">
        <v>25</v>
      </c>
      <c r="B3" s="102">
        <v>43369</v>
      </c>
      <c r="C3" s="59" t="s">
        <v>59</v>
      </c>
      <c r="D3" s="59" t="s">
        <v>26</v>
      </c>
      <c r="E3" s="59">
        <v>15</v>
      </c>
      <c r="F3" s="103" t="s">
        <v>23</v>
      </c>
      <c r="G3" s="103" t="s">
        <v>23</v>
      </c>
      <c r="H3" s="103" t="s">
        <v>24</v>
      </c>
      <c r="I3" s="103">
        <f t="shared" si="0"/>
        <v>0.33333333333333331</v>
      </c>
      <c r="J3" s="59">
        <v>25</v>
      </c>
      <c r="K3" s="56">
        <v>199.18172863046777</v>
      </c>
      <c r="L3" s="56">
        <f>K3*J3/1000</f>
        <v>4.9795432157616943</v>
      </c>
      <c r="M3" s="56">
        <v>8.1676455026455024</v>
      </c>
      <c r="N3" s="56">
        <f t="shared" ref="N3:N19" si="1">M3*J3</f>
        <v>204.19113756613757</v>
      </c>
      <c r="O3" s="56">
        <v>1.2326455026455001</v>
      </c>
      <c r="P3" s="56">
        <f>O3*J3</f>
        <v>30.816137566137503</v>
      </c>
      <c r="Q3" s="104" t="s">
        <v>10</v>
      </c>
      <c r="R3" s="103" t="s">
        <v>11</v>
      </c>
      <c r="S3" s="103" t="s">
        <v>11</v>
      </c>
      <c r="T3" s="103" t="s">
        <v>11</v>
      </c>
      <c r="U3" s="103" t="s">
        <v>11</v>
      </c>
      <c r="V3" s="103" t="s">
        <v>11</v>
      </c>
      <c r="X3" s="59">
        <f>N3/L3</f>
        <v>41.005997682641564</v>
      </c>
      <c r="Z3" s="59">
        <f>P3/L3</f>
        <v>6.1885470676498029</v>
      </c>
      <c r="AB3" s="57"/>
      <c r="AC3" s="60"/>
      <c r="AD3" s="57"/>
      <c r="AG3" s="56"/>
      <c r="AJ3" s="56"/>
      <c r="AL3" s="56"/>
      <c r="AO3" s="56"/>
      <c r="AP3" s="56"/>
      <c r="AQ3" s="56"/>
      <c r="AT3" s="56"/>
      <c r="AW3" s="56"/>
      <c r="AY3" s="56"/>
      <c r="BB3" s="56"/>
      <c r="BC3" s="56"/>
    </row>
    <row r="4" spans="1:55" x14ac:dyDescent="0.2">
      <c r="A4" s="59" t="s">
        <v>27</v>
      </c>
      <c r="B4" s="102">
        <v>43369</v>
      </c>
      <c r="C4" s="59" t="s">
        <v>59</v>
      </c>
      <c r="D4" s="59" t="s">
        <v>28</v>
      </c>
      <c r="E4" s="59">
        <v>15</v>
      </c>
      <c r="F4" s="103" t="s">
        <v>23</v>
      </c>
      <c r="G4" s="103" t="s">
        <v>23</v>
      </c>
      <c r="H4" s="103" t="s">
        <v>24</v>
      </c>
      <c r="I4" s="103">
        <f t="shared" si="0"/>
        <v>0.33333333333333331</v>
      </c>
      <c r="J4" s="59">
        <v>25</v>
      </c>
      <c r="K4" s="56">
        <v>220.69106266838099</v>
      </c>
      <c r="L4" s="56">
        <f t="shared" ref="L4:L19" si="2">K4*J4/1000</f>
        <v>5.5172765667095245</v>
      </c>
      <c r="M4" s="56">
        <v>6.507569444444445</v>
      </c>
      <c r="N4" s="56">
        <f t="shared" si="1"/>
        <v>162.68923611111111</v>
      </c>
      <c r="O4" s="56">
        <v>1.0461111111111101</v>
      </c>
      <c r="P4" s="56">
        <f t="shared" ref="P4:P18" si="3">O4*J4</f>
        <v>26.152777777777754</v>
      </c>
      <c r="Q4" s="104" t="s">
        <v>10</v>
      </c>
      <c r="R4" s="103" t="s">
        <v>11</v>
      </c>
      <c r="S4" s="103" t="s">
        <v>11</v>
      </c>
      <c r="T4" s="103" t="s">
        <v>11</v>
      </c>
      <c r="U4" s="103" t="s">
        <v>11</v>
      </c>
      <c r="V4" s="103" t="s">
        <v>11</v>
      </c>
      <c r="X4" s="59">
        <f>N4/L4</f>
        <v>29.48723598391917</v>
      </c>
      <c r="Z4" s="59">
        <f>P4/L4</f>
        <v>4.7401607408227386</v>
      </c>
      <c r="AB4" s="57"/>
      <c r="AC4" s="60"/>
      <c r="AD4" s="57"/>
      <c r="AG4" s="56"/>
      <c r="AJ4" s="56"/>
      <c r="AL4" s="56"/>
      <c r="AO4" s="56"/>
      <c r="AP4" s="56"/>
      <c r="AQ4" s="56"/>
      <c r="AT4" s="56"/>
      <c r="AW4" s="56"/>
      <c r="AY4" s="56"/>
      <c r="BB4" s="56"/>
      <c r="BC4" s="56"/>
    </row>
    <row r="5" spans="1:55" x14ac:dyDescent="0.2">
      <c r="A5" s="59" t="s">
        <v>29</v>
      </c>
      <c r="B5" s="102">
        <v>43369</v>
      </c>
      <c r="C5" s="59" t="s">
        <v>59</v>
      </c>
      <c r="D5" s="59" t="s">
        <v>30</v>
      </c>
      <c r="E5" s="59">
        <v>6</v>
      </c>
      <c r="F5" s="103" t="s">
        <v>23</v>
      </c>
      <c r="G5" s="103" t="s">
        <v>23</v>
      </c>
      <c r="H5" s="103" t="s">
        <v>24</v>
      </c>
      <c r="I5" s="103">
        <f t="shared" si="0"/>
        <v>0.33333333333333331</v>
      </c>
      <c r="J5" s="59">
        <v>25</v>
      </c>
      <c r="K5" s="56">
        <v>239.67255490418438</v>
      </c>
      <c r="L5" s="56">
        <f t="shared" si="2"/>
        <v>5.9918138726046086</v>
      </c>
      <c r="M5" s="56">
        <v>4.7407738095238097</v>
      </c>
      <c r="N5" s="56">
        <f t="shared" si="1"/>
        <v>118.51934523809524</v>
      </c>
      <c r="O5" s="56">
        <v>1.08</v>
      </c>
      <c r="P5" s="56">
        <f>O5*J5</f>
        <v>27</v>
      </c>
      <c r="Q5" s="104" t="s">
        <v>10</v>
      </c>
      <c r="R5" s="103" t="s">
        <v>11</v>
      </c>
      <c r="S5" s="103" t="s">
        <v>11</v>
      </c>
      <c r="T5" s="103" t="s">
        <v>11</v>
      </c>
      <c r="U5" s="103" t="s">
        <v>11</v>
      </c>
      <c r="V5" s="103" t="s">
        <v>11</v>
      </c>
      <c r="AB5" s="57"/>
      <c r="AC5" s="60"/>
      <c r="AD5" s="57"/>
      <c r="AG5" s="56"/>
      <c r="AJ5" s="56"/>
      <c r="AL5" s="56"/>
      <c r="AO5" s="56"/>
      <c r="AP5" s="56"/>
      <c r="AQ5" s="56"/>
      <c r="AT5" s="56"/>
      <c r="AW5" s="56"/>
      <c r="AY5" s="56"/>
      <c r="BB5" s="56"/>
      <c r="BC5" s="56"/>
    </row>
    <row r="6" spans="1:55" x14ac:dyDescent="0.2">
      <c r="A6" s="59" t="s">
        <v>31</v>
      </c>
      <c r="B6" s="102">
        <v>43369</v>
      </c>
      <c r="C6" s="59" t="s">
        <v>59</v>
      </c>
      <c r="D6" s="59" t="s">
        <v>32</v>
      </c>
      <c r="E6" s="59">
        <v>6</v>
      </c>
      <c r="F6" s="103" t="s">
        <v>23</v>
      </c>
      <c r="G6" s="103" t="s">
        <v>23</v>
      </c>
      <c r="H6" s="103" t="s">
        <v>24</v>
      </c>
      <c r="I6" s="103">
        <f t="shared" si="0"/>
        <v>0.33333333333333331</v>
      </c>
      <c r="J6" s="59">
        <v>25</v>
      </c>
      <c r="K6" s="56">
        <v>225.90762575551832</v>
      </c>
      <c r="L6" s="56">
        <f t="shared" si="2"/>
        <v>5.6476906438879579</v>
      </c>
      <c r="M6" s="56">
        <v>4.5341071428571427</v>
      </c>
      <c r="N6" s="56">
        <f t="shared" si="1"/>
        <v>113.35267857142857</v>
      </c>
      <c r="O6" s="56">
        <v>0.91523809523809518</v>
      </c>
      <c r="P6" s="56">
        <f t="shared" si="3"/>
        <v>22.88095238095238</v>
      </c>
      <c r="Q6" s="104" t="s">
        <v>10</v>
      </c>
      <c r="R6" s="103" t="s">
        <v>11</v>
      </c>
      <c r="S6" s="103" t="s">
        <v>11</v>
      </c>
      <c r="T6" s="103" t="s">
        <v>11</v>
      </c>
      <c r="U6" s="103" t="s">
        <v>11</v>
      </c>
      <c r="V6" s="103" t="s">
        <v>11</v>
      </c>
      <c r="AB6" s="57"/>
      <c r="AC6" s="60"/>
      <c r="AD6" s="57"/>
      <c r="AG6" s="56"/>
      <c r="AJ6" s="56"/>
      <c r="AL6" s="56"/>
      <c r="AO6" s="56"/>
      <c r="AP6" s="56"/>
      <c r="AQ6" s="56"/>
      <c r="AT6" s="56"/>
      <c r="AW6" s="56"/>
      <c r="AY6" s="56"/>
      <c r="BB6" s="56"/>
      <c r="BC6" s="56"/>
    </row>
    <row r="7" spans="1:55" x14ac:dyDescent="0.2">
      <c r="A7" s="59" t="s">
        <v>33</v>
      </c>
      <c r="B7" s="102">
        <v>43369</v>
      </c>
      <c r="C7" s="59" t="s">
        <v>59</v>
      </c>
      <c r="D7" s="59" t="s">
        <v>34</v>
      </c>
      <c r="E7" s="59">
        <v>6</v>
      </c>
      <c r="F7" s="103" t="s">
        <v>23</v>
      </c>
      <c r="G7" s="103" t="s">
        <v>23</v>
      </c>
      <c r="H7" s="103" t="s">
        <v>24</v>
      </c>
      <c r="I7" s="103">
        <f t="shared" si="0"/>
        <v>0.33333333333333331</v>
      </c>
      <c r="J7" s="59">
        <v>25</v>
      </c>
      <c r="K7" s="56">
        <v>251.86883667967996</v>
      </c>
      <c r="L7" s="56">
        <f t="shared" si="2"/>
        <v>6.2967209169919984</v>
      </c>
      <c r="M7" s="56">
        <v>4.6226785714285716</v>
      </c>
      <c r="N7" s="56">
        <f t="shared" si="1"/>
        <v>115.56696428571429</v>
      </c>
      <c r="O7" s="56">
        <v>0.81571428571428573</v>
      </c>
      <c r="P7" s="56">
        <f t="shared" si="3"/>
        <v>20.392857142857142</v>
      </c>
      <c r="Q7" s="104" t="s">
        <v>10</v>
      </c>
      <c r="R7" s="103" t="s">
        <v>11</v>
      </c>
      <c r="S7" s="103" t="s">
        <v>11</v>
      </c>
      <c r="T7" s="103" t="s">
        <v>11</v>
      </c>
      <c r="U7" s="103" t="s">
        <v>11</v>
      </c>
      <c r="V7" s="103" t="s">
        <v>11</v>
      </c>
      <c r="AB7" s="57"/>
      <c r="AC7" s="60"/>
      <c r="AD7" s="57"/>
      <c r="AG7" s="56"/>
      <c r="AJ7" s="56"/>
      <c r="AL7" s="56"/>
      <c r="AO7" s="56"/>
      <c r="AP7" s="56"/>
      <c r="AQ7" s="56"/>
      <c r="AT7" s="56"/>
      <c r="AW7" s="56"/>
      <c r="AY7" s="56"/>
      <c r="BB7" s="56"/>
      <c r="BC7" s="56"/>
    </row>
    <row r="8" spans="1:55" x14ac:dyDescent="0.2">
      <c r="A8" s="59" t="s">
        <v>35</v>
      </c>
      <c r="B8" s="102">
        <v>43370</v>
      </c>
      <c r="C8" s="59" t="s">
        <v>59</v>
      </c>
      <c r="D8" s="59" t="s">
        <v>36</v>
      </c>
      <c r="E8" s="59">
        <v>50</v>
      </c>
      <c r="F8" s="103" t="s">
        <v>23</v>
      </c>
      <c r="G8" s="103" t="s">
        <v>23</v>
      </c>
      <c r="H8" s="103" t="s">
        <v>24</v>
      </c>
      <c r="I8" s="103">
        <f t="shared" si="0"/>
        <v>0.33333333333333331</v>
      </c>
      <c r="J8" s="59">
        <v>25</v>
      </c>
      <c r="K8" s="56">
        <v>83.135954521674975</v>
      </c>
      <c r="L8" s="56">
        <f t="shared" si="2"/>
        <v>2.0783988630418744</v>
      </c>
      <c r="M8" s="56">
        <v>5.7679166666666672</v>
      </c>
      <c r="N8" s="56">
        <f t="shared" si="1"/>
        <v>144.19791666666669</v>
      </c>
      <c r="O8" s="56">
        <v>0.85238095238095235</v>
      </c>
      <c r="P8" s="56">
        <f t="shared" si="3"/>
        <v>21.30952380952381</v>
      </c>
      <c r="Q8" s="104" t="s">
        <v>10</v>
      </c>
      <c r="R8" s="103" t="s">
        <v>11</v>
      </c>
      <c r="S8" s="103" t="s">
        <v>11</v>
      </c>
      <c r="T8" s="103" t="s">
        <v>11</v>
      </c>
      <c r="U8" s="103" t="s">
        <v>11</v>
      </c>
      <c r="V8" s="103" t="s">
        <v>11</v>
      </c>
      <c r="X8" s="59">
        <f>N8/L8</f>
        <v>69.379328112036916</v>
      </c>
      <c r="Y8" s="59">
        <f>AVERAGE(X8:X10)</f>
        <v>70.756286126734821</v>
      </c>
      <c r="Z8" s="59">
        <f>P8/L8</f>
        <v>10.252855786466275</v>
      </c>
      <c r="AA8" s="59">
        <f>AVERAGE(Z8:Z10)</f>
        <v>9.4621237914946246</v>
      </c>
      <c r="AB8" s="57"/>
      <c r="AC8" s="60"/>
      <c r="AD8" s="57"/>
      <c r="AG8" s="56"/>
      <c r="AJ8" s="56"/>
      <c r="AL8" s="56"/>
      <c r="AO8" s="56"/>
      <c r="AP8" s="56"/>
      <c r="AQ8" s="56"/>
      <c r="AT8" s="56"/>
      <c r="AW8" s="56"/>
      <c r="AY8" s="56"/>
      <c r="BB8" s="56"/>
      <c r="BC8" s="56"/>
    </row>
    <row r="9" spans="1:55" x14ac:dyDescent="0.2">
      <c r="A9" s="59" t="s">
        <v>37</v>
      </c>
      <c r="B9" s="102">
        <v>43370</v>
      </c>
      <c r="C9" s="59" t="s">
        <v>59</v>
      </c>
      <c r="D9" s="59" t="s">
        <v>38</v>
      </c>
      <c r="E9" s="59">
        <v>50</v>
      </c>
      <c r="F9" s="103" t="s">
        <v>23</v>
      </c>
      <c r="G9" s="103" t="s">
        <v>23</v>
      </c>
      <c r="H9" s="103" t="s">
        <v>24</v>
      </c>
      <c r="I9" s="103">
        <f t="shared" si="0"/>
        <v>0.33333333333333331</v>
      </c>
      <c r="J9" s="59">
        <v>25</v>
      </c>
      <c r="K9" s="56">
        <v>81.228321379186852</v>
      </c>
      <c r="L9" s="56">
        <f t="shared" si="2"/>
        <v>2.0307080344796713</v>
      </c>
      <c r="M9" s="56">
        <v>5.7355357142857146</v>
      </c>
      <c r="N9" s="56">
        <f t="shared" si="1"/>
        <v>143.38839285714286</v>
      </c>
      <c r="O9" s="56">
        <v>0.72428571428571431</v>
      </c>
      <c r="P9" s="56">
        <f t="shared" si="3"/>
        <v>18.107142857142858</v>
      </c>
      <c r="Q9" s="104" t="s">
        <v>10</v>
      </c>
      <c r="R9" s="103" t="s">
        <v>11</v>
      </c>
      <c r="S9" s="103" t="s">
        <v>11</v>
      </c>
      <c r="T9" s="103" t="s">
        <v>11</v>
      </c>
      <c r="U9" s="103" t="s">
        <v>11</v>
      </c>
      <c r="V9" s="103" t="s">
        <v>11</v>
      </c>
      <c r="X9" s="59">
        <f>N9/L9</f>
        <v>70.610048526194603</v>
      </c>
      <c r="Z9" s="59">
        <f>P9/L9</f>
        <v>8.9166648034573104</v>
      </c>
      <c r="AB9" s="57"/>
      <c r="AC9" s="60"/>
      <c r="AD9" s="57"/>
      <c r="AG9" s="56"/>
      <c r="AJ9" s="56"/>
      <c r="AL9" s="56"/>
      <c r="AO9" s="56"/>
      <c r="AP9" s="56"/>
      <c r="AQ9" s="56"/>
      <c r="AT9" s="56"/>
      <c r="AW9" s="56"/>
      <c r="AY9" s="56"/>
      <c r="BB9" s="56"/>
      <c r="BC9" s="56"/>
    </row>
    <row r="10" spans="1:55" x14ac:dyDescent="0.2">
      <c r="A10" s="59" t="s">
        <v>39</v>
      </c>
      <c r="B10" s="102">
        <v>43370</v>
      </c>
      <c r="C10" s="59" t="s">
        <v>59</v>
      </c>
      <c r="D10" s="59" t="s">
        <v>40</v>
      </c>
      <c r="E10" s="59">
        <v>50</v>
      </c>
      <c r="F10" s="103" t="s">
        <v>23</v>
      </c>
      <c r="G10" s="103" t="s">
        <v>23</v>
      </c>
      <c r="H10" s="103" t="s">
        <v>24</v>
      </c>
      <c r="I10" s="103">
        <f t="shared" si="0"/>
        <v>0.33333333333333331</v>
      </c>
      <c r="J10" s="59">
        <v>25</v>
      </c>
      <c r="K10" s="56">
        <v>96.975587942337</v>
      </c>
      <c r="L10" s="56">
        <f t="shared" si="2"/>
        <v>2.424389698558425</v>
      </c>
      <c r="M10" s="56">
        <v>7.0093452380952384</v>
      </c>
      <c r="N10" s="56">
        <f t="shared" si="1"/>
        <v>175.23363095238096</v>
      </c>
      <c r="O10" s="56">
        <v>0.89380952380952383</v>
      </c>
      <c r="P10" s="56">
        <f t="shared" si="3"/>
        <v>22.345238095238095</v>
      </c>
      <c r="Q10" s="104" t="s">
        <v>10</v>
      </c>
      <c r="R10" s="103" t="s">
        <v>11</v>
      </c>
      <c r="S10" s="103" t="s">
        <v>11</v>
      </c>
      <c r="T10" s="103" t="s">
        <v>11</v>
      </c>
      <c r="U10" s="103" t="s">
        <v>11</v>
      </c>
      <c r="V10" s="103" t="s">
        <v>11</v>
      </c>
      <c r="X10" s="59">
        <f>N10/L10</f>
        <v>72.279481741972944</v>
      </c>
      <c r="Z10" s="59">
        <f>P10/L10</f>
        <v>9.2168507845602861</v>
      </c>
      <c r="AB10" s="57"/>
      <c r="AC10" s="60"/>
      <c r="AD10" s="57"/>
      <c r="AG10" s="56"/>
      <c r="AJ10" s="56"/>
      <c r="AL10" s="56"/>
      <c r="AO10" s="56"/>
      <c r="AP10" s="56"/>
      <c r="AQ10" s="56"/>
      <c r="AT10" s="56"/>
      <c r="AW10" s="56"/>
      <c r="AY10" s="56"/>
      <c r="BB10" s="56"/>
      <c r="BC10" s="56"/>
    </row>
    <row r="11" spans="1:55" x14ac:dyDescent="0.2">
      <c r="A11" s="59" t="s">
        <v>41</v>
      </c>
      <c r="B11" s="102">
        <v>43370</v>
      </c>
      <c r="C11" s="59" t="s">
        <v>59</v>
      </c>
      <c r="D11" s="59" t="s">
        <v>42</v>
      </c>
      <c r="E11" s="59">
        <v>200</v>
      </c>
      <c r="F11" s="103" t="s">
        <v>23</v>
      </c>
      <c r="G11" s="103" t="s">
        <v>23</v>
      </c>
      <c r="H11" s="103" t="s">
        <v>24</v>
      </c>
      <c r="I11" s="103">
        <f t="shared" si="0"/>
        <v>0.33333333333333331</v>
      </c>
      <c r="J11" s="59">
        <v>25</v>
      </c>
      <c r="K11" s="56">
        <v>34.664748888603278</v>
      </c>
      <c r="L11" s="56">
        <f t="shared" si="2"/>
        <v>0.86661872221508185</v>
      </c>
      <c r="M11" s="56">
        <v>5.0493125000000001</v>
      </c>
      <c r="N11" s="56">
        <f t="shared" si="1"/>
        <v>126.23281250000001</v>
      </c>
      <c r="O11" s="56">
        <v>0.66444444444444439</v>
      </c>
      <c r="P11" s="56">
        <f t="shared" si="3"/>
        <v>16.611111111111111</v>
      </c>
      <c r="Q11" s="104" t="s">
        <v>10</v>
      </c>
      <c r="R11" s="103" t="s">
        <v>11</v>
      </c>
      <c r="S11" s="103" t="s">
        <v>11</v>
      </c>
      <c r="T11" s="103" t="s">
        <v>11</v>
      </c>
      <c r="U11" s="103" t="s">
        <v>11</v>
      </c>
      <c r="V11" s="103" t="s">
        <v>11</v>
      </c>
      <c r="AB11" s="57"/>
      <c r="AC11" s="60"/>
      <c r="AD11" s="57"/>
      <c r="AG11" s="56"/>
      <c r="AJ11" s="56"/>
      <c r="AL11" s="56"/>
      <c r="AO11" s="56"/>
      <c r="AP11" s="56"/>
      <c r="AQ11" s="56"/>
      <c r="AT11" s="56"/>
      <c r="AW11" s="56"/>
      <c r="AY11" s="56"/>
      <c r="BB11" s="56"/>
      <c r="BC11" s="56"/>
    </row>
    <row r="12" spans="1:55" x14ac:dyDescent="0.2">
      <c r="A12" s="59" t="s">
        <v>43</v>
      </c>
      <c r="B12" s="102">
        <v>43370</v>
      </c>
      <c r="C12" s="59" t="s">
        <v>59</v>
      </c>
      <c r="D12" s="59" t="s">
        <v>44</v>
      </c>
      <c r="E12" s="59">
        <v>200</v>
      </c>
      <c r="F12" s="103" t="s">
        <v>23</v>
      </c>
      <c r="G12" s="103" t="s">
        <v>23</v>
      </c>
      <c r="H12" s="103" t="s">
        <v>24</v>
      </c>
      <c r="I12" s="103">
        <f t="shared" si="0"/>
        <v>0.33333333333333331</v>
      </c>
      <c r="J12" s="59">
        <v>25</v>
      </c>
      <c r="K12" s="56">
        <v>63.661785108742436</v>
      </c>
      <c r="L12" s="56">
        <f t="shared" si="2"/>
        <v>1.5915446277185608</v>
      </c>
      <c r="M12" s="56">
        <v>6.2937866784037562</v>
      </c>
      <c r="N12" s="56">
        <f t="shared" si="1"/>
        <v>157.34466696009392</v>
      </c>
      <c r="O12" s="56">
        <v>0.52474765258215961</v>
      </c>
      <c r="P12" s="56">
        <f t="shared" si="3"/>
        <v>13.11869131455399</v>
      </c>
      <c r="Q12" s="104" t="s">
        <v>10</v>
      </c>
      <c r="R12" s="103" t="s">
        <v>11</v>
      </c>
      <c r="S12" s="103" t="s">
        <v>11</v>
      </c>
      <c r="T12" s="103" t="s">
        <v>11</v>
      </c>
      <c r="U12" s="103" t="s">
        <v>11</v>
      </c>
      <c r="V12" s="103" t="s">
        <v>11</v>
      </c>
      <c r="AB12" s="57"/>
      <c r="AC12" s="60"/>
      <c r="AD12" s="57"/>
      <c r="AG12" s="56"/>
      <c r="AJ12" s="56"/>
      <c r="AL12" s="56"/>
      <c r="AO12" s="56"/>
      <c r="AP12" s="56"/>
      <c r="AQ12" s="56"/>
      <c r="AT12" s="56"/>
      <c r="AW12" s="56"/>
      <c r="AY12" s="56"/>
      <c r="BB12" s="56"/>
      <c r="BC12" s="56"/>
    </row>
    <row r="13" spans="1:55" x14ac:dyDescent="0.2">
      <c r="A13" s="59" t="s">
        <v>45</v>
      </c>
      <c r="B13" s="102">
        <v>43370</v>
      </c>
      <c r="C13" s="59" t="s">
        <v>59</v>
      </c>
      <c r="D13" s="59" t="s">
        <v>46</v>
      </c>
      <c r="E13" s="59">
        <v>200</v>
      </c>
      <c r="F13" s="103" t="s">
        <v>23</v>
      </c>
      <c r="G13" s="103" t="s">
        <v>23</v>
      </c>
      <c r="H13" s="103" t="s">
        <v>24</v>
      </c>
      <c r="I13" s="103">
        <f t="shared" si="0"/>
        <v>0.33333333333333331</v>
      </c>
      <c r="J13" s="59">
        <v>25</v>
      </c>
      <c r="K13" s="56">
        <v>72.67467730654576</v>
      </c>
      <c r="L13" s="56">
        <f t="shared" si="2"/>
        <v>1.8168669326636442</v>
      </c>
      <c r="M13" s="56">
        <v>5.6717261904761918</v>
      </c>
      <c r="N13" s="56">
        <f t="shared" si="1"/>
        <v>141.79315476190479</v>
      </c>
      <c r="O13" s="56">
        <v>0.8414285714285713</v>
      </c>
      <c r="P13" s="56">
        <f t="shared" si="3"/>
        <v>21.035714285714281</v>
      </c>
      <c r="Q13" s="104" t="s">
        <v>10</v>
      </c>
      <c r="R13" s="103" t="s">
        <v>11</v>
      </c>
      <c r="S13" s="103" t="s">
        <v>11</v>
      </c>
      <c r="T13" s="103" t="s">
        <v>11</v>
      </c>
      <c r="U13" s="103" t="s">
        <v>11</v>
      </c>
      <c r="V13" s="103" t="s">
        <v>11</v>
      </c>
      <c r="AB13" s="57"/>
      <c r="AC13" s="60"/>
      <c r="AD13" s="57"/>
      <c r="AG13" s="56"/>
      <c r="AJ13" s="56"/>
      <c r="AL13" s="56"/>
      <c r="AO13" s="56"/>
      <c r="AP13" s="56"/>
      <c r="AQ13" s="56"/>
      <c r="AT13" s="56"/>
      <c r="AW13" s="56"/>
      <c r="AY13" s="56"/>
      <c r="BB13" s="56"/>
      <c r="BC13" s="56"/>
    </row>
    <row r="14" spans="1:55" x14ac:dyDescent="0.2">
      <c r="A14" s="59" t="s">
        <v>47</v>
      </c>
      <c r="B14" s="102">
        <v>43377</v>
      </c>
      <c r="C14" s="59" t="s">
        <v>59</v>
      </c>
      <c r="D14" s="59" t="s">
        <v>48</v>
      </c>
      <c r="E14" s="59">
        <v>100</v>
      </c>
      <c r="F14" s="103" t="s">
        <v>23</v>
      </c>
      <c r="G14" s="103" t="s">
        <v>23</v>
      </c>
      <c r="H14" s="103" t="s">
        <v>24</v>
      </c>
      <c r="I14" s="103">
        <f t="shared" si="0"/>
        <v>0.33333333333333331</v>
      </c>
      <c r="J14" s="59">
        <v>25</v>
      </c>
      <c r="K14" s="56">
        <v>113.46194787342868</v>
      </c>
      <c r="L14" s="56">
        <f t="shared" si="2"/>
        <v>2.8365486968357172</v>
      </c>
      <c r="M14" s="56">
        <v>13.865083333333336</v>
      </c>
      <c r="N14" s="56">
        <f t="shared" si="1"/>
        <v>346.62708333333342</v>
      </c>
      <c r="O14" s="56">
        <v>1.6253333333333335</v>
      </c>
      <c r="P14" s="56">
        <f t="shared" si="3"/>
        <v>40.63333333333334</v>
      </c>
      <c r="Q14" s="104" t="s">
        <v>10</v>
      </c>
      <c r="R14" s="103" t="s">
        <v>11</v>
      </c>
      <c r="S14" s="103" t="s">
        <v>11</v>
      </c>
      <c r="T14" s="103" t="s">
        <v>11</v>
      </c>
      <c r="U14" s="103" t="s">
        <v>11</v>
      </c>
      <c r="V14" s="103" t="s">
        <v>11</v>
      </c>
      <c r="AB14" s="57"/>
      <c r="AC14" s="60"/>
      <c r="AD14" s="57"/>
      <c r="AG14" s="56"/>
      <c r="AJ14" s="56"/>
      <c r="AL14" s="56"/>
      <c r="AO14" s="56"/>
      <c r="AP14" s="56"/>
      <c r="AQ14" s="56"/>
      <c r="AT14" s="56"/>
      <c r="AW14" s="56"/>
      <c r="AY14" s="56"/>
      <c r="BB14" s="56"/>
      <c r="BC14" s="56"/>
    </row>
    <row r="15" spans="1:55" x14ac:dyDescent="0.2">
      <c r="A15" s="59" t="s">
        <v>49</v>
      </c>
      <c r="B15" s="102">
        <v>43377</v>
      </c>
      <c r="C15" s="59" t="s">
        <v>59</v>
      </c>
      <c r="D15" s="59" t="s">
        <v>50</v>
      </c>
      <c r="E15" s="59">
        <v>100</v>
      </c>
      <c r="F15" s="103" t="s">
        <v>23</v>
      </c>
      <c r="G15" s="103" t="s">
        <v>23</v>
      </c>
      <c r="H15" s="103" t="s">
        <v>24</v>
      </c>
      <c r="I15" s="103">
        <f t="shared" si="0"/>
        <v>0.33333333333333331</v>
      </c>
      <c r="J15" s="59">
        <v>25</v>
      </c>
      <c r="K15" s="56">
        <v>97.050172558234237</v>
      </c>
      <c r="L15" s="56">
        <f t="shared" si="2"/>
        <v>2.4262543139558561</v>
      </c>
      <c r="M15" s="56">
        <v>13.647013888888891</v>
      </c>
      <c r="N15" s="56">
        <f t="shared" si="1"/>
        <v>341.17534722222229</v>
      </c>
      <c r="O15" s="56">
        <v>1.2177777777777778</v>
      </c>
      <c r="P15" s="56">
        <f t="shared" si="3"/>
        <v>30.444444444444446</v>
      </c>
      <c r="Q15" s="104" t="s">
        <v>10</v>
      </c>
      <c r="R15" s="103" t="s">
        <v>11</v>
      </c>
      <c r="S15" s="103" t="s">
        <v>11</v>
      </c>
      <c r="T15" s="103" t="s">
        <v>11</v>
      </c>
      <c r="U15" s="103" t="s">
        <v>11</v>
      </c>
      <c r="V15" s="103" t="s">
        <v>11</v>
      </c>
      <c r="AB15" s="57"/>
      <c r="AC15" s="60"/>
      <c r="AD15" s="57"/>
      <c r="AG15" s="56"/>
      <c r="AJ15" s="56"/>
      <c r="AL15" s="56"/>
      <c r="AO15" s="56"/>
      <c r="AP15" s="56"/>
      <c r="AQ15" s="56"/>
      <c r="AT15" s="56"/>
      <c r="AW15" s="56"/>
      <c r="AY15" s="56"/>
      <c r="BB15" s="56"/>
      <c r="BC15" s="56"/>
    </row>
    <row r="16" spans="1:55" x14ac:dyDescent="0.2">
      <c r="A16" s="59" t="s">
        <v>51</v>
      </c>
      <c r="B16" s="102">
        <v>43377</v>
      </c>
      <c r="C16" s="59" t="s">
        <v>59</v>
      </c>
      <c r="D16" s="59" t="s">
        <v>52</v>
      </c>
      <c r="E16" s="59">
        <v>100</v>
      </c>
      <c r="F16" s="103" t="s">
        <v>23</v>
      </c>
      <c r="G16" s="103" t="s">
        <v>23</v>
      </c>
      <c r="H16" s="103" t="s">
        <v>24</v>
      </c>
      <c r="I16" s="103">
        <f t="shared" si="0"/>
        <v>0.33333333333333331</v>
      </c>
      <c r="J16" s="59">
        <v>25</v>
      </c>
      <c r="K16" s="56">
        <v>111.99873998617169</v>
      </c>
      <c r="L16" s="56">
        <f t="shared" si="2"/>
        <v>2.799968499654292</v>
      </c>
      <c r="M16" s="56">
        <v>11.639345238095238</v>
      </c>
      <c r="N16" s="56">
        <f t="shared" si="1"/>
        <v>290.98363095238096</v>
      </c>
      <c r="O16" s="56">
        <v>1.2885714285714285</v>
      </c>
      <c r="P16" s="56">
        <f t="shared" si="3"/>
        <v>32.214285714285715</v>
      </c>
      <c r="Q16" s="104" t="s">
        <v>10</v>
      </c>
      <c r="R16" s="103" t="s">
        <v>11</v>
      </c>
      <c r="S16" s="103" t="s">
        <v>11</v>
      </c>
      <c r="T16" s="103" t="s">
        <v>11</v>
      </c>
      <c r="U16" s="103" t="s">
        <v>11</v>
      </c>
      <c r="V16" s="103" t="s">
        <v>11</v>
      </c>
      <c r="AB16" s="57"/>
      <c r="AC16" s="60"/>
      <c r="AD16" s="57"/>
      <c r="AG16" s="56"/>
      <c r="AJ16" s="56"/>
      <c r="AL16" s="56"/>
      <c r="AO16" s="56"/>
      <c r="AP16" s="56"/>
      <c r="AQ16" s="56"/>
      <c r="AT16" s="56"/>
      <c r="AW16" s="56"/>
      <c r="AY16" s="56"/>
      <c r="BB16" s="56"/>
      <c r="BC16" s="56"/>
    </row>
    <row r="17" spans="1:55" x14ac:dyDescent="0.2">
      <c r="A17" s="59" t="s">
        <v>53</v>
      </c>
      <c r="B17" s="102">
        <v>43385</v>
      </c>
      <c r="C17" s="59" t="s">
        <v>59</v>
      </c>
      <c r="D17" s="59" t="s">
        <v>54</v>
      </c>
      <c r="E17" s="59">
        <v>2</v>
      </c>
      <c r="F17" s="103" t="s">
        <v>23</v>
      </c>
      <c r="G17" s="103" t="s">
        <v>23</v>
      </c>
      <c r="H17" s="103" t="s">
        <v>24</v>
      </c>
      <c r="I17" s="103">
        <f t="shared" si="0"/>
        <v>0.33333333333333331</v>
      </c>
      <c r="J17" s="59">
        <v>25</v>
      </c>
      <c r="K17" s="56">
        <v>70.658761568787796</v>
      </c>
      <c r="L17" s="56">
        <f t="shared" si="2"/>
        <v>1.7664690392196949</v>
      </c>
      <c r="M17" s="56">
        <v>1.8741071428571401</v>
      </c>
      <c r="N17" s="56">
        <f t="shared" si="1"/>
        <v>46.852678571428505</v>
      </c>
      <c r="O17" s="56">
        <v>0.36726984126984102</v>
      </c>
      <c r="P17" s="56">
        <f t="shared" si="3"/>
        <v>9.1817460317460249</v>
      </c>
      <c r="Q17" s="104" t="s">
        <v>10</v>
      </c>
      <c r="R17" s="103" t="s">
        <v>11</v>
      </c>
      <c r="S17" s="103" t="s">
        <v>11</v>
      </c>
      <c r="T17" s="103" t="s">
        <v>11</v>
      </c>
      <c r="U17" s="103" t="s">
        <v>11</v>
      </c>
      <c r="V17" s="103" t="s">
        <v>11</v>
      </c>
      <c r="AB17" s="57"/>
      <c r="AC17" s="60"/>
      <c r="AD17" s="57"/>
      <c r="AG17" s="56"/>
      <c r="AJ17" s="56"/>
      <c r="AL17" s="56"/>
      <c r="AO17" s="56"/>
      <c r="AP17" s="56"/>
      <c r="AQ17" s="56"/>
      <c r="AT17" s="56"/>
      <c r="AW17" s="56"/>
      <c r="AY17" s="56"/>
      <c r="BB17" s="56"/>
      <c r="BC17" s="56"/>
    </row>
    <row r="18" spans="1:55" x14ac:dyDescent="0.2">
      <c r="A18" s="59" t="s">
        <v>55</v>
      </c>
      <c r="B18" s="102">
        <v>43385</v>
      </c>
      <c r="C18" s="59" t="s">
        <v>59</v>
      </c>
      <c r="D18" s="59" t="s">
        <v>56</v>
      </c>
      <c r="E18" s="59">
        <v>2</v>
      </c>
      <c r="F18" s="103" t="s">
        <v>23</v>
      </c>
      <c r="G18" s="103" t="s">
        <v>23</v>
      </c>
      <c r="H18" s="103" t="s">
        <v>24</v>
      </c>
      <c r="I18" s="103">
        <f t="shared" si="0"/>
        <v>0.33333333333333331</v>
      </c>
      <c r="J18" s="59">
        <v>25</v>
      </c>
      <c r="K18" s="56">
        <v>96.05261273828782</v>
      </c>
      <c r="L18" s="56">
        <f t="shared" si="2"/>
        <v>2.4013153184571956</v>
      </c>
      <c r="M18" s="56">
        <v>1.8902976190476195</v>
      </c>
      <c r="N18" s="56">
        <f t="shared" si="1"/>
        <v>47.257440476190489</v>
      </c>
      <c r="O18" s="56">
        <v>0.3847619047619048</v>
      </c>
      <c r="P18" s="56">
        <f t="shared" si="3"/>
        <v>9.6190476190476204</v>
      </c>
      <c r="Q18" s="104" t="s">
        <v>10</v>
      </c>
      <c r="R18" s="103" t="s">
        <v>11</v>
      </c>
      <c r="S18" s="103" t="s">
        <v>11</v>
      </c>
      <c r="T18" s="103" t="s">
        <v>11</v>
      </c>
      <c r="U18" s="103" t="s">
        <v>11</v>
      </c>
      <c r="V18" s="103" t="s">
        <v>11</v>
      </c>
      <c r="AB18" s="57"/>
      <c r="AC18" s="60"/>
      <c r="AD18" s="57"/>
      <c r="AG18" s="56"/>
      <c r="AJ18" s="56"/>
      <c r="AL18" s="56"/>
      <c r="AO18" s="56"/>
      <c r="AP18" s="56"/>
      <c r="AQ18" s="56"/>
      <c r="AT18" s="56"/>
      <c r="AW18" s="56"/>
      <c r="AY18" s="56"/>
      <c r="BB18" s="56"/>
      <c r="BC18" s="56"/>
    </row>
    <row r="19" spans="1:55" x14ac:dyDescent="0.2">
      <c r="A19" s="59" t="s">
        <v>57</v>
      </c>
      <c r="B19" s="102">
        <v>43385</v>
      </c>
      <c r="C19" s="59" t="s">
        <v>59</v>
      </c>
      <c r="D19" s="59" t="s">
        <v>58</v>
      </c>
      <c r="E19" s="59">
        <v>2</v>
      </c>
      <c r="F19" s="103" t="s">
        <v>23</v>
      </c>
      <c r="G19" s="103" t="s">
        <v>23</v>
      </c>
      <c r="H19" s="103" t="s">
        <v>24</v>
      </c>
      <c r="I19" s="103">
        <f t="shared" si="0"/>
        <v>0.33333333333333331</v>
      </c>
      <c r="J19" s="59">
        <v>25</v>
      </c>
      <c r="K19" s="56">
        <v>78.486478788387288</v>
      </c>
      <c r="L19" s="56">
        <f t="shared" si="2"/>
        <v>1.9621619697096822</v>
      </c>
      <c r="M19" s="56">
        <v>1.7645833333333336</v>
      </c>
      <c r="N19" s="56">
        <f t="shared" si="1"/>
        <v>44.114583333333343</v>
      </c>
      <c r="O19" s="56">
        <v>0.32095238095238093</v>
      </c>
      <c r="P19" s="56">
        <f>O19*J19</f>
        <v>8.0238095238095237</v>
      </c>
      <c r="Q19" s="104" t="s">
        <v>10</v>
      </c>
      <c r="R19" s="103" t="s">
        <v>11</v>
      </c>
      <c r="S19" s="103" t="s">
        <v>11</v>
      </c>
      <c r="T19" s="103" t="s">
        <v>11</v>
      </c>
      <c r="U19" s="103" t="s">
        <v>11</v>
      </c>
      <c r="V19" s="103" t="s">
        <v>11</v>
      </c>
      <c r="AB19" s="57"/>
      <c r="AC19" s="60"/>
      <c r="AD19" s="57"/>
      <c r="AG19" s="56"/>
      <c r="AJ19" s="56"/>
      <c r="AL19" s="56"/>
      <c r="AO19" s="56"/>
      <c r="AP19" s="56"/>
      <c r="AQ19" s="56"/>
      <c r="AT19" s="56"/>
      <c r="AW19" s="56"/>
      <c r="AY19" s="56"/>
      <c r="BB19" s="56"/>
      <c r="BC19" s="56"/>
    </row>
  </sheetData>
  <printOptions gridLines="1"/>
  <pageMargins left="0" right="0"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E15D-331C-4189-8661-BE46DD9EB898}">
  <dimension ref="A1:Y73"/>
  <sheetViews>
    <sheetView zoomScale="82" zoomScaleNormal="82" workbookViewId="0">
      <pane xSplit="8" ySplit="1" topLeftCell="M2" activePane="bottomRight" state="frozen"/>
      <selection pane="topRight" activeCell="I1" sqref="I1"/>
      <selection pane="bottomLeft" activeCell="A2" sqref="A2"/>
      <selection pane="bottomRight" activeCell="K61" sqref="K61"/>
    </sheetView>
  </sheetViews>
  <sheetFormatPr defaultColWidth="11.42578125" defaultRowHeight="18.75" x14ac:dyDescent="0.3"/>
  <cols>
    <col min="1" max="1" width="11.42578125" style="112"/>
    <col min="2" max="2" width="16.28515625" style="112" bestFit="1" customWidth="1"/>
    <col min="3" max="3" width="11.42578125" style="112"/>
    <col min="4" max="4" width="16.28515625" style="112" bestFit="1" customWidth="1"/>
    <col min="5" max="5" width="19" style="112" bestFit="1" customWidth="1"/>
    <col min="6" max="6" width="15.5703125" style="112" bestFit="1" customWidth="1"/>
    <col min="7" max="7" width="14.5703125" style="112" bestFit="1" customWidth="1"/>
    <col min="8" max="8" width="11.42578125" style="112"/>
    <col min="9" max="9" width="17.85546875" style="112" customWidth="1"/>
    <col min="10" max="10" width="11.5703125" style="112" bestFit="1" customWidth="1"/>
    <col min="11" max="11" width="18.85546875" style="112" bestFit="1" customWidth="1"/>
    <col min="12" max="12" width="24.85546875" style="113" bestFit="1" customWidth="1"/>
    <col min="13" max="13" width="40.42578125" style="112" bestFit="1" customWidth="1"/>
    <col min="14" max="14" width="17.28515625" style="112" customWidth="1"/>
    <col min="15" max="15" width="32.140625" style="112" bestFit="1" customWidth="1"/>
    <col min="16" max="17" width="11.42578125" style="112"/>
    <col min="18" max="19" width="18.7109375" style="106" customWidth="1"/>
    <col min="20" max="20" width="23.42578125" style="112" bestFit="1" customWidth="1"/>
    <col min="21" max="21" width="13" style="112" bestFit="1" customWidth="1"/>
    <col min="22" max="23" width="23.5703125" style="112" bestFit="1" customWidth="1"/>
    <col min="24" max="24" width="23.5703125" style="112" customWidth="1"/>
    <col min="25" max="16384" width="11.42578125" style="112"/>
  </cols>
  <sheetData>
    <row r="1" spans="1:25" s="107" customFormat="1" x14ac:dyDescent="0.3">
      <c r="A1" s="106" t="s">
        <v>12</v>
      </c>
      <c r="B1" s="106" t="s">
        <v>13</v>
      </c>
      <c r="C1" s="106" t="s">
        <v>14</v>
      </c>
      <c r="D1" s="106" t="s">
        <v>15</v>
      </c>
      <c r="E1" s="106" t="s">
        <v>194</v>
      </c>
      <c r="F1" s="106" t="s">
        <v>195</v>
      </c>
      <c r="G1" s="106" t="s">
        <v>196</v>
      </c>
      <c r="H1" s="106" t="s">
        <v>19</v>
      </c>
      <c r="I1" s="106" t="s">
        <v>20</v>
      </c>
      <c r="J1" s="106" t="s">
        <v>0</v>
      </c>
      <c r="K1" s="107" t="s">
        <v>349</v>
      </c>
      <c r="L1" s="109" t="s">
        <v>2</v>
      </c>
      <c r="M1" s="107" t="s">
        <v>351</v>
      </c>
      <c r="N1" s="107" t="s">
        <v>352</v>
      </c>
      <c r="O1" s="106" t="s">
        <v>5</v>
      </c>
      <c r="P1" s="107" t="s">
        <v>6</v>
      </c>
      <c r="Q1" s="107" t="s">
        <v>8</v>
      </c>
      <c r="R1" s="106" t="s">
        <v>502</v>
      </c>
      <c r="S1" s="106" t="s">
        <v>503</v>
      </c>
      <c r="T1" s="107" t="s">
        <v>61</v>
      </c>
      <c r="U1" s="107" t="s">
        <v>355</v>
      </c>
      <c r="V1" s="89" t="s">
        <v>350</v>
      </c>
      <c r="W1" s="89" t="s">
        <v>356</v>
      </c>
      <c r="X1" s="59" t="s">
        <v>3</v>
      </c>
      <c r="Y1" s="59" t="s">
        <v>339</v>
      </c>
    </row>
    <row r="2" spans="1:25" s="107" customFormat="1" x14ac:dyDescent="0.3">
      <c r="A2" s="107" t="s">
        <v>62</v>
      </c>
      <c r="B2" s="108">
        <v>42908</v>
      </c>
      <c r="C2" s="107" t="s">
        <v>63</v>
      </c>
      <c r="D2" s="117" t="s">
        <v>64</v>
      </c>
      <c r="E2" s="107">
        <v>50</v>
      </c>
      <c r="F2" s="107">
        <v>250</v>
      </c>
      <c r="G2" s="107">
        <v>0</v>
      </c>
      <c r="H2" s="107" t="s">
        <v>65</v>
      </c>
      <c r="I2" s="107">
        <v>4</v>
      </c>
      <c r="J2" s="107">
        <v>35</v>
      </c>
      <c r="K2" s="107">
        <v>64.54680603774662</v>
      </c>
      <c r="L2" s="109">
        <f>K2*J2/1000</f>
        <v>2.2591382113211318</v>
      </c>
      <c r="M2" s="107">
        <f t="shared" ref="M2:M37" si="0">L2*V$2</f>
        <v>98.72433983473347</v>
      </c>
      <c r="N2" s="107">
        <f t="shared" ref="N2:N37" si="1">L2*W$2</f>
        <v>21.461813007550752</v>
      </c>
      <c r="O2" s="110" t="s">
        <v>66</v>
      </c>
      <c r="P2" s="106" t="s">
        <v>11</v>
      </c>
      <c r="Q2" s="106"/>
      <c r="R2" s="106">
        <v>0</v>
      </c>
      <c r="S2" s="106"/>
      <c r="T2" s="110" t="s">
        <v>353</v>
      </c>
      <c r="U2" s="107">
        <v>50</v>
      </c>
      <c r="V2" s="107">
        <v>43.7</v>
      </c>
      <c r="W2" s="107">
        <v>9.5</v>
      </c>
    </row>
    <row r="3" spans="1:25" s="107" customFormat="1" x14ac:dyDescent="0.3">
      <c r="A3" s="107" t="s">
        <v>67</v>
      </c>
      <c r="B3" s="108">
        <v>42908</v>
      </c>
      <c r="C3" s="107" t="s">
        <v>63</v>
      </c>
      <c r="D3" s="117" t="s">
        <v>64</v>
      </c>
      <c r="E3" s="107">
        <v>50</v>
      </c>
      <c r="F3" s="107">
        <v>250</v>
      </c>
      <c r="G3" s="107">
        <v>0.5</v>
      </c>
      <c r="H3" s="107" t="s">
        <v>65</v>
      </c>
      <c r="I3" s="107">
        <v>4</v>
      </c>
      <c r="J3" s="107">
        <v>35</v>
      </c>
      <c r="K3" s="107">
        <v>63.034901417283848</v>
      </c>
      <c r="L3" s="109">
        <f t="shared" ref="L3:L66" si="2">K3*J3/1000</f>
        <v>2.2062215496049347</v>
      </c>
      <c r="M3" s="107">
        <f t="shared" si="0"/>
        <v>96.411881717735653</v>
      </c>
      <c r="N3" s="107">
        <f t="shared" si="1"/>
        <v>20.959104721246881</v>
      </c>
      <c r="O3" s="110" t="s">
        <v>66</v>
      </c>
      <c r="P3" s="106" t="s">
        <v>11</v>
      </c>
      <c r="Q3" s="106"/>
      <c r="R3" s="106">
        <v>0</v>
      </c>
      <c r="S3" s="106"/>
      <c r="T3" s="110" t="s">
        <v>354</v>
      </c>
      <c r="U3" s="107">
        <v>15</v>
      </c>
      <c r="V3" s="111">
        <v>36.147807175967635</v>
      </c>
      <c r="W3" s="111">
        <v>5.7401325766356095</v>
      </c>
      <c r="X3" s="111"/>
    </row>
    <row r="4" spans="1:25" s="107" customFormat="1" x14ac:dyDescent="0.3">
      <c r="A4" s="107" t="s">
        <v>68</v>
      </c>
      <c r="B4" s="108">
        <v>42908</v>
      </c>
      <c r="C4" s="107" t="s">
        <v>63</v>
      </c>
      <c r="D4" s="117" t="s">
        <v>64</v>
      </c>
      <c r="E4" s="107">
        <v>50</v>
      </c>
      <c r="F4" s="107">
        <v>250</v>
      </c>
      <c r="G4" s="107">
        <v>2</v>
      </c>
      <c r="H4" s="107" t="s">
        <v>65</v>
      </c>
      <c r="I4" s="107">
        <v>4</v>
      </c>
      <c r="J4" s="107">
        <v>35</v>
      </c>
      <c r="K4" s="107">
        <v>66.849643679614786</v>
      </c>
      <c r="L4" s="109">
        <f t="shared" si="2"/>
        <v>2.3397375287865176</v>
      </c>
      <c r="M4" s="107">
        <f t="shared" si="0"/>
        <v>102.24653000797083</v>
      </c>
      <c r="N4" s="107">
        <f t="shared" si="1"/>
        <v>22.227506523471916</v>
      </c>
      <c r="O4" s="110" t="s">
        <v>66</v>
      </c>
      <c r="P4" s="106" t="s">
        <v>11</v>
      </c>
      <c r="Q4" s="106"/>
      <c r="R4" s="106">
        <v>0</v>
      </c>
      <c r="S4" s="106"/>
    </row>
    <row r="5" spans="1:25" s="107" customFormat="1" x14ac:dyDescent="0.3">
      <c r="A5" s="107" t="s">
        <v>69</v>
      </c>
      <c r="B5" s="108">
        <v>42908</v>
      </c>
      <c r="C5" s="107" t="s">
        <v>63</v>
      </c>
      <c r="D5" s="117" t="s">
        <v>64</v>
      </c>
      <c r="E5" s="107">
        <v>50</v>
      </c>
      <c r="F5" s="107">
        <v>5</v>
      </c>
      <c r="G5" s="107" t="s">
        <v>70</v>
      </c>
      <c r="H5" s="107" t="s">
        <v>65</v>
      </c>
      <c r="I5" s="107">
        <v>4</v>
      </c>
      <c r="J5" s="107">
        <v>35</v>
      </c>
      <c r="K5" s="107">
        <v>65.483197302015242</v>
      </c>
      <c r="L5" s="109">
        <f t="shared" si="2"/>
        <v>2.291911905570533</v>
      </c>
      <c r="M5" s="107">
        <f t="shared" si="0"/>
        <v>100.1565502734323</v>
      </c>
      <c r="N5" s="107">
        <f t="shared" si="1"/>
        <v>21.773163102920066</v>
      </c>
      <c r="O5" s="110" t="s">
        <v>66</v>
      </c>
      <c r="P5" s="106" t="s">
        <v>11</v>
      </c>
      <c r="Q5" s="106"/>
      <c r="R5" s="106">
        <v>0</v>
      </c>
      <c r="S5" s="106"/>
    </row>
    <row r="6" spans="1:25" s="107" customFormat="1" x14ac:dyDescent="0.3">
      <c r="A6" s="107" t="s">
        <v>71</v>
      </c>
      <c r="B6" s="108">
        <v>42908</v>
      </c>
      <c r="C6" s="107" t="s">
        <v>63</v>
      </c>
      <c r="D6" s="117" t="s">
        <v>72</v>
      </c>
      <c r="E6" s="107">
        <v>50</v>
      </c>
      <c r="F6" s="107">
        <v>250</v>
      </c>
      <c r="G6" s="107">
        <v>0</v>
      </c>
      <c r="H6" s="107" t="s">
        <v>65</v>
      </c>
      <c r="I6" s="107">
        <v>4.5</v>
      </c>
      <c r="J6" s="107">
        <v>35</v>
      </c>
      <c r="K6" s="107">
        <v>53.894293446257009</v>
      </c>
      <c r="L6" s="109">
        <f t="shared" si="2"/>
        <v>1.8863002706189953</v>
      </c>
      <c r="M6" s="107">
        <f t="shared" si="0"/>
        <v>82.431321826050095</v>
      </c>
      <c r="N6" s="107">
        <f t="shared" si="1"/>
        <v>17.919852570880455</v>
      </c>
      <c r="O6" s="110" t="s">
        <v>66</v>
      </c>
      <c r="P6" s="106" t="s">
        <v>11</v>
      </c>
      <c r="Q6" s="106"/>
      <c r="R6" s="106">
        <v>2</v>
      </c>
      <c r="S6" s="106"/>
    </row>
    <row r="7" spans="1:25" s="107" customFormat="1" x14ac:dyDescent="0.3">
      <c r="A7" s="107" t="s">
        <v>73</v>
      </c>
      <c r="B7" s="108">
        <v>42908</v>
      </c>
      <c r="C7" s="107" t="s">
        <v>63</v>
      </c>
      <c r="D7" s="117" t="s">
        <v>72</v>
      </c>
      <c r="E7" s="107">
        <v>50</v>
      </c>
      <c r="F7" s="107">
        <v>250</v>
      </c>
      <c r="G7" s="107">
        <v>0.5</v>
      </c>
      <c r="H7" s="107" t="s">
        <v>65</v>
      </c>
      <c r="I7" s="107">
        <v>4.5</v>
      </c>
      <c r="J7" s="107">
        <v>35</v>
      </c>
      <c r="K7" s="107">
        <v>52.930329616475419</v>
      </c>
      <c r="L7" s="109">
        <f t="shared" si="2"/>
        <v>1.8525615365766397</v>
      </c>
      <c r="M7" s="107">
        <f t="shared" si="0"/>
        <v>80.956939148399158</v>
      </c>
      <c r="N7" s="107">
        <f t="shared" si="1"/>
        <v>17.599334597478077</v>
      </c>
      <c r="O7" s="110" t="s">
        <v>66</v>
      </c>
      <c r="P7" s="106" t="s">
        <v>11</v>
      </c>
      <c r="Q7" s="106"/>
      <c r="R7" s="106">
        <v>2</v>
      </c>
      <c r="S7" s="106"/>
    </row>
    <row r="8" spans="1:25" s="107" customFormat="1" x14ac:dyDescent="0.3">
      <c r="A8" s="107" t="s">
        <v>74</v>
      </c>
      <c r="B8" s="108">
        <v>42908</v>
      </c>
      <c r="C8" s="107" t="s">
        <v>63</v>
      </c>
      <c r="D8" s="117" t="s">
        <v>72</v>
      </c>
      <c r="E8" s="107">
        <v>50</v>
      </c>
      <c r="F8" s="107">
        <v>250</v>
      </c>
      <c r="G8" s="107">
        <v>2</v>
      </c>
      <c r="H8" s="107" t="s">
        <v>65</v>
      </c>
      <c r="I8" s="107">
        <v>4.5</v>
      </c>
      <c r="J8" s="107">
        <v>35</v>
      </c>
      <c r="K8" s="107">
        <v>64.991526302606403</v>
      </c>
      <c r="L8" s="109">
        <f t="shared" si="2"/>
        <v>2.2747034205912242</v>
      </c>
      <c r="M8" s="107">
        <f t="shared" si="0"/>
        <v>99.404539479836501</v>
      </c>
      <c r="N8" s="107">
        <f t="shared" si="1"/>
        <v>21.609682495616632</v>
      </c>
      <c r="O8" s="110" t="s">
        <v>66</v>
      </c>
      <c r="P8" s="106" t="s">
        <v>11</v>
      </c>
      <c r="Q8" s="106"/>
      <c r="R8" s="106">
        <v>2</v>
      </c>
      <c r="S8" s="106"/>
    </row>
    <row r="9" spans="1:25" s="107" customFormat="1" x14ac:dyDescent="0.3">
      <c r="A9" s="107" t="s">
        <v>75</v>
      </c>
      <c r="B9" s="108">
        <v>42908</v>
      </c>
      <c r="C9" s="107" t="s">
        <v>63</v>
      </c>
      <c r="D9" s="117" t="s">
        <v>72</v>
      </c>
      <c r="E9" s="107">
        <v>50</v>
      </c>
      <c r="F9" s="107">
        <v>5</v>
      </c>
      <c r="G9" s="107" t="s">
        <v>70</v>
      </c>
      <c r="H9" s="107" t="s">
        <v>65</v>
      </c>
      <c r="I9" s="107">
        <v>4.5</v>
      </c>
      <c r="J9" s="107">
        <v>35</v>
      </c>
      <c r="K9" s="107">
        <v>65.451104255848037</v>
      </c>
      <c r="L9" s="109">
        <f t="shared" si="2"/>
        <v>2.2907886489546812</v>
      </c>
      <c r="M9" s="107">
        <f t="shared" si="0"/>
        <v>100.10746395931957</v>
      </c>
      <c r="N9" s="107">
        <f t="shared" si="1"/>
        <v>21.762492165069471</v>
      </c>
      <c r="O9" s="110" t="s">
        <v>66</v>
      </c>
      <c r="P9" s="106" t="s">
        <v>11</v>
      </c>
      <c r="Q9" s="106"/>
      <c r="R9" s="106">
        <v>2</v>
      </c>
      <c r="S9" s="106"/>
    </row>
    <row r="10" spans="1:25" s="107" customFormat="1" x14ac:dyDescent="0.3">
      <c r="A10" s="107" t="s">
        <v>76</v>
      </c>
      <c r="B10" s="108">
        <v>42909</v>
      </c>
      <c r="C10" s="107" t="s">
        <v>63</v>
      </c>
      <c r="D10" s="117" t="s">
        <v>77</v>
      </c>
      <c r="E10" s="107">
        <v>50</v>
      </c>
      <c r="F10" s="107">
        <v>250</v>
      </c>
      <c r="G10" s="107">
        <v>0</v>
      </c>
      <c r="H10" s="107" t="s">
        <v>65</v>
      </c>
      <c r="I10" s="107">
        <v>4.25</v>
      </c>
      <c r="J10" s="107">
        <v>35</v>
      </c>
      <c r="K10" s="107">
        <v>84.592620741406876</v>
      </c>
      <c r="L10" s="109">
        <f t="shared" si="2"/>
        <v>2.9607417259492408</v>
      </c>
      <c r="M10" s="107">
        <f t="shared" si="0"/>
        <v>129.38441342398184</v>
      </c>
      <c r="N10" s="107">
        <f t="shared" si="1"/>
        <v>28.127046396517787</v>
      </c>
      <c r="O10" s="110" t="s">
        <v>66</v>
      </c>
      <c r="P10" s="106" t="s">
        <v>11</v>
      </c>
      <c r="Q10" s="106"/>
      <c r="R10" s="106">
        <v>3</v>
      </c>
      <c r="S10" s="106"/>
    </row>
    <row r="11" spans="1:25" s="107" customFormat="1" x14ac:dyDescent="0.3">
      <c r="A11" s="107" t="s">
        <v>78</v>
      </c>
      <c r="B11" s="108">
        <v>42909</v>
      </c>
      <c r="C11" s="107" t="s">
        <v>63</v>
      </c>
      <c r="D11" s="117" t="s">
        <v>77</v>
      </c>
      <c r="E11" s="107">
        <v>50</v>
      </c>
      <c r="F11" s="107">
        <v>250</v>
      </c>
      <c r="G11" s="107">
        <v>0.5</v>
      </c>
      <c r="H11" s="107" t="s">
        <v>65</v>
      </c>
      <c r="I11" s="107">
        <v>4.25</v>
      </c>
      <c r="J11" s="107">
        <v>35</v>
      </c>
      <c r="K11" s="107">
        <v>83.165921359401878</v>
      </c>
      <c r="L11" s="109">
        <f t="shared" si="2"/>
        <v>2.9108072475790658</v>
      </c>
      <c r="M11" s="107">
        <f t="shared" si="0"/>
        <v>127.20227671920519</v>
      </c>
      <c r="N11" s="107">
        <f t="shared" si="1"/>
        <v>27.652668852001124</v>
      </c>
      <c r="O11" s="110" t="s">
        <v>66</v>
      </c>
      <c r="P11" s="106" t="s">
        <v>11</v>
      </c>
      <c r="Q11" s="106"/>
      <c r="R11" s="106">
        <v>3</v>
      </c>
      <c r="S11" s="106"/>
    </row>
    <row r="12" spans="1:25" s="107" customFormat="1" x14ac:dyDescent="0.3">
      <c r="A12" s="107" t="s">
        <v>79</v>
      </c>
      <c r="B12" s="108">
        <v>42909</v>
      </c>
      <c r="C12" s="107" t="s">
        <v>63</v>
      </c>
      <c r="D12" s="117" t="s">
        <v>77</v>
      </c>
      <c r="E12" s="107">
        <v>50</v>
      </c>
      <c r="F12" s="107">
        <v>250</v>
      </c>
      <c r="G12" s="107">
        <v>2</v>
      </c>
      <c r="H12" s="107" t="s">
        <v>65</v>
      </c>
      <c r="I12" s="107">
        <v>4.25</v>
      </c>
      <c r="J12" s="107">
        <v>35</v>
      </c>
      <c r="K12" s="107">
        <v>85.298047536016028</v>
      </c>
      <c r="L12" s="109">
        <f t="shared" si="2"/>
        <v>2.9854316637605613</v>
      </c>
      <c r="M12" s="107">
        <f t="shared" si="0"/>
        <v>130.46336370633654</v>
      </c>
      <c r="N12" s="107">
        <f t="shared" si="1"/>
        <v>28.361600805725331</v>
      </c>
      <c r="O12" s="110" t="s">
        <v>66</v>
      </c>
      <c r="P12" s="106" t="s">
        <v>11</v>
      </c>
      <c r="Q12" s="106"/>
      <c r="R12" s="106">
        <v>3</v>
      </c>
      <c r="S12" s="106"/>
    </row>
    <row r="13" spans="1:25" s="107" customFormat="1" x14ac:dyDescent="0.3">
      <c r="A13" s="107" t="s">
        <v>80</v>
      </c>
      <c r="B13" s="108">
        <v>42909</v>
      </c>
      <c r="C13" s="107" t="s">
        <v>63</v>
      </c>
      <c r="D13" s="117" t="s">
        <v>77</v>
      </c>
      <c r="E13" s="107">
        <v>50</v>
      </c>
      <c r="F13" s="107">
        <v>5</v>
      </c>
      <c r="G13" s="107" t="s">
        <v>70</v>
      </c>
      <c r="H13" s="107" t="s">
        <v>65</v>
      </c>
      <c r="I13" s="107">
        <v>4.25</v>
      </c>
      <c r="J13" s="107">
        <v>35</v>
      </c>
      <c r="K13" s="107">
        <v>82.310464392879922</v>
      </c>
      <c r="L13" s="109">
        <f t="shared" si="2"/>
        <v>2.880866253750797</v>
      </c>
      <c r="M13" s="107">
        <f t="shared" si="0"/>
        <v>125.89385528890983</v>
      </c>
      <c r="N13" s="107">
        <f t="shared" si="1"/>
        <v>27.368229410632573</v>
      </c>
      <c r="O13" s="110" t="s">
        <v>66</v>
      </c>
      <c r="P13" s="106" t="s">
        <v>11</v>
      </c>
      <c r="Q13" s="106"/>
      <c r="R13" s="106">
        <v>3</v>
      </c>
      <c r="S13" s="106"/>
    </row>
    <row r="14" spans="1:25" s="107" customFormat="1" x14ac:dyDescent="0.3">
      <c r="A14" s="107" t="s">
        <v>81</v>
      </c>
      <c r="B14" s="108">
        <v>42912</v>
      </c>
      <c r="C14" s="107" t="s">
        <v>63</v>
      </c>
      <c r="D14" s="117" t="s">
        <v>64</v>
      </c>
      <c r="E14" s="107">
        <v>50</v>
      </c>
      <c r="F14" s="107">
        <v>250</v>
      </c>
      <c r="G14" s="107">
        <v>0</v>
      </c>
      <c r="H14" s="107" t="s">
        <v>24</v>
      </c>
      <c r="I14" s="107">
        <v>3.75</v>
      </c>
      <c r="J14" s="107">
        <v>35</v>
      </c>
      <c r="K14" s="107">
        <v>58.967100311295411</v>
      </c>
      <c r="L14" s="109">
        <f t="shared" si="2"/>
        <v>2.0638485108953395</v>
      </c>
      <c r="M14" s="107">
        <f t="shared" si="0"/>
        <v>90.190179926126348</v>
      </c>
      <c r="N14" s="107">
        <f t="shared" si="1"/>
        <v>19.606560853505727</v>
      </c>
      <c r="O14" s="110" t="s">
        <v>66</v>
      </c>
      <c r="P14" s="106" t="s">
        <v>11</v>
      </c>
      <c r="Q14" s="106" t="s">
        <v>11</v>
      </c>
      <c r="R14" s="106">
        <v>0</v>
      </c>
      <c r="S14" s="106">
        <v>0</v>
      </c>
    </row>
    <row r="15" spans="1:25" s="107" customFormat="1" x14ac:dyDescent="0.3">
      <c r="A15" s="107" t="s">
        <v>82</v>
      </c>
      <c r="B15" s="108">
        <v>42912</v>
      </c>
      <c r="C15" s="107" t="s">
        <v>63</v>
      </c>
      <c r="D15" s="117" t="s">
        <v>64</v>
      </c>
      <c r="E15" s="107">
        <v>50</v>
      </c>
      <c r="F15" s="107">
        <v>250</v>
      </c>
      <c r="G15" s="107">
        <v>0.5</v>
      </c>
      <c r="H15" s="107" t="s">
        <v>24</v>
      </c>
      <c r="I15" s="107">
        <v>3.75</v>
      </c>
      <c r="J15" s="107">
        <v>35</v>
      </c>
      <c r="K15" s="107">
        <v>59.7279155951801</v>
      </c>
      <c r="L15" s="109">
        <f t="shared" si="2"/>
        <v>2.0904770458313036</v>
      </c>
      <c r="M15" s="107">
        <f t="shared" si="0"/>
        <v>91.353846902827968</v>
      </c>
      <c r="N15" s="107">
        <f t="shared" si="1"/>
        <v>19.859531935397385</v>
      </c>
      <c r="O15" s="110" t="s">
        <v>66</v>
      </c>
      <c r="P15" s="106" t="s">
        <v>11</v>
      </c>
      <c r="Q15" s="106" t="s">
        <v>11</v>
      </c>
      <c r="R15" s="106">
        <v>0</v>
      </c>
      <c r="S15" s="106">
        <v>0</v>
      </c>
    </row>
    <row r="16" spans="1:25" s="107" customFormat="1" x14ac:dyDescent="0.3">
      <c r="A16" s="107" t="s">
        <v>83</v>
      </c>
      <c r="B16" s="108">
        <v>42912</v>
      </c>
      <c r="C16" s="107" t="s">
        <v>63</v>
      </c>
      <c r="D16" s="117" t="s">
        <v>64</v>
      </c>
      <c r="E16" s="107">
        <v>50</v>
      </c>
      <c r="F16" s="107">
        <v>250</v>
      </c>
      <c r="G16" s="107">
        <v>2</v>
      </c>
      <c r="H16" s="107" t="s">
        <v>24</v>
      </c>
      <c r="I16" s="107">
        <v>3.75</v>
      </c>
      <c r="J16" s="107">
        <v>35</v>
      </c>
      <c r="K16" s="107">
        <v>60.819871601371837</v>
      </c>
      <c r="L16" s="109">
        <f t="shared" si="2"/>
        <v>2.1286955060480142</v>
      </c>
      <c r="M16" s="107">
        <f t="shared" si="0"/>
        <v>93.02399361429822</v>
      </c>
      <c r="N16" s="107">
        <f t="shared" si="1"/>
        <v>20.222607307456133</v>
      </c>
      <c r="O16" s="110" t="s">
        <v>66</v>
      </c>
      <c r="P16" s="106" t="s">
        <v>11</v>
      </c>
      <c r="Q16" s="106" t="s">
        <v>11</v>
      </c>
      <c r="R16" s="106">
        <v>0</v>
      </c>
      <c r="S16" s="106">
        <v>0</v>
      </c>
    </row>
    <row r="17" spans="1:19" s="107" customFormat="1" x14ac:dyDescent="0.3">
      <c r="A17" s="107" t="s">
        <v>84</v>
      </c>
      <c r="B17" s="108">
        <v>42912</v>
      </c>
      <c r="C17" s="107" t="s">
        <v>63</v>
      </c>
      <c r="D17" s="117" t="s">
        <v>64</v>
      </c>
      <c r="E17" s="107">
        <v>50</v>
      </c>
      <c r="F17" s="107">
        <v>5</v>
      </c>
      <c r="G17" s="107" t="s">
        <v>70</v>
      </c>
      <c r="H17" s="107" t="s">
        <v>24</v>
      </c>
      <c r="I17" s="107">
        <v>3.75</v>
      </c>
      <c r="J17" s="107">
        <v>35</v>
      </c>
      <c r="K17" s="107">
        <v>58.169296983455865</v>
      </c>
      <c r="L17" s="109">
        <f t="shared" si="2"/>
        <v>2.0359253944209552</v>
      </c>
      <c r="M17" s="107">
        <f t="shared" si="0"/>
        <v>88.969939736195755</v>
      </c>
      <c r="N17" s="107">
        <f t="shared" si="1"/>
        <v>19.341291246999074</v>
      </c>
      <c r="O17" s="110" t="s">
        <v>66</v>
      </c>
      <c r="P17" s="106" t="s">
        <v>11</v>
      </c>
      <c r="Q17" s="106"/>
      <c r="R17" s="106">
        <v>0</v>
      </c>
      <c r="S17" s="106"/>
    </row>
    <row r="18" spans="1:19" s="107" customFormat="1" x14ac:dyDescent="0.3">
      <c r="A18" s="107" t="s">
        <v>85</v>
      </c>
      <c r="B18" s="108">
        <v>42912</v>
      </c>
      <c r="C18" s="107" t="s">
        <v>63</v>
      </c>
      <c r="D18" s="117" t="s">
        <v>525</v>
      </c>
      <c r="E18" s="107">
        <v>50</v>
      </c>
      <c r="F18" s="107">
        <v>250</v>
      </c>
      <c r="G18" s="107">
        <v>0</v>
      </c>
      <c r="H18" s="107" t="s">
        <v>86</v>
      </c>
      <c r="I18" s="107">
        <v>3.5</v>
      </c>
      <c r="J18" s="107">
        <v>35</v>
      </c>
      <c r="K18" s="107">
        <v>70.884580128564807</v>
      </c>
      <c r="L18" s="109">
        <f t="shared" si="2"/>
        <v>2.4809603044997686</v>
      </c>
      <c r="M18" s="107">
        <f t="shared" si="0"/>
        <v>108.4179653066399</v>
      </c>
      <c r="N18" s="107">
        <f t="shared" si="1"/>
        <v>23.569122892747803</v>
      </c>
      <c r="O18" s="110" t="s">
        <v>66</v>
      </c>
      <c r="P18" s="106" t="s">
        <v>11</v>
      </c>
      <c r="Q18" s="106" t="s">
        <v>11</v>
      </c>
      <c r="R18" s="106">
        <v>0</v>
      </c>
      <c r="S18" s="106">
        <v>0</v>
      </c>
    </row>
    <row r="19" spans="1:19" s="107" customFormat="1" x14ac:dyDescent="0.3">
      <c r="A19" s="107" t="s">
        <v>87</v>
      </c>
      <c r="B19" s="108">
        <v>42912</v>
      </c>
      <c r="C19" s="107" t="s">
        <v>63</v>
      </c>
      <c r="D19" s="117" t="s">
        <v>525</v>
      </c>
      <c r="E19" s="107">
        <v>50</v>
      </c>
      <c r="F19" s="107">
        <v>250</v>
      </c>
      <c r="G19" s="107">
        <v>0.5</v>
      </c>
      <c r="H19" s="107" t="s">
        <v>86</v>
      </c>
      <c r="I19" s="107">
        <v>3.5</v>
      </c>
      <c r="J19" s="107">
        <v>35</v>
      </c>
      <c r="K19" s="107">
        <v>70.389326929393789</v>
      </c>
      <c r="L19" s="109">
        <f t="shared" si="2"/>
        <v>2.4636264425287826</v>
      </c>
      <c r="M19" s="107">
        <f t="shared" si="0"/>
        <v>107.66047553850781</v>
      </c>
      <c r="N19" s="107">
        <f t="shared" si="1"/>
        <v>23.404451204023434</v>
      </c>
      <c r="O19" s="110" t="s">
        <v>66</v>
      </c>
      <c r="P19" s="106" t="s">
        <v>11</v>
      </c>
      <c r="Q19" s="106" t="s">
        <v>11</v>
      </c>
      <c r="R19" s="106">
        <v>0</v>
      </c>
      <c r="S19" s="106">
        <v>0</v>
      </c>
    </row>
    <row r="20" spans="1:19" s="107" customFormat="1" x14ac:dyDescent="0.3">
      <c r="A20" s="107" t="s">
        <v>88</v>
      </c>
      <c r="B20" s="108">
        <v>42912</v>
      </c>
      <c r="C20" s="107" t="s">
        <v>63</v>
      </c>
      <c r="D20" s="117" t="s">
        <v>525</v>
      </c>
      <c r="E20" s="107">
        <v>50</v>
      </c>
      <c r="F20" s="107">
        <v>250</v>
      </c>
      <c r="G20" s="107">
        <v>2</v>
      </c>
      <c r="H20" s="107" t="s">
        <v>86</v>
      </c>
      <c r="I20" s="107">
        <v>3.5</v>
      </c>
      <c r="J20" s="107">
        <v>35</v>
      </c>
      <c r="K20" s="107">
        <v>74.304599825245432</v>
      </c>
      <c r="L20" s="109">
        <f t="shared" si="2"/>
        <v>2.6006609938835901</v>
      </c>
      <c r="M20" s="107">
        <f t="shared" si="0"/>
        <v>113.64888543271289</v>
      </c>
      <c r="N20" s="107">
        <f t="shared" si="1"/>
        <v>24.706279441894104</v>
      </c>
      <c r="O20" s="110" t="s">
        <v>66</v>
      </c>
      <c r="P20" s="106" t="s">
        <v>11</v>
      </c>
      <c r="Q20" s="106" t="s">
        <v>11</v>
      </c>
      <c r="R20" s="106">
        <v>0</v>
      </c>
      <c r="S20" s="106">
        <v>0</v>
      </c>
    </row>
    <row r="21" spans="1:19" s="107" customFormat="1" x14ac:dyDescent="0.3">
      <c r="A21" s="107" t="s">
        <v>89</v>
      </c>
      <c r="B21" s="108">
        <v>42912</v>
      </c>
      <c r="C21" s="107" t="s">
        <v>63</v>
      </c>
      <c r="D21" s="117" t="s">
        <v>525</v>
      </c>
      <c r="E21" s="107">
        <v>50</v>
      </c>
      <c r="F21" s="107">
        <v>5</v>
      </c>
      <c r="G21" s="107" t="s">
        <v>70</v>
      </c>
      <c r="H21" s="107" t="s">
        <v>86</v>
      </c>
      <c r="I21" s="107">
        <v>3.5</v>
      </c>
      <c r="J21" s="107">
        <v>35</v>
      </c>
      <c r="K21" s="107">
        <v>74.425743302741267</v>
      </c>
      <c r="L21" s="109">
        <f t="shared" si="2"/>
        <v>2.6049010155959444</v>
      </c>
      <c r="M21" s="107">
        <f t="shared" si="0"/>
        <v>113.83417438154278</v>
      </c>
      <c r="N21" s="107">
        <f t="shared" si="1"/>
        <v>24.746559648161472</v>
      </c>
      <c r="O21" s="110" t="s">
        <v>66</v>
      </c>
      <c r="P21" s="106" t="s">
        <v>11</v>
      </c>
      <c r="R21" s="106">
        <v>0</v>
      </c>
      <c r="S21" s="106"/>
    </row>
    <row r="22" spans="1:19" s="107" customFormat="1" x14ac:dyDescent="0.3">
      <c r="A22" s="107" t="s">
        <v>90</v>
      </c>
      <c r="B22" s="108">
        <v>43064</v>
      </c>
      <c r="C22" s="107" t="s">
        <v>63</v>
      </c>
      <c r="D22" s="117" t="s">
        <v>526</v>
      </c>
      <c r="E22" s="107">
        <v>50</v>
      </c>
      <c r="F22" s="107">
        <v>250</v>
      </c>
      <c r="G22" s="107">
        <v>0</v>
      </c>
      <c r="H22" s="107" t="s">
        <v>24</v>
      </c>
      <c r="I22" s="107">
        <v>5</v>
      </c>
      <c r="J22" s="107">
        <v>35</v>
      </c>
      <c r="K22" s="107">
        <v>202.14935575562035</v>
      </c>
      <c r="L22" s="109">
        <f t="shared" si="2"/>
        <v>7.0752274514467128</v>
      </c>
      <c r="M22" s="107">
        <f t="shared" si="0"/>
        <v>309.1874396282214</v>
      </c>
      <c r="N22" s="107">
        <f t="shared" si="1"/>
        <v>67.214660788743771</v>
      </c>
      <c r="O22" s="110" t="s">
        <v>66</v>
      </c>
      <c r="P22" s="106" t="s">
        <v>11</v>
      </c>
      <c r="Q22" s="106" t="s">
        <v>11</v>
      </c>
      <c r="R22" s="106">
        <v>3</v>
      </c>
      <c r="S22" s="106">
        <v>1</v>
      </c>
    </row>
    <row r="23" spans="1:19" s="107" customFormat="1" x14ac:dyDescent="0.3">
      <c r="A23" s="107" t="s">
        <v>91</v>
      </c>
      <c r="B23" s="108">
        <v>43064</v>
      </c>
      <c r="C23" s="107" t="s">
        <v>63</v>
      </c>
      <c r="D23" s="117" t="s">
        <v>526</v>
      </c>
      <c r="E23" s="107">
        <v>50</v>
      </c>
      <c r="F23" s="107">
        <v>250</v>
      </c>
      <c r="G23" s="107">
        <v>0.5</v>
      </c>
      <c r="H23" s="107" t="s">
        <v>24</v>
      </c>
      <c r="I23" s="107">
        <v>5</v>
      </c>
      <c r="J23" s="107">
        <v>35</v>
      </c>
      <c r="K23" s="107">
        <v>218.05193283208462</v>
      </c>
      <c r="L23" s="109">
        <f t="shared" si="2"/>
        <v>7.6318176491229615</v>
      </c>
      <c r="M23" s="107">
        <f t="shared" si="0"/>
        <v>333.51043126667344</v>
      </c>
      <c r="N23" s="107">
        <f t="shared" si="1"/>
        <v>72.502267666668132</v>
      </c>
      <c r="O23" s="110" t="s">
        <v>66</v>
      </c>
      <c r="P23" s="106" t="s">
        <v>11</v>
      </c>
      <c r="Q23" s="106" t="s">
        <v>11</v>
      </c>
      <c r="R23" s="106">
        <v>3</v>
      </c>
      <c r="S23" s="106">
        <v>1</v>
      </c>
    </row>
    <row r="24" spans="1:19" s="107" customFormat="1" x14ac:dyDescent="0.3">
      <c r="A24" s="107" t="s">
        <v>92</v>
      </c>
      <c r="B24" s="108">
        <v>43064</v>
      </c>
      <c r="C24" s="107" t="s">
        <v>63</v>
      </c>
      <c r="D24" s="117" t="s">
        <v>526</v>
      </c>
      <c r="E24" s="107">
        <v>50</v>
      </c>
      <c r="F24" s="107">
        <v>250</v>
      </c>
      <c r="G24" s="107">
        <v>2</v>
      </c>
      <c r="H24" s="107" t="s">
        <v>24</v>
      </c>
      <c r="I24" s="107">
        <v>5</v>
      </c>
      <c r="J24" s="107">
        <v>35</v>
      </c>
      <c r="K24" s="107">
        <v>214.80655948679365</v>
      </c>
      <c r="L24" s="109">
        <f t="shared" si="2"/>
        <v>7.5182295820377778</v>
      </c>
      <c r="M24" s="107">
        <f t="shared" si="0"/>
        <v>328.54663273505093</v>
      </c>
      <c r="N24" s="107">
        <f t="shared" si="1"/>
        <v>71.423181029358886</v>
      </c>
      <c r="O24" s="110" t="s">
        <v>66</v>
      </c>
      <c r="P24" s="106" t="s">
        <v>11</v>
      </c>
      <c r="Q24" s="106" t="s">
        <v>11</v>
      </c>
      <c r="R24" s="106">
        <v>3</v>
      </c>
      <c r="S24" s="106">
        <v>1</v>
      </c>
    </row>
    <row r="25" spans="1:19" s="107" customFormat="1" x14ac:dyDescent="0.3">
      <c r="A25" s="107" t="s">
        <v>93</v>
      </c>
      <c r="B25" s="108">
        <v>43064</v>
      </c>
      <c r="C25" s="107" t="s">
        <v>63</v>
      </c>
      <c r="D25" s="117" t="s">
        <v>526</v>
      </c>
      <c r="E25" s="107">
        <v>50</v>
      </c>
      <c r="F25" s="107">
        <v>5</v>
      </c>
      <c r="G25" s="107" t="s">
        <v>70</v>
      </c>
      <c r="H25" s="107" t="s">
        <v>24</v>
      </c>
      <c r="I25" s="107">
        <v>5</v>
      </c>
      <c r="J25" s="107">
        <v>35</v>
      </c>
      <c r="K25" s="107">
        <v>224.79750279704638</v>
      </c>
      <c r="L25" s="109">
        <f t="shared" si="2"/>
        <v>7.8679125978966233</v>
      </c>
      <c r="M25" s="107">
        <f t="shared" si="0"/>
        <v>343.82778052808249</v>
      </c>
      <c r="N25" s="107">
        <f t="shared" si="1"/>
        <v>74.745169680017923</v>
      </c>
      <c r="O25" s="110" t="s">
        <v>66</v>
      </c>
      <c r="P25" s="106" t="s">
        <v>11</v>
      </c>
      <c r="R25" s="106">
        <v>3</v>
      </c>
      <c r="S25" s="106"/>
    </row>
    <row r="26" spans="1:19" s="107" customFormat="1" x14ac:dyDescent="0.3">
      <c r="A26" s="107" t="s">
        <v>94</v>
      </c>
      <c r="B26" s="108">
        <v>43064</v>
      </c>
      <c r="C26" s="107" t="s">
        <v>63</v>
      </c>
      <c r="D26" s="117" t="s">
        <v>527</v>
      </c>
      <c r="E26" s="107">
        <v>50</v>
      </c>
      <c r="F26" s="107">
        <v>250</v>
      </c>
      <c r="G26" s="107">
        <v>0</v>
      </c>
      <c r="H26" s="107" t="s">
        <v>24</v>
      </c>
      <c r="I26" s="107">
        <v>5</v>
      </c>
      <c r="J26" s="107">
        <v>35</v>
      </c>
      <c r="K26" s="107">
        <v>192.79420671127363</v>
      </c>
      <c r="L26" s="109">
        <f t="shared" si="2"/>
        <v>6.7477972348945769</v>
      </c>
      <c r="M26" s="107">
        <f t="shared" si="0"/>
        <v>294.87873916489303</v>
      </c>
      <c r="N26" s="107">
        <f t="shared" si="1"/>
        <v>64.104073731498488</v>
      </c>
      <c r="O26" s="110" t="s">
        <v>66</v>
      </c>
      <c r="P26" s="106" t="s">
        <v>11</v>
      </c>
      <c r="Q26" s="106" t="s">
        <v>11</v>
      </c>
      <c r="R26" s="106">
        <v>2</v>
      </c>
      <c r="S26" s="106">
        <v>2</v>
      </c>
    </row>
    <row r="27" spans="1:19" s="107" customFormat="1" x14ac:dyDescent="0.3">
      <c r="A27" s="107" t="s">
        <v>95</v>
      </c>
      <c r="B27" s="108">
        <v>43064</v>
      </c>
      <c r="C27" s="107" t="s">
        <v>63</v>
      </c>
      <c r="D27" s="117" t="s">
        <v>527</v>
      </c>
      <c r="E27" s="107">
        <v>50</v>
      </c>
      <c r="F27" s="107">
        <v>250</v>
      </c>
      <c r="G27" s="107">
        <v>0.5</v>
      </c>
      <c r="H27" s="107" t="s">
        <v>24</v>
      </c>
      <c r="I27" s="107">
        <v>5</v>
      </c>
      <c r="J27" s="107">
        <v>35</v>
      </c>
      <c r="K27" s="107">
        <v>192.45598999773736</v>
      </c>
      <c r="L27" s="109">
        <f t="shared" si="2"/>
        <v>6.7359596499208072</v>
      </c>
      <c r="M27" s="107">
        <f t="shared" si="0"/>
        <v>294.36143670153928</v>
      </c>
      <c r="N27" s="107">
        <f t="shared" si="1"/>
        <v>63.991616674247666</v>
      </c>
      <c r="O27" s="110" t="s">
        <v>66</v>
      </c>
      <c r="P27" s="106" t="s">
        <v>11</v>
      </c>
      <c r="Q27" s="106" t="s">
        <v>11</v>
      </c>
      <c r="R27" s="106">
        <v>2</v>
      </c>
      <c r="S27" s="106">
        <v>2</v>
      </c>
    </row>
    <row r="28" spans="1:19" s="107" customFormat="1" x14ac:dyDescent="0.3">
      <c r="A28" s="107" t="s">
        <v>96</v>
      </c>
      <c r="B28" s="108">
        <v>43064</v>
      </c>
      <c r="C28" s="107" t="s">
        <v>63</v>
      </c>
      <c r="D28" s="117" t="s">
        <v>527</v>
      </c>
      <c r="E28" s="107">
        <v>50</v>
      </c>
      <c r="F28" s="107">
        <v>250</v>
      </c>
      <c r="G28" s="107">
        <v>2</v>
      </c>
      <c r="H28" s="107" t="s">
        <v>24</v>
      </c>
      <c r="I28" s="107">
        <v>5</v>
      </c>
      <c r="J28" s="107">
        <v>35</v>
      </c>
      <c r="K28" s="107">
        <v>196.82669861927496</v>
      </c>
      <c r="L28" s="109">
        <f t="shared" si="2"/>
        <v>6.8889344516746238</v>
      </c>
      <c r="M28" s="107">
        <f t="shared" si="0"/>
        <v>301.04643553818107</v>
      </c>
      <c r="N28" s="107">
        <f t="shared" si="1"/>
        <v>65.44487729090892</v>
      </c>
      <c r="O28" s="110" t="s">
        <v>66</v>
      </c>
      <c r="P28" s="106" t="s">
        <v>11</v>
      </c>
      <c r="Q28" s="106" t="s">
        <v>11</v>
      </c>
      <c r="R28" s="106">
        <v>2</v>
      </c>
      <c r="S28" s="106">
        <v>2</v>
      </c>
    </row>
    <row r="29" spans="1:19" s="107" customFormat="1" x14ac:dyDescent="0.3">
      <c r="A29" s="107" t="s">
        <v>97</v>
      </c>
      <c r="B29" s="108">
        <v>43064</v>
      </c>
      <c r="C29" s="107" t="s">
        <v>63</v>
      </c>
      <c r="D29" s="117" t="s">
        <v>527</v>
      </c>
      <c r="E29" s="107">
        <v>50</v>
      </c>
      <c r="F29" s="107">
        <v>5</v>
      </c>
      <c r="G29" s="107" t="s">
        <v>70</v>
      </c>
      <c r="H29" s="107" t="s">
        <v>24</v>
      </c>
      <c r="I29" s="107">
        <v>5</v>
      </c>
      <c r="J29" s="107">
        <v>35</v>
      </c>
      <c r="K29" s="107">
        <v>195.09625360535105</v>
      </c>
      <c r="L29" s="109">
        <f t="shared" si="2"/>
        <v>6.8283688761872874</v>
      </c>
      <c r="M29" s="107">
        <f t="shared" si="0"/>
        <v>298.39971988938447</v>
      </c>
      <c r="N29" s="107">
        <f t="shared" si="1"/>
        <v>64.869504323779225</v>
      </c>
      <c r="O29" s="110" t="s">
        <v>66</v>
      </c>
      <c r="P29" s="106" t="s">
        <v>11</v>
      </c>
      <c r="R29" s="106">
        <v>2</v>
      </c>
      <c r="S29" s="106"/>
    </row>
    <row r="30" spans="1:19" s="107" customFormat="1" x14ac:dyDescent="0.3">
      <c r="A30" s="107" t="s">
        <v>98</v>
      </c>
      <c r="B30" s="108">
        <v>43139</v>
      </c>
      <c r="C30" s="107" t="s">
        <v>63</v>
      </c>
      <c r="D30" s="117" t="s">
        <v>528</v>
      </c>
      <c r="E30" s="107">
        <v>50</v>
      </c>
      <c r="F30" s="107">
        <v>250</v>
      </c>
      <c r="G30" s="107">
        <v>0</v>
      </c>
      <c r="H30" s="107" t="s">
        <v>86</v>
      </c>
      <c r="I30" s="107">
        <v>6</v>
      </c>
      <c r="J30" s="107">
        <v>35</v>
      </c>
      <c r="K30" s="107">
        <v>77.404559186133227</v>
      </c>
      <c r="L30" s="109">
        <f t="shared" si="2"/>
        <v>2.7091595715146628</v>
      </c>
      <c r="M30" s="107">
        <f t="shared" si="0"/>
        <v>118.39027327519078</v>
      </c>
      <c r="N30" s="107">
        <f t="shared" si="1"/>
        <v>25.737015929389297</v>
      </c>
      <c r="O30" s="110" t="s">
        <v>66</v>
      </c>
      <c r="P30" s="106" t="s">
        <v>11</v>
      </c>
      <c r="Q30" s="106" t="s">
        <v>11</v>
      </c>
      <c r="R30" s="106">
        <v>1</v>
      </c>
      <c r="S30" s="106">
        <v>1</v>
      </c>
    </row>
    <row r="31" spans="1:19" s="107" customFormat="1" x14ac:dyDescent="0.3">
      <c r="A31" s="107" t="s">
        <v>99</v>
      </c>
      <c r="B31" s="108">
        <v>43139</v>
      </c>
      <c r="C31" s="107" t="s">
        <v>63</v>
      </c>
      <c r="D31" s="117" t="s">
        <v>528</v>
      </c>
      <c r="E31" s="107">
        <v>50</v>
      </c>
      <c r="F31" s="107">
        <v>250</v>
      </c>
      <c r="G31" s="107">
        <v>0.5</v>
      </c>
      <c r="H31" s="107" t="s">
        <v>86</v>
      </c>
      <c r="I31" s="107">
        <v>6</v>
      </c>
      <c r="J31" s="107">
        <v>35</v>
      </c>
      <c r="K31" s="107">
        <v>80.808394718939624</v>
      </c>
      <c r="L31" s="109">
        <f t="shared" si="2"/>
        <v>2.8282938151628869</v>
      </c>
      <c r="M31" s="107">
        <f t="shared" si="0"/>
        <v>123.59643972261817</v>
      </c>
      <c r="N31" s="107">
        <f t="shared" si="1"/>
        <v>26.868791244047426</v>
      </c>
      <c r="O31" s="110" t="s">
        <v>66</v>
      </c>
      <c r="P31" s="106" t="s">
        <v>11</v>
      </c>
      <c r="Q31" s="106" t="s">
        <v>11</v>
      </c>
      <c r="R31" s="106">
        <v>1</v>
      </c>
      <c r="S31" s="106">
        <v>1</v>
      </c>
    </row>
    <row r="32" spans="1:19" s="107" customFormat="1" x14ac:dyDescent="0.3">
      <c r="A32" s="107" t="s">
        <v>100</v>
      </c>
      <c r="B32" s="108">
        <v>43139</v>
      </c>
      <c r="C32" s="107" t="s">
        <v>63</v>
      </c>
      <c r="D32" s="117" t="s">
        <v>528</v>
      </c>
      <c r="E32" s="107">
        <v>50</v>
      </c>
      <c r="F32" s="107">
        <v>250</v>
      </c>
      <c r="G32" s="107">
        <v>2</v>
      </c>
      <c r="H32" s="107" t="s">
        <v>86</v>
      </c>
      <c r="I32" s="107">
        <v>6</v>
      </c>
      <c r="J32" s="107">
        <v>35</v>
      </c>
      <c r="K32" s="107">
        <v>75.871727508120003</v>
      </c>
      <c r="L32" s="109">
        <f t="shared" si="2"/>
        <v>2.6555104627842003</v>
      </c>
      <c r="M32" s="107">
        <f t="shared" si="0"/>
        <v>116.04580722366956</v>
      </c>
      <c r="N32" s="107">
        <f t="shared" si="1"/>
        <v>25.227349396449902</v>
      </c>
      <c r="O32" s="110" t="s">
        <v>66</v>
      </c>
      <c r="P32" s="106" t="s">
        <v>11</v>
      </c>
      <c r="Q32" s="106" t="s">
        <v>11</v>
      </c>
      <c r="R32" s="106">
        <v>1</v>
      </c>
      <c r="S32" s="106">
        <v>1</v>
      </c>
    </row>
    <row r="33" spans="1:19" s="107" customFormat="1" x14ac:dyDescent="0.3">
      <c r="A33" s="107" t="s">
        <v>101</v>
      </c>
      <c r="B33" s="108">
        <v>43139</v>
      </c>
      <c r="C33" s="107" t="s">
        <v>63</v>
      </c>
      <c r="D33" s="117" t="s">
        <v>528</v>
      </c>
      <c r="E33" s="107">
        <v>50</v>
      </c>
      <c r="F33" s="107">
        <v>5</v>
      </c>
      <c r="G33" s="107" t="s">
        <v>70</v>
      </c>
      <c r="H33" s="107" t="s">
        <v>86</v>
      </c>
      <c r="I33" s="107">
        <v>6</v>
      </c>
      <c r="J33" s="107">
        <v>35</v>
      </c>
      <c r="K33" s="107">
        <v>81.24093482035903</v>
      </c>
      <c r="L33" s="109">
        <f t="shared" si="2"/>
        <v>2.8434327187125659</v>
      </c>
      <c r="M33" s="107">
        <f t="shared" si="0"/>
        <v>124.25800980773914</v>
      </c>
      <c r="N33" s="107">
        <f t="shared" si="1"/>
        <v>27.012610827769375</v>
      </c>
      <c r="O33" s="110" t="s">
        <v>66</v>
      </c>
      <c r="P33" s="106" t="s">
        <v>11</v>
      </c>
      <c r="R33" s="106">
        <v>1</v>
      </c>
      <c r="S33" s="106"/>
    </row>
    <row r="34" spans="1:19" s="107" customFormat="1" x14ac:dyDescent="0.3">
      <c r="A34" s="107" t="s">
        <v>102</v>
      </c>
      <c r="B34" s="108">
        <v>43139</v>
      </c>
      <c r="C34" s="107" t="s">
        <v>63</v>
      </c>
      <c r="D34" s="117" t="s">
        <v>529</v>
      </c>
      <c r="E34" s="107">
        <v>50</v>
      </c>
      <c r="F34" s="107">
        <v>250</v>
      </c>
      <c r="G34" s="107">
        <v>0</v>
      </c>
      <c r="H34" s="107" t="s">
        <v>86</v>
      </c>
      <c r="I34" s="107">
        <v>4</v>
      </c>
      <c r="J34" s="107">
        <v>35</v>
      </c>
      <c r="K34" s="107">
        <v>105.42903801024512</v>
      </c>
      <c r="L34" s="109">
        <f t="shared" si="2"/>
        <v>3.6900163303585791</v>
      </c>
      <c r="M34" s="107">
        <f t="shared" si="0"/>
        <v>161.25371363666991</v>
      </c>
      <c r="N34" s="107">
        <f t="shared" si="1"/>
        <v>35.055155138406505</v>
      </c>
      <c r="O34" s="110" t="s">
        <v>66</v>
      </c>
      <c r="P34" s="106" t="s">
        <v>11</v>
      </c>
      <c r="Q34" s="106" t="s">
        <v>11</v>
      </c>
      <c r="R34" s="106">
        <v>2</v>
      </c>
      <c r="S34" s="106">
        <v>2</v>
      </c>
    </row>
    <row r="35" spans="1:19" s="107" customFormat="1" x14ac:dyDescent="0.3">
      <c r="A35" s="107" t="s">
        <v>103</v>
      </c>
      <c r="B35" s="108">
        <v>43139</v>
      </c>
      <c r="C35" s="107" t="s">
        <v>63</v>
      </c>
      <c r="D35" s="117" t="s">
        <v>529</v>
      </c>
      <c r="E35" s="107">
        <v>50</v>
      </c>
      <c r="F35" s="107">
        <v>250</v>
      </c>
      <c r="G35" s="107">
        <v>0.5</v>
      </c>
      <c r="H35" s="107" t="s">
        <v>86</v>
      </c>
      <c r="I35" s="107">
        <v>4</v>
      </c>
      <c r="J35" s="107">
        <v>35</v>
      </c>
      <c r="K35" s="107">
        <v>102.3735174933158</v>
      </c>
      <c r="L35" s="109">
        <f t="shared" si="2"/>
        <v>3.5830731122660531</v>
      </c>
      <c r="M35" s="107">
        <f t="shared" si="0"/>
        <v>156.58029500602652</v>
      </c>
      <c r="N35" s="107">
        <f t="shared" si="1"/>
        <v>34.039194566527506</v>
      </c>
      <c r="O35" s="110" t="s">
        <v>66</v>
      </c>
      <c r="P35" s="106" t="s">
        <v>11</v>
      </c>
      <c r="Q35" s="106" t="s">
        <v>11</v>
      </c>
      <c r="R35" s="106">
        <v>2</v>
      </c>
      <c r="S35" s="106">
        <v>2</v>
      </c>
    </row>
    <row r="36" spans="1:19" s="107" customFormat="1" x14ac:dyDescent="0.3">
      <c r="A36" s="107" t="s">
        <v>104</v>
      </c>
      <c r="B36" s="108">
        <v>43139</v>
      </c>
      <c r="C36" s="107" t="s">
        <v>63</v>
      </c>
      <c r="D36" s="117" t="s">
        <v>529</v>
      </c>
      <c r="E36" s="107">
        <v>50</v>
      </c>
      <c r="F36" s="107">
        <v>250</v>
      </c>
      <c r="G36" s="107">
        <v>2</v>
      </c>
      <c r="H36" s="107" t="s">
        <v>86</v>
      </c>
      <c r="I36" s="107">
        <v>4</v>
      </c>
      <c r="J36" s="107">
        <v>35</v>
      </c>
      <c r="K36" s="107">
        <v>102.07075983568492</v>
      </c>
      <c r="L36" s="109">
        <f t="shared" si="2"/>
        <v>3.5724765942489727</v>
      </c>
      <c r="M36" s="107">
        <f t="shared" si="0"/>
        <v>156.1172271686801</v>
      </c>
      <c r="N36" s="107">
        <f t="shared" si="1"/>
        <v>33.938527645365241</v>
      </c>
      <c r="O36" s="110" t="s">
        <v>66</v>
      </c>
      <c r="P36" s="106" t="s">
        <v>11</v>
      </c>
      <c r="Q36" s="106" t="s">
        <v>11</v>
      </c>
      <c r="R36" s="106">
        <v>2</v>
      </c>
      <c r="S36" s="106">
        <v>2</v>
      </c>
    </row>
    <row r="37" spans="1:19" s="107" customFormat="1" x14ac:dyDescent="0.3">
      <c r="A37" s="107" t="s">
        <v>105</v>
      </c>
      <c r="B37" s="108">
        <v>43139</v>
      </c>
      <c r="C37" s="107" t="s">
        <v>63</v>
      </c>
      <c r="D37" s="117" t="s">
        <v>529</v>
      </c>
      <c r="E37" s="107">
        <v>50</v>
      </c>
      <c r="F37" s="107">
        <v>5</v>
      </c>
      <c r="G37" s="107" t="s">
        <v>70</v>
      </c>
      <c r="H37" s="107" t="s">
        <v>86</v>
      </c>
      <c r="I37" s="107">
        <v>4</v>
      </c>
      <c r="J37" s="107">
        <v>35</v>
      </c>
      <c r="K37" s="107">
        <v>100.67631573616943</v>
      </c>
      <c r="L37" s="109">
        <f t="shared" si="2"/>
        <v>3.5236710507659299</v>
      </c>
      <c r="M37" s="107">
        <f t="shared" si="0"/>
        <v>153.98442491847115</v>
      </c>
      <c r="N37" s="107">
        <f t="shared" si="1"/>
        <v>33.474874982276333</v>
      </c>
      <c r="O37" s="110" t="s">
        <v>66</v>
      </c>
      <c r="P37" s="106" t="s">
        <v>11</v>
      </c>
      <c r="R37" s="106">
        <v>2</v>
      </c>
      <c r="S37" s="106"/>
    </row>
    <row r="38" spans="1:19" x14ac:dyDescent="0.3">
      <c r="A38" s="112" t="s">
        <v>106</v>
      </c>
      <c r="B38" s="108">
        <v>43549</v>
      </c>
      <c r="C38" s="112" t="s">
        <v>107</v>
      </c>
      <c r="D38" s="112" t="s">
        <v>108</v>
      </c>
      <c r="E38" s="112">
        <v>15</v>
      </c>
      <c r="F38" s="112">
        <v>250</v>
      </c>
      <c r="G38" s="112">
        <v>0</v>
      </c>
      <c r="H38" s="112" t="s">
        <v>24</v>
      </c>
      <c r="I38" s="112">
        <v>3</v>
      </c>
      <c r="J38" s="112">
        <v>25</v>
      </c>
      <c r="K38" s="112">
        <v>250.0897607806852</v>
      </c>
      <c r="L38" s="113">
        <f t="shared" si="2"/>
        <v>6.2522440195171303</v>
      </c>
      <c r="M38" s="112">
        <f t="shared" ref="M38:M73" si="3">L38*V$3</f>
        <v>226.00491123460205</v>
      </c>
      <c r="N38" s="112">
        <f t="shared" ref="N38:N73" si="4">L38*W$3</f>
        <v>35.888709573505444</v>
      </c>
      <c r="O38" s="114" t="s">
        <v>10</v>
      </c>
      <c r="P38" s="115" t="s">
        <v>11</v>
      </c>
      <c r="Q38" s="115" t="s">
        <v>11</v>
      </c>
      <c r="R38" s="116">
        <v>4</v>
      </c>
      <c r="S38" s="106">
        <v>3</v>
      </c>
    </row>
    <row r="39" spans="1:19" x14ac:dyDescent="0.3">
      <c r="A39" s="112" t="s">
        <v>109</v>
      </c>
      <c r="B39" s="108">
        <v>43549</v>
      </c>
      <c r="C39" s="112" t="s">
        <v>107</v>
      </c>
      <c r="D39" s="112" t="s">
        <v>108</v>
      </c>
      <c r="E39" s="112">
        <v>15</v>
      </c>
      <c r="F39" s="112">
        <v>250</v>
      </c>
      <c r="G39" s="112">
        <v>0.5</v>
      </c>
      <c r="H39" s="112" t="s">
        <v>24</v>
      </c>
      <c r="I39" s="112">
        <v>3</v>
      </c>
      <c r="J39" s="112">
        <v>25</v>
      </c>
      <c r="K39" s="112">
        <v>245.87070385772628</v>
      </c>
      <c r="L39" s="113">
        <f t="shared" si="2"/>
        <v>6.1467675964431576</v>
      </c>
      <c r="M39" s="112">
        <f t="shared" si="3"/>
        <v>222.1921698317133</v>
      </c>
      <c r="N39" s="112">
        <f t="shared" si="4"/>
        <v>35.283260921351534</v>
      </c>
      <c r="O39" s="114" t="s">
        <v>10</v>
      </c>
      <c r="P39" s="115" t="s">
        <v>11</v>
      </c>
      <c r="Q39" s="115" t="s">
        <v>11</v>
      </c>
      <c r="R39" s="116">
        <v>4</v>
      </c>
      <c r="S39" s="106">
        <v>3</v>
      </c>
    </row>
    <row r="40" spans="1:19" x14ac:dyDescent="0.3">
      <c r="A40" s="112" t="s">
        <v>110</v>
      </c>
      <c r="B40" s="108">
        <v>43549</v>
      </c>
      <c r="C40" s="112" t="s">
        <v>107</v>
      </c>
      <c r="D40" s="112" t="s">
        <v>108</v>
      </c>
      <c r="E40" s="112">
        <v>15</v>
      </c>
      <c r="F40" s="112">
        <v>250</v>
      </c>
      <c r="G40" s="112">
        <v>2</v>
      </c>
      <c r="H40" s="112" t="s">
        <v>24</v>
      </c>
      <c r="I40" s="112">
        <v>3</v>
      </c>
      <c r="J40" s="112">
        <v>25</v>
      </c>
      <c r="K40" s="112">
        <v>229.84143669821825</v>
      </c>
      <c r="L40" s="113">
        <f t="shared" si="2"/>
        <v>5.7460359174554556</v>
      </c>
      <c r="M40" s="112">
        <f t="shared" si="3"/>
        <v>207.70659837036411</v>
      </c>
      <c r="N40" s="112">
        <f t="shared" si="4"/>
        <v>32.983007956304341</v>
      </c>
      <c r="O40" s="114" t="s">
        <v>10</v>
      </c>
      <c r="P40" s="115" t="s">
        <v>11</v>
      </c>
      <c r="Q40" s="115" t="s">
        <v>11</v>
      </c>
      <c r="R40" s="116">
        <v>4</v>
      </c>
      <c r="S40" s="106">
        <v>3</v>
      </c>
    </row>
    <row r="41" spans="1:19" x14ac:dyDescent="0.3">
      <c r="A41" s="112" t="s">
        <v>111</v>
      </c>
      <c r="B41" s="108">
        <v>43549</v>
      </c>
      <c r="C41" s="112" t="s">
        <v>107</v>
      </c>
      <c r="D41" s="112" t="s">
        <v>108</v>
      </c>
      <c r="E41" s="112">
        <v>15</v>
      </c>
      <c r="F41" s="112">
        <v>5</v>
      </c>
      <c r="G41" s="112" t="s">
        <v>112</v>
      </c>
      <c r="H41" s="112" t="s">
        <v>24</v>
      </c>
      <c r="I41" s="112">
        <v>3</v>
      </c>
      <c r="J41" s="112">
        <v>25</v>
      </c>
      <c r="K41" s="112">
        <v>241.00211049620248</v>
      </c>
      <c r="L41" s="113">
        <f t="shared" si="2"/>
        <v>6.0250527624050623</v>
      </c>
      <c r="M41" s="112">
        <f t="shared" si="3"/>
        <v>217.79244548044935</v>
      </c>
      <c r="N41" s="112">
        <f t="shared" si="4"/>
        <v>34.584601637429664</v>
      </c>
      <c r="O41" s="114" t="s">
        <v>10</v>
      </c>
      <c r="P41" s="115" t="s">
        <v>11</v>
      </c>
      <c r="R41" s="116">
        <v>4</v>
      </c>
    </row>
    <row r="42" spans="1:19" x14ac:dyDescent="0.3">
      <c r="A42" s="112" t="s">
        <v>113</v>
      </c>
      <c r="B42" s="108">
        <v>43549</v>
      </c>
      <c r="C42" s="112" t="s">
        <v>107</v>
      </c>
      <c r="D42" s="112" t="s">
        <v>114</v>
      </c>
      <c r="E42" s="112">
        <v>15</v>
      </c>
      <c r="F42" s="112">
        <v>250</v>
      </c>
      <c r="G42" s="112">
        <v>0</v>
      </c>
      <c r="H42" s="112" t="s">
        <v>24</v>
      </c>
      <c r="I42" s="112">
        <v>3</v>
      </c>
      <c r="J42" s="112">
        <v>25</v>
      </c>
      <c r="K42" s="112">
        <v>223.94769174022827</v>
      </c>
      <c r="L42" s="113">
        <f t="shared" si="2"/>
        <v>5.5986922935057066</v>
      </c>
      <c r="M42" s="112">
        <f t="shared" si="3"/>
        <v>202.38044946322029</v>
      </c>
      <c r="N42" s="112">
        <f t="shared" si="4"/>
        <v>32.137236020510841</v>
      </c>
      <c r="O42" s="114" t="s">
        <v>10</v>
      </c>
      <c r="P42" s="115" t="s">
        <v>11</v>
      </c>
      <c r="Q42" s="115" t="s">
        <v>11</v>
      </c>
      <c r="R42" s="106">
        <v>5</v>
      </c>
      <c r="S42" s="106">
        <v>3</v>
      </c>
    </row>
    <row r="43" spans="1:19" x14ac:dyDescent="0.3">
      <c r="A43" s="112" t="s">
        <v>115</v>
      </c>
      <c r="B43" s="108">
        <v>43549</v>
      </c>
      <c r="C43" s="112" t="s">
        <v>107</v>
      </c>
      <c r="D43" s="112" t="s">
        <v>114</v>
      </c>
      <c r="E43" s="112">
        <v>15</v>
      </c>
      <c r="F43" s="112">
        <v>250</v>
      </c>
      <c r="G43" s="112">
        <v>0.5</v>
      </c>
      <c r="H43" s="112" t="s">
        <v>24</v>
      </c>
      <c r="I43" s="112">
        <v>3</v>
      </c>
      <c r="J43" s="112">
        <v>25</v>
      </c>
      <c r="K43" s="112">
        <v>213.79251475488383</v>
      </c>
      <c r="L43" s="113">
        <f t="shared" si="2"/>
        <v>5.3448128688720953</v>
      </c>
      <c r="M43" s="112">
        <f t="shared" si="3"/>
        <v>193.20326497561888</v>
      </c>
      <c r="N43" s="112">
        <f t="shared" si="4"/>
        <v>30.679934464633945</v>
      </c>
      <c r="O43" s="114" t="s">
        <v>10</v>
      </c>
      <c r="P43" s="115" t="s">
        <v>11</v>
      </c>
      <c r="Q43" s="115" t="s">
        <v>11</v>
      </c>
      <c r="R43" s="106">
        <v>5</v>
      </c>
      <c r="S43" s="106">
        <v>3</v>
      </c>
    </row>
    <row r="44" spans="1:19" x14ac:dyDescent="0.3">
      <c r="A44" s="112" t="s">
        <v>116</v>
      </c>
      <c r="B44" s="108">
        <v>43549</v>
      </c>
      <c r="C44" s="112" t="s">
        <v>107</v>
      </c>
      <c r="D44" s="112" t="s">
        <v>114</v>
      </c>
      <c r="E44" s="112">
        <v>15</v>
      </c>
      <c r="F44" s="112">
        <v>250</v>
      </c>
      <c r="G44" s="112">
        <v>2</v>
      </c>
      <c r="H44" s="112" t="s">
        <v>24</v>
      </c>
      <c r="I44" s="112">
        <v>3</v>
      </c>
      <c r="J44" s="112">
        <v>25</v>
      </c>
      <c r="K44" s="112">
        <v>212.45359157546835</v>
      </c>
      <c r="L44" s="113">
        <f t="shared" si="2"/>
        <v>5.3113397893867083</v>
      </c>
      <c r="M44" s="112">
        <f t="shared" si="3"/>
        <v>191.99328655279527</v>
      </c>
      <c r="N44" s="112">
        <f t="shared" si="4"/>
        <v>30.48779455063956</v>
      </c>
      <c r="O44" s="114" t="s">
        <v>10</v>
      </c>
      <c r="P44" s="115" t="s">
        <v>11</v>
      </c>
      <c r="Q44" s="115" t="s">
        <v>11</v>
      </c>
      <c r="R44" s="106">
        <v>5</v>
      </c>
      <c r="S44" s="106">
        <v>3</v>
      </c>
    </row>
    <row r="45" spans="1:19" x14ac:dyDescent="0.3">
      <c r="A45" s="112" t="s">
        <v>117</v>
      </c>
      <c r="B45" s="108">
        <v>43549</v>
      </c>
      <c r="C45" s="112" t="s">
        <v>107</v>
      </c>
      <c r="D45" s="112" t="s">
        <v>114</v>
      </c>
      <c r="E45" s="112">
        <v>15</v>
      </c>
      <c r="F45" s="112">
        <v>5</v>
      </c>
      <c r="G45" s="112" t="s">
        <v>112</v>
      </c>
      <c r="H45" s="112" t="s">
        <v>24</v>
      </c>
      <c r="I45" s="112">
        <v>3</v>
      </c>
      <c r="J45" s="112">
        <v>25</v>
      </c>
      <c r="K45" s="112">
        <v>216.58417380622913</v>
      </c>
      <c r="L45" s="113">
        <f t="shared" si="2"/>
        <v>5.4146043451557277</v>
      </c>
      <c r="M45" s="112">
        <f t="shared" si="3"/>
        <v>195.72607380284575</v>
      </c>
      <c r="N45" s="112">
        <f t="shared" si="4"/>
        <v>31.080546791221114</v>
      </c>
      <c r="O45" s="114" t="s">
        <v>10</v>
      </c>
      <c r="P45" s="115" t="s">
        <v>11</v>
      </c>
      <c r="R45" s="106">
        <v>5</v>
      </c>
    </row>
    <row r="46" spans="1:19" x14ac:dyDescent="0.3">
      <c r="A46" s="112" t="s">
        <v>118</v>
      </c>
      <c r="B46" s="108">
        <v>43549</v>
      </c>
      <c r="C46" s="112" t="s">
        <v>107</v>
      </c>
      <c r="D46" s="112" t="s">
        <v>119</v>
      </c>
      <c r="E46" s="112">
        <v>15</v>
      </c>
      <c r="F46" s="112">
        <v>250</v>
      </c>
      <c r="G46" s="112">
        <v>0</v>
      </c>
      <c r="H46" s="112" t="s">
        <v>24</v>
      </c>
      <c r="I46" s="112">
        <v>3</v>
      </c>
      <c r="J46" s="112">
        <v>25</v>
      </c>
      <c r="K46" s="112">
        <v>208.31738594883211</v>
      </c>
      <c r="L46" s="113">
        <f t="shared" si="2"/>
        <v>5.2079346487208031</v>
      </c>
      <c r="M46" s="112">
        <f t="shared" si="3"/>
        <v>188.25541746700034</v>
      </c>
      <c r="N46" s="112">
        <f t="shared" si="4"/>
        <v>29.894235334111613</v>
      </c>
      <c r="O46" s="114" t="s">
        <v>10</v>
      </c>
      <c r="P46" s="115" t="s">
        <v>11</v>
      </c>
      <c r="Q46" s="115" t="s">
        <v>11</v>
      </c>
      <c r="R46" s="106">
        <v>6</v>
      </c>
      <c r="S46" s="106">
        <v>4</v>
      </c>
    </row>
    <row r="47" spans="1:19" x14ac:dyDescent="0.3">
      <c r="A47" s="112" t="s">
        <v>120</v>
      </c>
      <c r="B47" s="108">
        <v>43549</v>
      </c>
      <c r="C47" s="112" t="s">
        <v>107</v>
      </c>
      <c r="D47" s="112" t="s">
        <v>119</v>
      </c>
      <c r="E47" s="112">
        <v>15</v>
      </c>
      <c r="F47" s="112">
        <v>250</v>
      </c>
      <c r="G47" s="112">
        <v>0.5</v>
      </c>
      <c r="H47" s="112" t="s">
        <v>24</v>
      </c>
      <c r="I47" s="112">
        <v>3</v>
      </c>
      <c r="J47" s="112">
        <v>25</v>
      </c>
      <c r="K47" s="112">
        <v>205.92862278746622</v>
      </c>
      <c r="L47" s="113">
        <f t="shared" si="2"/>
        <v>5.1482155696866556</v>
      </c>
      <c r="M47" s="112">
        <f t="shared" si="3"/>
        <v>186.09670371334761</v>
      </c>
      <c r="N47" s="112">
        <f t="shared" si="4"/>
        <v>29.551439903101024</v>
      </c>
      <c r="O47" s="114" t="s">
        <v>10</v>
      </c>
      <c r="P47" s="115" t="s">
        <v>11</v>
      </c>
      <c r="Q47" s="115" t="s">
        <v>11</v>
      </c>
      <c r="R47" s="106">
        <v>6</v>
      </c>
      <c r="S47" s="106">
        <v>4</v>
      </c>
    </row>
    <row r="48" spans="1:19" x14ac:dyDescent="0.3">
      <c r="A48" s="112" t="s">
        <v>121</v>
      </c>
      <c r="B48" s="108">
        <v>43549</v>
      </c>
      <c r="C48" s="112" t="s">
        <v>107</v>
      </c>
      <c r="D48" s="112" t="s">
        <v>119</v>
      </c>
      <c r="E48" s="112">
        <v>15</v>
      </c>
      <c r="F48" s="112">
        <v>250</v>
      </c>
      <c r="G48" s="112">
        <v>2</v>
      </c>
      <c r="H48" s="112" t="s">
        <v>24</v>
      </c>
      <c r="I48" s="112">
        <v>3</v>
      </c>
      <c r="J48" s="112">
        <v>25</v>
      </c>
      <c r="K48" s="112">
        <v>207.23813832484976</v>
      </c>
      <c r="L48" s="113">
        <f t="shared" si="2"/>
        <v>5.1809534581212437</v>
      </c>
      <c r="M48" s="112">
        <f t="shared" si="3"/>
        <v>187.28010659182942</v>
      </c>
      <c r="N48" s="112">
        <f t="shared" si="4"/>
        <v>29.739359722994667</v>
      </c>
      <c r="O48" s="114" t="s">
        <v>10</v>
      </c>
      <c r="P48" s="115" t="s">
        <v>11</v>
      </c>
      <c r="Q48" s="115" t="s">
        <v>11</v>
      </c>
      <c r="R48" s="106">
        <v>6</v>
      </c>
      <c r="S48" s="106">
        <v>4</v>
      </c>
    </row>
    <row r="49" spans="1:19" x14ac:dyDescent="0.3">
      <c r="A49" s="112" t="s">
        <v>122</v>
      </c>
      <c r="B49" s="108">
        <v>43549</v>
      </c>
      <c r="C49" s="112" t="s">
        <v>107</v>
      </c>
      <c r="D49" s="112" t="s">
        <v>119</v>
      </c>
      <c r="E49" s="112">
        <v>15</v>
      </c>
      <c r="F49" s="112">
        <v>5</v>
      </c>
      <c r="G49" s="112" t="s">
        <v>112</v>
      </c>
      <c r="H49" s="112" t="s">
        <v>24</v>
      </c>
      <c r="I49" s="112">
        <v>3</v>
      </c>
      <c r="J49" s="112">
        <v>25</v>
      </c>
      <c r="K49" s="112">
        <v>217.51794738851433</v>
      </c>
      <c r="L49" s="113">
        <f t="shared" si="2"/>
        <v>5.4379486847128584</v>
      </c>
      <c r="M49" s="112">
        <f t="shared" si="3"/>
        <v>196.56992048780722</v>
      </c>
      <c r="N49" s="112">
        <f t="shared" si="4"/>
        <v>31.214546395193043</v>
      </c>
      <c r="O49" s="114" t="s">
        <v>10</v>
      </c>
      <c r="P49" s="115" t="s">
        <v>11</v>
      </c>
      <c r="R49" s="106">
        <v>6</v>
      </c>
    </row>
    <row r="50" spans="1:19" x14ac:dyDescent="0.3">
      <c r="A50" s="112" t="s">
        <v>123</v>
      </c>
      <c r="B50" s="108">
        <v>43553</v>
      </c>
      <c r="C50" s="112" t="s">
        <v>124</v>
      </c>
      <c r="D50" s="112" t="s">
        <v>108</v>
      </c>
      <c r="E50" s="112">
        <v>15</v>
      </c>
      <c r="F50" s="112">
        <v>250</v>
      </c>
      <c r="G50" s="112">
        <v>0</v>
      </c>
      <c r="H50" s="112" t="s">
        <v>86</v>
      </c>
      <c r="I50" s="112">
        <v>3</v>
      </c>
      <c r="J50" s="112">
        <v>28</v>
      </c>
      <c r="K50" s="112">
        <v>92.779167847156046</v>
      </c>
      <c r="L50" s="113">
        <f t="shared" si="2"/>
        <v>2.5978166997203695</v>
      </c>
      <c r="M50" s="112">
        <f t="shared" si="3"/>
        <v>93.905377140000539</v>
      </c>
      <c r="N50" s="112">
        <f t="shared" si="4"/>
        <v>14.9118122661929</v>
      </c>
      <c r="O50" s="114" t="s">
        <v>10</v>
      </c>
      <c r="P50" s="115" t="s">
        <v>11</v>
      </c>
      <c r="Q50" s="115" t="s">
        <v>11</v>
      </c>
      <c r="R50" s="106">
        <v>4</v>
      </c>
      <c r="S50" s="106">
        <v>3</v>
      </c>
    </row>
    <row r="51" spans="1:19" x14ac:dyDescent="0.3">
      <c r="A51" s="112" t="s">
        <v>125</v>
      </c>
      <c r="B51" s="108">
        <v>43553</v>
      </c>
      <c r="C51" s="112" t="s">
        <v>124</v>
      </c>
      <c r="D51" s="112" t="s">
        <v>108</v>
      </c>
      <c r="E51" s="112">
        <v>15</v>
      </c>
      <c r="F51" s="112">
        <v>250</v>
      </c>
      <c r="G51" s="112">
        <v>0.5</v>
      </c>
      <c r="H51" s="112" t="s">
        <v>86</v>
      </c>
      <c r="I51" s="112">
        <v>3</v>
      </c>
      <c r="J51" s="112">
        <v>35</v>
      </c>
      <c r="K51" s="112">
        <v>97.153654130196799</v>
      </c>
      <c r="L51" s="113">
        <f t="shared" si="2"/>
        <v>3.4003778945568879</v>
      </c>
      <c r="M51" s="112">
        <f t="shared" si="3"/>
        <v>122.91620445786519</v>
      </c>
      <c r="N51" s="112">
        <f t="shared" si="4"/>
        <v>19.518619925417596</v>
      </c>
      <c r="O51" s="114" t="s">
        <v>10</v>
      </c>
      <c r="P51" s="115" t="s">
        <v>11</v>
      </c>
      <c r="Q51" s="115" t="s">
        <v>11</v>
      </c>
      <c r="R51" s="106">
        <v>4</v>
      </c>
      <c r="S51" s="106">
        <v>3</v>
      </c>
    </row>
    <row r="52" spans="1:19" x14ac:dyDescent="0.3">
      <c r="A52" s="112" t="s">
        <v>126</v>
      </c>
      <c r="B52" s="108">
        <v>43553</v>
      </c>
      <c r="C52" s="112" t="s">
        <v>124</v>
      </c>
      <c r="D52" s="112" t="s">
        <v>108</v>
      </c>
      <c r="E52" s="112">
        <v>15</v>
      </c>
      <c r="F52" s="112">
        <v>250</v>
      </c>
      <c r="G52" s="112">
        <v>2</v>
      </c>
      <c r="H52" s="112" t="s">
        <v>86</v>
      </c>
      <c r="I52" s="112">
        <v>3</v>
      </c>
      <c r="J52" s="112">
        <v>35</v>
      </c>
      <c r="K52" s="112">
        <v>92.967383808590853</v>
      </c>
      <c r="L52" s="113">
        <f t="shared" si="2"/>
        <v>3.2538584333006799</v>
      </c>
      <c r="M52" s="112">
        <f t="shared" si="3"/>
        <v>117.61984722484912</v>
      </c>
      <c r="N52" s="112">
        <f t="shared" si="4"/>
        <v>18.677578792749738</v>
      </c>
      <c r="O52" s="114" t="s">
        <v>10</v>
      </c>
      <c r="P52" s="115" t="s">
        <v>11</v>
      </c>
      <c r="Q52" s="115" t="s">
        <v>11</v>
      </c>
      <c r="R52" s="106">
        <v>4</v>
      </c>
      <c r="S52" s="106">
        <v>3</v>
      </c>
    </row>
    <row r="53" spans="1:19" x14ac:dyDescent="0.3">
      <c r="A53" s="112" t="s">
        <v>127</v>
      </c>
      <c r="B53" s="108">
        <v>43553</v>
      </c>
      <c r="C53" s="112" t="s">
        <v>124</v>
      </c>
      <c r="D53" s="112" t="s">
        <v>108</v>
      </c>
      <c r="E53" s="112">
        <v>15</v>
      </c>
      <c r="F53" s="112">
        <v>5</v>
      </c>
      <c r="G53" s="112" t="s">
        <v>112</v>
      </c>
      <c r="H53" s="112" t="s">
        <v>86</v>
      </c>
      <c r="I53" s="112">
        <v>3</v>
      </c>
      <c r="J53" s="112">
        <v>35</v>
      </c>
      <c r="K53" s="112">
        <v>93.215765983387058</v>
      </c>
      <c r="L53" s="113">
        <f t="shared" si="2"/>
        <v>3.2625518094185471</v>
      </c>
      <c r="M53" s="112">
        <f t="shared" si="3"/>
        <v>117.93409370846595</v>
      </c>
      <c r="N53" s="112">
        <f t="shared" si="4"/>
        <v>18.727479924204854</v>
      </c>
      <c r="O53" s="114" t="s">
        <v>10</v>
      </c>
      <c r="P53" s="115" t="s">
        <v>11</v>
      </c>
      <c r="R53" s="106">
        <v>4</v>
      </c>
    </row>
    <row r="54" spans="1:19" x14ac:dyDescent="0.3">
      <c r="A54" s="112" t="s">
        <v>128</v>
      </c>
      <c r="B54" s="108">
        <v>43553</v>
      </c>
      <c r="C54" s="112" t="s">
        <v>124</v>
      </c>
      <c r="D54" s="112" t="s">
        <v>114</v>
      </c>
      <c r="E54" s="112">
        <v>15</v>
      </c>
      <c r="F54" s="112">
        <v>250</v>
      </c>
      <c r="G54" s="112">
        <v>0</v>
      </c>
      <c r="H54" s="112" t="s">
        <v>86</v>
      </c>
      <c r="I54" s="112">
        <v>3</v>
      </c>
      <c r="J54" s="112">
        <v>35</v>
      </c>
      <c r="K54" s="112">
        <v>97.105015008679459</v>
      </c>
      <c r="L54" s="113">
        <f t="shared" si="2"/>
        <v>3.3986755253037808</v>
      </c>
      <c r="M54" s="112">
        <f t="shared" si="3"/>
        <v>122.85466754236158</v>
      </c>
      <c r="N54" s="112">
        <f t="shared" si="4"/>
        <v>19.508848100210376</v>
      </c>
      <c r="O54" s="114" t="s">
        <v>10</v>
      </c>
      <c r="P54" s="115" t="s">
        <v>11</v>
      </c>
      <c r="Q54" s="115" t="s">
        <v>11</v>
      </c>
      <c r="R54" s="106" t="s">
        <v>524</v>
      </c>
      <c r="S54" s="106" t="s">
        <v>523</v>
      </c>
    </row>
    <row r="55" spans="1:19" x14ac:dyDescent="0.3">
      <c r="A55" s="112" t="s">
        <v>129</v>
      </c>
      <c r="B55" s="108">
        <v>43553</v>
      </c>
      <c r="C55" s="112" t="s">
        <v>124</v>
      </c>
      <c r="D55" s="112" t="s">
        <v>114</v>
      </c>
      <c r="E55" s="112">
        <v>15</v>
      </c>
      <c r="F55" s="112">
        <v>250</v>
      </c>
      <c r="G55" s="112">
        <v>0.5</v>
      </c>
      <c r="H55" s="112" t="s">
        <v>86</v>
      </c>
      <c r="I55" s="112">
        <v>3</v>
      </c>
      <c r="J55" s="112">
        <v>35</v>
      </c>
      <c r="K55" s="112">
        <v>89.452052629721848</v>
      </c>
      <c r="L55" s="113">
        <f t="shared" si="2"/>
        <v>3.1308218420402647</v>
      </c>
      <c r="M55" s="112">
        <f t="shared" si="3"/>
        <v>113.17234424837929</v>
      </c>
      <c r="N55" s="112">
        <f t="shared" si="4"/>
        <v>17.97133244713763</v>
      </c>
      <c r="O55" s="114" t="s">
        <v>10</v>
      </c>
      <c r="P55" s="115" t="s">
        <v>11</v>
      </c>
      <c r="Q55" s="115" t="s">
        <v>11</v>
      </c>
      <c r="R55" s="106">
        <v>5</v>
      </c>
      <c r="S55" s="106">
        <v>3</v>
      </c>
    </row>
    <row r="56" spans="1:19" x14ac:dyDescent="0.3">
      <c r="A56" s="112" t="s">
        <v>130</v>
      </c>
      <c r="B56" s="108">
        <v>43553</v>
      </c>
      <c r="C56" s="112" t="s">
        <v>124</v>
      </c>
      <c r="D56" s="112" t="s">
        <v>114</v>
      </c>
      <c r="E56" s="112">
        <v>15</v>
      </c>
      <c r="F56" s="112">
        <v>250</v>
      </c>
      <c r="G56" s="112">
        <v>2</v>
      </c>
      <c r="H56" s="112" t="s">
        <v>86</v>
      </c>
      <c r="I56" s="112">
        <v>3</v>
      </c>
      <c r="J56" s="112">
        <v>35</v>
      </c>
      <c r="K56" s="112">
        <v>86.356676077380556</v>
      </c>
      <c r="L56" s="113">
        <f t="shared" si="2"/>
        <v>3.0224836627083196</v>
      </c>
      <c r="M56" s="112">
        <f t="shared" si="3"/>
        <v>109.25615663209274</v>
      </c>
      <c r="N56" s="112">
        <f t="shared" si="4"/>
        <v>17.349456934660942</v>
      </c>
      <c r="O56" s="114" t="s">
        <v>10</v>
      </c>
      <c r="P56" s="115" t="s">
        <v>11</v>
      </c>
      <c r="Q56" s="115" t="s">
        <v>11</v>
      </c>
      <c r="R56" s="106">
        <v>5</v>
      </c>
      <c r="S56" s="106">
        <v>3</v>
      </c>
    </row>
    <row r="57" spans="1:19" x14ac:dyDescent="0.3">
      <c r="A57" s="112" t="s">
        <v>131</v>
      </c>
      <c r="B57" s="108">
        <v>43553</v>
      </c>
      <c r="C57" s="112" t="s">
        <v>124</v>
      </c>
      <c r="D57" s="112" t="s">
        <v>114</v>
      </c>
      <c r="E57" s="112">
        <v>15</v>
      </c>
      <c r="F57" s="112">
        <v>5</v>
      </c>
      <c r="G57" s="112" t="s">
        <v>112</v>
      </c>
      <c r="H57" s="112" t="s">
        <v>86</v>
      </c>
      <c r="I57" s="112">
        <v>3</v>
      </c>
      <c r="J57" s="112">
        <v>35</v>
      </c>
      <c r="K57" s="112">
        <v>87.861302442247961</v>
      </c>
      <c r="L57" s="113">
        <f t="shared" si="2"/>
        <v>3.0751455854786784</v>
      </c>
      <c r="M57" s="112">
        <f t="shared" si="3"/>
        <v>111.15976966191137</v>
      </c>
      <c r="N57" s="112">
        <f t="shared" si="4"/>
        <v>17.651743353103345</v>
      </c>
      <c r="O57" s="114" t="s">
        <v>10</v>
      </c>
      <c r="P57" s="115" t="s">
        <v>11</v>
      </c>
      <c r="R57" s="106">
        <v>5</v>
      </c>
    </row>
    <row r="58" spans="1:19" x14ac:dyDescent="0.3">
      <c r="A58" s="112" t="s">
        <v>132</v>
      </c>
      <c r="B58" s="108">
        <v>43553</v>
      </c>
      <c r="C58" s="112" t="s">
        <v>124</v>
      </c>
      <c r="D58" s="112" t="s">
        <v>119</v>
      </c>
      <c r="E58" s="112">
        <v>15</v>
      </c>
      <c r="F58" s="112">
        <v>250</v>
      </c>
      <c r="G58" s="112">
        <v>0</v>
      </c>
      <c r="H58" s="112" t="s">
        <v>86</v>
      </c>
      <c r="I58" s="112">
        <v>3</v>
      </c>
      <c r="J58" s="112">
        <v>35</v>
      </c>
      <c r="K58" s="112">
        <v>82.415782606008165</v>
      </c>
      <c r="L58" s="113">
        <f t="shared" si="2"/>
        <v>2.8845523912102857</v>
      </c>
      <c r="M58" s="112">
        <f t="shared" si="3"/>
        <v>104.27024362644576</v>
      </c>
      <c r="N58" s="112">
        <f t="shared" si="4"/>
        <v>16.557713149798307</v>
      </c>
      <c r="O58" s="114" t="s">
        <v>10</v>
      </c>
      <c r="P58" s="115" t="s">
        <v>11</v>
      </c>
      <c r="Q58" s="115" t="s">
        <v>11</v>
      </c>
      <c r="R58" s="106">
        <v>6</v>
      </c>
      <c r="S58" s="106">
        <v>4</v>
      </c>
    </row>
    <row r="59" spans="1:19" x14ac:dyDescent="0.3">
      <c r="A59" s="112" t="s">
        <v>133</v>
      </c>
      <c r="B59" s="108">
        <v>43553</v>
      </c>
      <c r="C59" s="112" t="s">
        <v>124</v>
      </c>
      <c r="D59" s="112" t="s">
        <v>119</v>
      </c>
      <c r="E59" s="112">
        <v>15</v>
      </c>
      <c r="F59" s="112">
        <v>250</v>
      </c>
      <c r="G59" s="112">
        <v>0.5</v>
      </c>
      <c r="H59" s="112" t="s">
        <v>86</v>
      </c>
      <c r="I59" s="112">
        <v>3</v>
      </c>
      <c r="J59" s="112">
        <v>35</v>
      </c>
      <c r="K59" s="112">
        <v>81.114753956235788</v>
      </c>
      <c r="L59" s="113">
        <f t="shared" si="2"/>
        <v>2.8390163884682527</v>
      </c>
      <c r="M59" s="112">
        <f t="shared" si="3"/>
        <v>102.62421697976242</v>
      </c>
      <c r="N59" s="112">
        <f t="shared" si="4"/>
        <v>16.296330457048995</v>
      </c>
      <c r="O59" s="114" t="s">
        <v>10</v>
      </c>
      <c r="P59" s="115" t="s">
        <v>11</v>
      </c>
      <c r="Q59" s="115" t="s">
        <v>11</v>
      </c>
      <c r="R59" s="106">
        <v>6</v>
      </c>
      <c r="S59" s="106">
        <v>4</v>
      </c>
    </row>
    <row r="60" spans="1:19" x14ac:dyDescent="0.3">
      <c r="A60" s="112" t="s">
        <v>134</v>
      </c>
      <c r="B60" s="108">
        <v>43553</v>
      </c>
      <c r="C60" s="112" t="s">
        <v>124</v>
      </c>
      <c r="D60" s="112" t="s">
        <v>119</v>
      </c>
      <c r="E60" s="112">
        <v>15</v>
      </c>
      <c r="F60" s="112">
        <v>250</v>
      </c>
      <c r="G60" s="112">
        <v>2</v>
      </c>
      <c r="H60" s="112" t="s">
        <v>86</v>
      </c>
      <c r="I60" s="112">
        <v>3</v>
      </c>
      <c r="J60" s="112">
        <v>35</v>
      </c>
      <c r="K60" s="112">
        <v>83.366449194825009</v>
      </c>
      <c r="L60" s="113">
        <f t="shared" si="2"/>
        <v>2.9178257218188755</v>
      </c>
      <c r="M60" s="112">
        <f t="shared" si="3"/>
        <v>105.47300156538729</v>
      </c>
      <c r="N60" s="112">
        <f t="shared" si="4"/>
        <v>16.748706478757839</v>
      </c>
      <c r="O60" s="114" t="s">
        <v>10</v>
      </c>
      <c r="P60" s="115" t="s">
        <v>11</v>
      </c>
      <c r="Q60" s="115" t="s">
        <v>11</v>
      </c>
      <c r="R60" s="106">
        <v>6</v>
      </c>
      <c r="S60" s="106">
        <v>4</v>
      </c>
    </row>
    <row r="61" spans="1:19" x14ac:dyDescent="0.3">
      <c r="A61" s="112" t="s">
        <v>135</v>
      </c>
      <c r="B61" s="108">
        <v>43553</v>
      </c>
      <c r="C61" s="112" t="s">
        <v>124</v>
      </c>
      <c r="D61" s="112" t="s">
        <v>119</v>
      </c>
      <c r="E61" s="112">
        <v>15</v>
      </c>
      <c r="F61" s="112">
        <v>5</v>
      </c>
      <c r="G61" s="112" t="s">
        <v>112</v>
      </c>
      <c r="H61" s="112" t="s">
        <v>86</v>
      </c>
      <c r="I61" s="112">
        <v>3</v>
      </c>
      <c r="J61" s="112">
        <v>35</v>
      </c>
      <c r="K61" s="120">
        <v>82.29899525235632</v>
      </c>
      <c r="L61" s="118">
        <f t="shared" si="2"/>
        <v>2.8804648338324714</v>
      </c>
      <c r="M61" s="118">
        <f t="shared" si="3"/>
        <v>104.12248739053183</v>
      </c>
      <c r="N61" s="118">
        <f t="shared" si="4"/>
        <v>16.534250028535048</v>
      </c>
      <c r="O61" s="114" t="s">
        <v>10</v>
      </c>
      <c r="P61" s="115" t="s">
        <v>11</v>
      </c>
      <c r="R61" s="106">
        <v>6</v>
      </c>
    </row>
    <row r="62" spans="1:19" x14ac:dyDescent="0.3">
      <c r="A62" s="112" t="s">
        <v>136</v>
      </c>
      <c r="B62" s="108">
        <v>43556</v>
      </c>
      <c r="C62" s="112" t="s">
        <v>137</v>
      </c>
      <c r="D62" s="112" t="s">
        <v>108</v>
      </c>
      <c r="E62" s="112">
        <v>15</v>
      </c>
      <c r="F62" s="112">
        <v>250</v>
      </c>
      <c r="G62" s="112">
        <v>0</v>
      </c>
      <c r="H62" s="112" t="s">
        <v>65</v>
      </c>
      <c r="I62" s="112">
        <v>3</v>
      </c>
      <c r="J62" s="112">
        <v>28</v>
      </c>
      <c r="K62" s="120">
        <v>113.38264447074768</v>
      </c>
      <c r="L62" s="118">
        <f t="shared" si="2"/>
        <v>3.1747140451809353</v>
      </c>
      <c r="M62" s="118">
        <f t="shared" si="3"/>
        <v>114.75895114403666</v>
      </c>
      <c r="N62" s="118">
        <f t="shared" si="4"/>
        <v>18.2232795122457</v>
      </c>
      <c r="O62" s="114" t="s">
        <v>10</v>
      </c>
      <c r="P62" s="115" t="s">
        <v>11</v>
      </c>
      <c r="Q62" s="115"/>
      <c r="R62" s="106">
        <v>4</v>
      </c>
    </row>
    <row r="63" spans="1:19" x14ac:dyDescent="0.3">
      <c r="A63" s="112" t="s">
        <v>138</v>
      </c>
      <c r="B63" s="108">
        <v>43556</v>
      </c>
      <c r="C63" s="112" t="s">
        <v>137</v>
      </c>
      <c r="D63" s="112" t="s">
        <v>108</v>
      </c>
      <c r="E63" s="112">
        <v>15</v>
      </c>
      <c r="F63" s="112">
        <v>250</v>
      </c>
      <c r="G63" s="112">
        <v>0.5</v>
      </c>
      <c r="H63" s="112" t="s">
        <v>65</v>
      </c>
      <c r="I63" s="112">
        <v>3</v>
      </c>
      <c r="J63" s="112">
        <v>35</v>
      </c>
      <c r="K63" s="119">
        <v>107.90968549104626</v>
      </c>
      <c r="L63" s="118">
        <f t="shared" si="2"/>
        <v>3.7768389921866192</v>
      </c>
      <c r="M63" s="118">
        <f t="shared" si="3"/>
        <v>136.52444762423784</v>
      </c>
      <c r="N63" s="118">
        <f t="shared" si="4"/>
        <v>21.679556535758017</v>
      </c>
      <c r="O63" s="114" t="s">
        <v>10</v>
      </c>
      <c r="P63" s="115" t="s">
        <v>11</v>
      </c>
      <c r="Q63" s="115"/>
      <c r="R63" s="106">
        <v>4</v>
      </c>
    </row>
    <row r="64" spans="1:19" x14ac:dyDescent="0.3">
      <c r="A64" s="112" t="s">
        <v>139</v>
      </c>
      <c r="B64" s="108">
        <v>43556</v>
      </c>
      <c r="C64" s="112" t="s">
        <v>137</v>
      </c>
      <c r="D64" s="112" t="s">
        <v>108</v>
      </c>
      <c r="E64" s="112">
        <v>15</v>
      </c>
      <c r="F64" s="112">
        <v>250</v>
      </c>
      <c r="G64" s="112">
        <v>2</v>
      </c>
      <c r="H64" s="112" t="s">
        <v>65</v>
      </c>
      <c r="I64" s="112">
        <v>3</v>
      </c>
      <c r="J64" s="112">
        <v>35</v>
      </c>
      <c r="K64" s="119">
        <v>107.95639785190839</v>
      </c>
      <c r="L64" s="118">
        <f t="shared" si="2"/>
        <v>3.7784739248167938</v>
      </c>
      <c r="M64" s="118">
        <f t="shared" si="3"/>
        <v>136.58354685369909</v>
      </c>
      <c r="N64" s="118">
        <f t="shared" si="4"/>
        <v>21.688941265809088</v>
      </c>
      <c r="O64" s="114" t="s">
        <v>10</v>
      </c>
      <c r="P64" s="115" t="s">
        <v>11</v>
      </c>
      <c r="Q64" s="115"/>
      <c r="R64" s="106">
        <v>4</v>
      </c>
    </row>
    <row r="65" spans="1:18" x14ac:dyDescent="0.3">
      <c r="A65" s="112" t="s">
        <v>140</v>
      </c>
      <c r="B65" s="108">
        <v>43556</v>
      </c>
      <c r="C65" s="112" t="s">
        <v>137</v>
      </c>
      <c r="D65" s="112" t="s">
        <v>108</v>
      </c>
      <c r="E65" s="112">
        <v>15</v>
      </c>
      <c r="F65" s="112">
        <v>5</v>
      </c>
      <c r="G65" s="112" t="s">
        <v>112</v>
      </c>
      <c r="H65" s="112" t="s">
        <v>65</v>
      </c>
      <c r="I65" s="112">
        <v>3</v>
      </c>
      <c r="J65" s="112">
        <v>35</v>
      </c>
      <c r="K65" s="120">
        <v>105.97588077441078</v>
      </c>
      <c r="L65" s="118">
        <f t="shared" si="2"/>
        <v>3.7091558271043774</v>
      </c>
      <c r="M65" s="118">
        <f t="shared" si="3"/>
        <v>134.0778496237858</v>
      </c>
      <c r="N65" s="118">
        <f>L65*W$3</f>
        <v>21.291046194979636</v>
      </c>
      <c r="O65" s="114" t="s">
        <v>10</v>
      </c>
      <c r="P65" s="115" t="s">
        <v>11</v>
      </c>
      <c r="R65" s="106">
        <v>4</v>
      </c>
    </row>
    <row r="66" spans="1:18" x14ac:dyDescent="0.3">
      <c r="A66" s="112" t="s">
        <v>141</v>
      </c>
      <c r="B66" s="108">
        <v>43556</v>
      </c>
      <c r="C66" s="112" t="s">
        <v>137</v>
      </c>
      <c r="D66" s="112" t="s">
        <v>114</v>
      </c>
      <c r="E66" s="112">
        <v>15</v>
      </c>
      <c r="F66" s="112">
        <v>250</v>
      </c>
      <c r="G66" s="112">
        <v>0</v>
      </c>
      <c r="H66" s="112" t="s">
        <v>65</v>
      </c>
      <c r="I66" s="112">
        <v>3</v>
      </c>
      <c r="J66" s="112">
        <v>35</v>
      </c>
      <c r="K66" s="119">
        <v>100.2215165864404</v>
      </c>
      <c r="L66" s="118">
        <f t="shared" si="2"/>
        <v>3.507753080525414</v>
      </c>
      <c r="M66" s="118">
        <f t="shared" si="3"/>
        <v>126.79758197573913</v>
      </c>
      <c r="N66" s="118">
        <f t="shared" si="4"/>
        <v>20.134967728317843</v>
      </c>
      <c r="O66" s="114" t="s">
        <v>10</v>
      </c>
      <c r="P66" s="115" t="s">
        <v>11</v>
      </c>
      <c r="Q66" s="115"/>
      <c r="R66" s="106">
        <v>5</v>
      </c>
    </row>
    <row r="67" spans="1:18" x14ac:dyDescent="0.3">
      <c r="A67" s="112" t="s">
        <v>142</v>
      </c>
      <c r="B67" s="108">
        <v>43556</v>
      </c>
      <c r="C67" s="112" t="s">
        <v>137</v>
      </c>
      <c r="D67" s="112" t="s">
        <v>114</v>
      </c>
      <c r="E67" s="112">
        <v>15</v>
      </c>
      <c r="F67" s="112">
        <v>250</v>
      </c>
      <c r="G67" s="112">
        <v>0.5</v>
      </c>
      <c r="H67" s="112" t="s">
        <v>65</v>
      </c>
      <c r="I67" s="112">
        <v>3</v>
      </c>
      <c r="J67" s="112">
        <v>35</v>
      </c>
      <c r="K67" s="119">
        <v>101.5103241255094</v>
      </c>
      <c r="L67" s="118">
        <f t="shared" ref="L67:L73" si="5">K67*J67/1000</f>
        <v>3.552861344392829</v>
      </c>
      <c r="M67" s="118">
        <f t="shared" si="3"/>
        <v>128.42814680006111</v>
      </c>
      <c r="N67" s="118">
        <f t="shared" si="4"/>
        <v>20.393895143218664</v>
      </c>
      <c r="O67" s="114" t="s">
        <v>10</v>
      </c>
      <c r="P67" s="115" t="s">
        <v>11</v>
      </c>
      <c r="Q67" s="115"/>
      <c r="R67" s="106">
        <v>5</v>
      </c>
    </row>
    <row r="68" spans="1:18" x14ac:dyDescent="0.3">
      <c r="A68" s="112" t="s">
        <v>143</v>
      </c>
      <c r="B68" s="108">
        <v>43556</v>
      </c>
      <c r="C68" s="112" t="s">
        <v>137</v>
      </c>
      <c r="D68" s="112" t="s">
        <v>114</v>
      </c>
      <c r="E68" s="112">
        <v>15</v>
      </c>
      <c r="F68" s="112">
        <v>250</v>
      </c>
      <c r="G68" s="112">
        <v>2</v>
      </c>
      <c r="H68" s="112" t="s">
        <v>65</v>
      </c>
      <c r="I68" s="112">
        <v>3</v>
      </c>
      <c r="J68" s="112">
        <v>35</v>
      </c>
      <c r="K68" s="120">
        <v>103.21692862351996</v>
      </c>
      <c r="L68" s="118">
        <f t="shared" si="5"/>
        <v>3.6125925018231988</v>
      </c>
      <c r="M68" s="118">
        <f t="shared" si="3"/>
        <v>130.58729716125148</v>
      </c>
      <c r="N68" s="118">
        <f t="shared" si="4"/>
        <v>20.736759905824879</v>
      </c>
      <c r="O68" s="114" t="s">
        <v>10</v>
      </c>
      <c r="P68" s="115" t="s">
        <v>11</v>
      </c>
      <c r="Q68" s="115"/>
      <c r="R68" s="106">
        <v>5</v>
      </c>
    </row>
    <row r="69" spans="1:18" x14ac:dyDescent="0.3">
      <c r="A69" s="112" t="s">
        <v>144</v>
      </c>
      <c r="B69" s="108">
        <v>43556</v>
      </c>
      <c r="C69" s="112" t="s">
        <v>137</v>
      </c>
      <c r="D69" s="112" t="s">
        <v>114</v>
      </c>
      <c r="E69" s="112">
        <v>15</v>
      </c>
      <c r="F69" s="112">
        <v>5</v>
      </c>
      <c r="G69" s="112" t="s">
        <v>112</v>
      </c>
      <c r="H69" s="112" t="s">
        <v>65</v>
      </c>
      <c r="I69" s="112">
        <v>3</v>
      </c>
      <c r="J69" s="112">
        <v>35</v>
      </c>
      <c r="K69" s="112">
        <v>107.9189451586101</v>
      </c>
      <c r="L69" s="113">
        <f t="shared" si="5"/>
        <v>3.7771630805513539</v>
      </c>
      <c r="M69" s="112">
        <f t="shared" si="3"/>
        <v>136.53616270795425</v>
      </c>
      <c r="N69" s="112">
        <f t="shared" si="4"/>
        <v>21.681416845938138</v>
      </c>
      <c r="O69" s="114" t="s">
        <v>10</v>
      </c>
      <c r="P69" s="115" t="s">
        <v>11</v>
      </c>
      <c r="R69" s="106">
        <v>5</v>
      </c>
    </row>
    <row r="70" spans="1:18" x14ac:dyDescent="0.3">
      <c r="A70" s="112" t="s">
        <v>145</v>
      </c>
      <c r="B70" s="108">
        <v>43556</v>
      </c>
      <c r="C70" s="112" t="s">
        <v>137</v>
      </c>
      <c r="D70" s="112" t="s">
        <v>119</v>
      </c>
      <c r="E70" s="112">
        <v>15</v>
      </c>
      <c r="F70" s="112">
        <v>250</v>
      </c>
      <c r="G70" s="112">
        <v>0</v>
      </c>
      <c r="H70" s="112" t="s">
        <v>65</v>
      </c>
      <c r="I70" s="112">
        <v>3</v>
      </c>
      <c r="J70" s="112">
        <v>35</v>
      </c>
      <c r="K70" s="112">
        <v>70.792329917580687</v>
      </c>
      <c r="L70" s="113">
        <f t="shared" si="5"/>
        <v>2.4777315471153241</v>
      </c>
      <c r="M70" s="112">
        <f t="shared" si="3"/>
        <v>89.564562198936699</v>
      </c>
      <c r="N70" s="112">
        <f t="shared" si="4"/>
        <v>14.22250756975442</v>
      </c>
      <c r="O70" s="114" t="s">
        <v>10</v>
      </c>
      <c r="P70" s="115" t="s">
        <v>11</v>
      </c>
      <c r="Q70" s="115"/>
      <c r="R70" s="106">
        <v>6</v>
      </c>
    </row>
    <row r="71" spans="1:18" x14ac:dyDescent="0.3">
      <c r="A71" s="112" t="s">
        <v>146</v>
      </c>
      <c r="B71" s="108">
        <v>43556</v>
      </c>
      <c r="C71" s="112" t="s">
        <v>137</v>
      </c>
      <c r="D71" s="112" t="s">
        <v>119</v>
      </c>
      <c r="E71" s="112">
        <v>15</v>
      </c>
      <c r="F71" s="112">
        <v>250</v>
      </c>
      <c r="G71" s="112">
        <v>0.5</v>
      </c>
      <c r="H71" s="112" t="s">
        <v>65</v>
      </c>
      <c r="I71" s="112">
        <v>3</v>
      </c>
      <c r="J71" s="112">
        <v>35</v>
      </c>
      <c r="K71" s="112">
        <v>68.205955380080368</v>
      </c>
      <c r="L71" s="113">
        <f t="shared" si="5"/>
        <v>2.3872084383028129</v>
      </c>
      <c r="M71" s="112">
        <f t="shared" si="3"/>
        <v>86.292350316612911</v>
      </c>
      <c r="N71" s="112">
        <f t="shared" si="4"/>
        <v>13.702892923921395</v>
      </c>
      <c r="O71" s="114" t="s">
        <v>10</v>
      </c>
      <c r="P71" s="115" t="s">
        <v>11</v>
      </c>
      <c r="Q71" s="115"/>
      <c r="R71" s="106">
        <v>6</v>
      </c>
    </row>
    <row r="72" spans="1:18" x14ac:dyDescent="0.3">
      <c r="A72" s="112" t="s">
        <v>147</v>
      </c>
      <c r="B72" s="108">
        <v>43556</v>
      </c>
      <c r="C72" s="112" t="s">
        <v>137</v>
      </c>
      <c r="D72" s="112" t="s">
        <v>119</v>
      </c>
      <c r="E72" s="112">
        <v>15</v>
      </c>
      <c r="F72" s="112">
        <v>250</v>
      </c>
      <c r="G72" s="112">
        <v>2</v>
      </c>
      <c r="H72" s="112" t="s">
        <v>65</v>
      </c>
      <c r="I72" s="112">
        <v>3</v>
      </c>
      <c r="J72" s="112">
        <v>35</v>
      </c>
      <c r="K72" s="112">
        <v>67.197716754440194</v>
      </c>
      <c r="L72" s="113">
        <f t="shared" si="5"/>
        <v>2.3519200864054071</v>
      </c>
      <c r="M72" s="112">
        <f t="shared" si="3"/>
        <v>85.016753776667798</v>
      </c>
      <c r="N72" s="112">
        <f t="shared" si="4"/>
        <v>13.500333105619315</v>
      </c>
      <c r="O72" s="114" t="s">
        <v>10</v>
      </c>
      <c r="P72" s="115" t="s">
        <v>11</v>
      </c>
      <c r="Q72" s="115"/>
      <c r="R72" s="106">
        <v>6</v>
      </c>
    </row>
    <row r="73" spans="1:18" x14ac:dyDescent="0.3">
      <c r="A73" s="112" t="s">
        <v>148</v>
      </c>
      <c r="B73" s="108">
        <v>43556</v>
      </c>
      <c r="C73" s="112" t="s">
        <v>137</v>
      </c>
      <c r="D73" s="112" t="s">
        <v>119</v>
      </c>
      <c r="E73" s="112">
        <v>15</v>
      </c>
      <c r="F73" s="112">
        <v>5</v>
      </c>
      <c r="G73" s="112" t="s">
        <v>112</v>
      </c>
      <c r="H73" s="112" t="s">
        <v>65</v>
      </c>
      <c r="I73" s="112">
        <v>3</v>
      </c>
      <c r="J73" s="112">
        <v>35</v>
      </c>
      <c r="K73" s="112">
        <v>70.557754491829328</v>
      </c>
      <c r="L73" s="113">
        <f t="shared" si="5"/>
        <v>2.4695214072140264</v>
      </c>
      <c r="M73" s="112">
        <f t="shared" si="3"/>
        <v>89.26778364489688</v>
      </c>
      <c r="N73" s="112">
        <f t="shared" si="4"/>
        <v>14.175380278248245</v>
      </c>
      <c r="O73" s="114" t="s">
        <v>10</v>
      </c>
      <c r="P73" s="115" t="s">
        <v>11</v>
      </c>
      <c r="R73" s="106">
        <v>6</v>
      </c>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9A379-2817-4053-8B9A-E38D9E439F91}">
  <dimension ref="A1:AA49"/>
  <sheetViews>
    <sheetView workbookViewId="0">
      <pane xSplit="4" ySplit="1" topLeftCell="J2" activePane="bottomRight" state="frozen"/>
      <selection pane="topRight" activeCell="E1" sqref="E1"/>
      <selection pane="bottomLeft" activeCell="A2" sqref="A2"/>
      <selection pane="bottomRight" activeCell="K25" sqref="K25"/>
    </sheetView>
  </sheetViews>
  <sheetFormatPr defaultColWidth="11.42578125" defaultRowHeight="15" x14ac:dyDescent="0.25"/>
  <cols>
    <col min="1" max="7" width="11.42578125" style="64"/>
    <col min="8" max="8" width="9.7109375" style="64" customWidth="1"/>
    <col min="9" max="9" width="8.7109375" style="64" customWidth="1"/>
    <col min="10" max="10" width="9.5703125" style="64" customWidth="1"/>
    <col min="11" max="11" width="11.42578125" style="64"/>
    <col min="12" max="12" width="12.42578125" style="64" bestFit="1" customWidth="1"/>
    <col min="13" max="13" width="13.5703125" style="64" customWidth="1"/>
    <col min="14" max="14" width="12.140625" style="64" customWidth="1"/>
    <col min="15" max="15" width="16.140625" style="64" bestFit="1" customWidth="1"/>
    <col min="16" max="16" width="17" style="64" customWidth="1"/>
    <col min="17" max="17" width="9.7109375" style="64" customWidth="1"/>
    <col min="18" max="18" width="7.42578125" style="64" customWidth="1"/>
    <col min="19" max="19" width="7.140625" style="64" customWidth="1"/>
    <col min="20" max="20" width="8.140625" style="64" customWidth="1"/>
    <col min="21" max="22" width="11.42578125" style="64"/>
    <col min="23" max="23" width="21.42578125" style="64" bestFit="1" customWidth="1"/>
    <col min="24" max="24" width="23.42578125" style="64" bestFit="1" customWidth="1"/>
    <col min="25" max="16384" width="11.42578125" style="64"/>
  </cols>
  <sheetData>
    <row r="1" spans="1:27" ht="15.75" thickBot="1" x14ac:dyDescent="0.3">
      <c r="A1" s="71" t="s">
        <v>12</v>
      </c>
      <c r="B1" s="72" t="s">
        <v>13</v>
      </c>
      <c r="C1" s="72" t="s">
        <v>14</v>
      </c>
      <c r="D1" s="72" t="s">
        <v>15</v>
      </c>
      <c r="E1" s="73" t="s">
        <v>16</v>
      </c>
      <c r="F1" s="72" t="s">
        <v>17</v>
      </c>
      <c r="G1" s="72" t="s">
        <v>18</v>
      </c>
      <c r="H1" s="72" t="s">
        <v>19</v>
      </c>
      <c r="I1" s="72" t="s">
        <v>20</v>
      </c>
      <c r="J1" s="74" t="s">
        <v>0</v>
      </c>
      <c r="K1" s="24" t="s">
        <v>1</v>
      </c>
      <c r="L1" s="24" t="s">
        <v>240</v>
      </c>
      <c r="M1" s="75" t="s">
        <v>357</v>
      </c>
      <c r="N1" s="76" t="s">
        <v>365</v>
      </c>
      <c r="O1" s="24" t="s">
        <v>359</v>
      </c>
      <c r="P1" s="24" t="s">
        <v>149</v>
      </c>
      <c r="Q1" s="24" t="s">
        <v>6</v>
      </c>
      <c r="R1" s="24" t="s">
        <v>9</v>
      </c>
      <c r="S1" s="24" t="s">
        <v>8</v>
      </c>
      <c r="T1" s="24" t="s">
        <v>151</v>
      </c>
      <c r="U1" s="64" t="s">
        <v>61</v>
      </c>
      <c r="V1" s="64" t="s">
        <v>355</v>
      </c>
      <c r="W1" s="64" t="s">
        <v>350</v>
      </c>
      <c r="X1" s="64" t="s">
        <v>356</v>
      </c>
      <c r="Z1" s="66" t="s">
        <v>522</v>
      </c>
      <c r="AA1" s="66" t="s">
        <v>521</v>
      </c>
    </row>
    <row r="2" spans="1:27" x14ac:dyDescent="0.25">
      <c r="A2" s="77" t="s">
        <v>395</v>
      </c>
      <c r="B2" s="78">
        <v>43549</v>
      </c>
      <c r="C2" s="79" t="s">
        <v>107</v>
      </c>
      <c r="D2" s="79" t="s">
        <v>396</v>
      </c>
      <c r="E2" s="79">
        <v>50</v>
      </c>
      <c r="F2" s="79">
        <v>250</v>
      </c>
      <c r="G2" s="79">
        <v>0</v>
      </c>
      <c r="H2" s="80" t="s">
        <v>24</v>
      </c>
      <c r="I2" s="79">
        <v>24</v>
      </c>
      <c r="J2" s="79">
        <v>25</v>
      </c>
      <c r="K2" s="79">
        <v>112.02095495215566</v>
      </c>
      <c r="L2" s="66">
        <f>K2*J2/1000</f>
        <v>2.8005238738038916</v>
      </c>
      <c r="M2" s="64">
        <f>L2*W$2</f>
        <v>198.15466851961995</v>
      </c>
      <c r="N2" s="64">
        <f>L2*X$2</f>
        <v>26.498903574968491</v>
      </c>
      <c r="O2" s="67" t="s">
        <v>449</v>
      </c>
      <c r="Q2" s="65" t="s">
        <v>11</v>
      </c>
      <c r="S2" s="64" t="s">
        <v>11</v>
      </c>
      <c r="U2" s="64" t="s">
        <v>448</v>
      </c>
      <c r="V2" s="64">
        <v>50</v>
      </c>
      <c r="W2" s="64">
        <v>70.756286126734821</v>
      </c>
      <c r="X2" s="64">
        <v>9.4621237914946246</v>
      </c>
      <c r="Z2" s="84">
        <v>1</v>
      </c>
      <c r="AA2" s="87">
        <v>1</v>
      </c>
    </row>
    <row r="3" spans="1:27" x14ac:dyDescent="0.25">
      <c r="A3" s="62" t="s">
        <v>397</v>
      </c>
      <c r="B3" s="63">
        <v>43549</v>
      </c>
      <c r="C3" s="64" t="s">
        <v>107</v>
      </c>
      <c r="D3" s="64" t="s">
        <v>396</v>
      </c>
      <c r="E3" s="64">
        <v>50</v>
      </c>
      <c r="F3" s="64">
        <v>250</v>
      </c>
      <c r="G3" s="64">
        <v>0.5</v>
      </c>
      <c r="H3" s="81" t="s">
        <v>24</v>
      </c>
      <c r="I3" s="64">
        <v>24</v>
      </c>
      <c r="J3" s="64">
        <v>25</v>
      </c>
      <c r="K3" s="64">
        <v>99.955095566949751</v>
      </c>
      <c r="L3" s="66">
        <f t="shared" ref="L3:L49" si="0">K3*J3/1000</f>
        <v>2.4988773891737437</v>
      </c>
      <c r="M3" s="64">
        <f t="shared" ref="M3:M49" si="1">L3*W$2</f>
        <v>176.81128354400551</v>
      </c>
      <c r="N3" s="64">
        <f t="shared" ref="N3:N49" si="2">L3*X$2</f>
        <v>23.644687196128853</v>
      </c>
      <c r="O3" s="67" t="s">
        <v>449</v>
      </c>
      <c r="Q3" s="65" t="s">
        <v>11</v>
      </c>
      <c r="S3" s="64" t="s">
        <v>11</v>
      </c>
      <c r="Z3" s="84">
        <v>1</v>
      </c>
      <c r="AA3" s="87">
        <v>1</v>
      </c>
    </row>
    <row r="4" spans="1:27" x14ac:dyDescent="0.25">
      <c r="A4" s="62" t="s">
        <v>398</v>
      </c>
      <c r="B4" s="63">
        <v>43549</v>
      </c>
      <c r="C4" s="64" t="s">
        <v>107</v>
      </c>
      <c r="D4" s="64" t="s">
        <v>396</v>
      </c>
      <c r="E4" s="64">
        <v>50</v>
      </c>
      <c r="F4" s="64">
        <v>250</v>
      </c>
      <c r="G4" s="64">
        <v>2</v>
      </c>
      <c r="H4" s="81" t="s">
        <v>24</v>
      </c>
      <c r="I4" s="64">
        <v>24</v>
      </c>
      <c r="J4" s="64">
        <v>25</v>
      </c>
      <c r="K4" s="64">
        <v>100.91259748241765</v>
      </c>
      <c r="L4" s="66">
        <f t="shared" si="0"/>
        <v>2.5228149370604416</v>
      </c>
      <c r="M4" s="64">
        <f t="shared" si="1"/>
        <v>178.50501553144909</v>
      </c>
      <c r="N4" s="64">
        <f t="shared" si="2"/>
        <v>23.871187237497619</v>
      </c>
      <c r="O4" s="67" t="s">
        <v>449</v>
      </c>
      <c r="Q4" s="65" t="s">
        <v>11</v>
      </c>
      <c r="S4" s="64" t="s">
        <v>11</v>
      </c>
      <c r="Z4" s="84">
        <v>1</v>
      </c>
      <c r="AA4" s="87">
        <v>1</v>
      </c>
    </row>
    <row r="5" spans="1:27" x14ac:dyDescent="0.25">
      <c r="A5" s="62" t="s">
        <v>399</v>
      </c>
      <c r="B5" s="63">
        <v>43549</v>
      </c>
      <c r="C5" s="64" t="s">
        <v>107</v>
      </c>
      <c r="D5" s="64" t="s">
        <v>396</v>
      </c>
      <c r="E5" s="64">
        <v>50</v>
      </c>
      <c r="F5" s="64">
        <v>5</v>
      </c>
      <c r="G5" s="64" t="s">
        <v>112</v>
      </c>
      <c r="H5" s="81" t="s">
        <v>24</v>
      </c>
      <c r="I5" s="64">
        <v>24</v>
      </c>
      <c r="J5" s="64">
        <v>25</v>
      </c>
      <c r="K5" s="64">
        <v>100.45976896756527</v>
      </c>
      <c r="L5" s="66">
        <f t="shared" si="0"/>
        <v>2.5114942241891316</v>
      </c>
      <c r="M5" s="64">
        <f t="shared" si="1"/>
        <v>177.7040039323681</v>
      </c>
      <c r="N5" s="64">
        <f t="shared" si="2"/>
        <v>23.764069250901315</v>
      </c>
      <c r="O5" s="67" t="s">
        <v>449</v>
      </c>
      <c r="Q5" s="65" t="s">
        <v>11</v>
      </c>
      <c r="U5" s="82"/>
      <c r="Z5" s="84">
        <v>1</v>
      </c>
    </row>
    <row r="6" spans="1:27" x14ac:dyDescent="0.25">
      <c r="A6" s="62" t="s">
        <v>400</v>
      </c>
      <c r="B6" s="63">
        <v>43549</v>
      </c>
      <c r="C6" s="64" t="s">
        <v>107</v>
      </c>
      <c r="D6" s="64" t="s">
        <v>396</v>
      </c>
      <c r="E6" s="64">
        <v>50</v>
      </c>
      <c r="F6" s="64">
        <v>5</v>
      </c>
      <c r="G6" s="64" t="s">
        <v>401</v>
      </c>
      <c r="H6" s="81" t="s">
        <v>24</v>
      </c>
      <c r="I6" s="64">
        <v>24</v>
      </c>
      <c r="J6" s="64">
        <v>25</v>
      </c>
      <c r="K6" s="64">
        <v>99.441564659304646</v>
      </c>
      <c r="L6" s="66">
        <f t="shared" si="0"/>
        <v>2.4860391164826159</v>
      </c>
      <c r="M6" s="64">
        <f t="shared" si="1"/>
        <v>175.902895048099</v>
      </c>
      <c r="N6" s="64">
        <f t="shared" si="2"/>
        <v>23.523209870656437</v>
      </c>
      <c r="O6" s="67" t="s">
        <v>449</v>
      </c>
      <c r="Q6" s="65" t="s">
        <v>11</v>
      </c>
      <c r="U6" s="82"/>
      <c r="Z6" s="83">
        <v>4</v>
      </c>
    </row>
    <row r="7" spans="1:27" x14ac:dyDescent="0.25">
      <c r="A7" s="62" t="s">
        <v>402</v>
      </c>
      <c r="B7" s="63">
        <v>43549</v>
      </c>
      <c r="C7" s="64" t="s">
        <v>107</v>
      </c>
      <c r="D7" s="64" t="s">
        <v>403</v>
      </c>
      <c r="E7" s="64">
        <v>50</v>
      </c>
      <c r="F7" s="64">
        <v>250</v>
      </c>
      <c r="G7" s="64">
        <v>0</v>
      </c>
      <c r="H7" s="81" t="s">
        <v>24</v>
      </c>
      <c r="I7" s="64">
        <v>24</v>
      </c>
      <c r="J7" s="64">
        <v>25</v>
      </c>
      <c r="K7" s="64">
        <v>132.12313545678472</v>
      </c>
      <c r="L7" s="66">
        <f t="shared" si="0"/>
        <v>3.3030783864196183</v>
      </c>
      <c r="M7" s="64">
        <f t="shared" si="1"/>
        <v>233.71355940854008</v>
      </c>
      <c r="N7" s="64">
        <f t="shared" si="2"/>
        <v>31.254136585312747</v>
      </c>
      <c r="O7" s="67" t="s">
        <v>449</v>
      </c>
      <c r="Q7" s="65" t="s">
        <v>11</v>
      </c>
      <c r="S7" s="64" t="s">
        <v>11</v>
      </c>
      <c r="U7" s="82"/>
      <c r="V7" s="82"/>
      <c r="Z7" s="85">
        <v>2</v>
      </c>
      <c r="AA7" s="87">
        <v>1</v>
      </c>
    </row>
    <row r="8" spans="1:27" x14ac:dyDescent="0.25">
      <c r="A8" s="62" t="s">
        <v>404</v>
      </c>
      <c r="B8" s="63">
        <v>43549</v>
      </c>
      <c r="C8" s="64" t="s">
        <v>107</v>
      </c>
      <c r="D8" s="64" t="s">
        <v>403</v>
      </c>
      <c r="E8" s="64">
        <v>50</v>
      </c>
      <c r="F8" s="64">
        <v>250</v>
      </c>
      <c r="G8" s="64">
        <v>0.5</v>
      </c>
      <c r="H8" s="81" t="s">
        <v>24</v>
      </c>
      <c r="I8" s="64">
        <v>24</v>
      </c>
      <c r="J8" s="64">
        <v>25</v>
      </c>
      <c r="K8" s="64">
        <v>126.15562924502026</v>
      </c>
      <c r="L8" s="66">
        <f t="shared" si="0"/>
        <v>3.1538907311255064</v>
      </c>
      <c r="M8" s="64">
        <f t="shared" si="1"/>
        <v>223.15759498397321</v>
      </c>
      <c r="N8" s="64">
        <f t="shared" si="2"/>
        <v>29.842504522757032</v>
      </c>
      <c r="O8" s="67" t="s">
        <v>449</v>
      </c>
      <c r="Q8" s="65" t="s">
        <v>11</v>
      </c>
      <c r="S8" s="64" t="s">
        <v>11</v>
      </c>
      <c r="U8" s="82"/>
      <c r="V8" s="82"/>
      <c r="Z8" s="85">
        <v>2</v>
      </c>
      <c r="AA8" s="87">
        <v>1</v>
      </c>
    </row>
    <row r="9" spans="1:27" x14ac:dyDescent="0.25">
      <c r="A9" s="62" t="s">
        <v>405</v>
      </c>
      <c r="B9" s="63">
        <v>43549</v>
      </c>
      <c r="C9" s="64" t="s">
        <v>107</v>
      </c>
      <c r="D9" s="64" t="s">
        <v>403</v>
      </c>
      <c r="E9" s="64">
        <v>50</v>
      </c>
      <c r="F9" s="64">
        <v>250</v>
      </c>
      <c r="G9" s="64">
        <v>2</v>
      </c>
      <c r="H9" s="81" t="s">
        <v>24</v>
      </c>
      <c r="I9" s="64">
        <v>24</v>
      </c>
      <c r="J9" s="64">
        <v>25</v>
      </c>
      <c r="K9" s="64">
        <v>137.12769275506082</v>
      </c>
      <c r="L9" s="66">
        <f t="shared" si="0"/>
        <v>3.4281923188765204</v>
      </c>
      <c r="M9" s="64">
        <f t="shared" si="1"/>
        <v>242.56615661190162</v>
      </c>
      <c r="N9" s="64">
        <f t="shared" si="2"/>
        <v>32.437980102260653</v>
      </c>
      <c r="O9" s="67" t="s">
        <v>449</v>
      </c>
      <c r="Q9" s="65" t="s">
        <v>11</v>
      </c>
      <c r="S9" s="64" t="s">
        <v>11</v>
      </c>
      <c r="V9" s="82"/>
      <c r="Z9" s="85">
        <v>2</v>
      </c>
      <c r="AA9" s="87">
        <v>1</v>
      </c>
    </row>
    <row r="10" spans="1:27" x14ac:dyDescent="0.25">
      <c r="A10" s="62" t="s">
        <v>406</v>
      </c>
      <c r="B10" s="63">
        <v>43549</v>
      </c>
      <c r="C10" s="64" t="s">
        <v>107</v>
      </c>
      <c r="D10" s="64" t="s">
        <v>403</v>
      </c>
      <c r="E10" s="64">
        <v>50</v>
      </c>
      <c r="F10" s="64">
        <v>5</v>
      </c>
      <c r="G10" s="64" t="s">
        <v>112</v>
      </c>
      <c r="H10" s="81" t="s">
        <v>24</v>
      </c>
      <c r="I10" s="64">
        <v>24</v>
      </c>
      <c r="J10" s="64">
        <v>25</v>
      </c>
      <c r="K10" s="64">
        <v>133.57840906480601</v>
      </c>
      <c r="L10" s="66">
        <f t="shared" si="0"/>
        <v>3.3394602266201501</v>
      </c>
      <c r="M10" s="64">
        <f t="shared" si="1"/>
        <v>236.28780330358606</v>
      </c>
      <c r="N10" s="64">
        <f t="shared" si="2"/>
        <v>31.598386061052551</v>
      </c>
      <c r="O10" s="67" t="s">
        <v>449</v>
      </c>
      <c r="Q10" s="65" t="s">
        <v>11</v>
      </c>
      <c r="V10" s="82"/>
      <c r="Z10" s="85">
        <v>2</v>
      </c>
    </row>
    <row r="11" spans="1:27" x14ac:dyDescent="0.25">
      <c r="A11" s="62" t="s">
        <v>407</v>
      </c>
      <c r="B11" s="63">
        <v>43549</v>
      </c>
      <c r="C11" s="64" t="s">
        <v>107</v>
      </c>
      <c r="D11" s="64" t="s">
        <v>403</v>
      </c>
      <c r="E11" s="64">
        <v>50</v>
      </c>
      <c r="F11" s="64">
        <v>5</v>
      </c>
      <c r="G11" s="64" t="s">
        <v>401</v>
      </c>
      <c r="H11" s="81" t="s">
        <v>24</v>
      </c>
      <c r="I11" s="64">
        <v>24</v>
      </c>
      <c r="J11" s="64">
        <v>25</v>
      </c>
      <c r="K11" s="64">
        <v>140.30941512381594</v>
      </c>
      <c r="L11" s="66">
        <f t="shared" si="0"/>
        <v>3.5077353780953984</v>
      </c>
      <c r="M11" s="64">
        <f t="shared" si="1"/>
        <v>248.19432806938835</v>
      </c>
      <c r="N11" s="64">
        <f t="shared" si="2"/>
        <v>33.190626375343861</v>
      </c>
      <c r="O11" s="67" t="s">
        <v>449</v>
      </c>
      <c r="Q11" s="65" t="s">
        <v>11</v>
      </c>
      <c r="Z11" s="83">
        <v>4</v>
      </c>
    </row>
    <row r="12" spans="1:27" x14ac:dyDescent="0.25">
      <c r="A12" s="62" t="s">
        <v>408</v>
      </c>
      <c r="B12" s="63">
        <v>43549</v>
      </c>
      <c r="C12" s="64" t="s">
        <v>107</v>
      </c>
      <c r="D12" s="64" t="s">
        <v>409</v>
      </c>
      <c r="E12" s="64">
        <v>50</v>
      </c>
      <c r="F12" s="64">
        <v>250</v>
      </c>
      <c r="G12" s="64">
        <v>0</v>
      </c>
      <c r="H12" s="81" t="s">
        <v>24</v>
      </c>
      <c r="I12" s="64">
        <v>24</v>
      </c>
      <c r="J12" s="64">
        <v>25</v>
      </c>
      <c r="K12" s="64">
        <v>141.66101442258554</v>
      </c>
      <c r="L12" s="66">
        <f t="shared" si="0"/>
        <v>3.5415253605646386</v>
      </c>
      <c r="M12" s="64">
        <f t="shared" si="1"/>
        <v>250.58518173719926</v>
      </c>
      <c r="N12" s="64">
        <f t="shared" si="2"/>
        <v>33.510351372380249</v>
      </c>
      <c r="O12" s="67" t="s">
        <v>449</v>
      </c>
      <c r="Q12" s="65" t="s">
        <v>11</v>
      </c>
      <c r="S12" s="64" t="s">
        <v>11</v>
      </c>
      <c r="Z12" s="86">
        <v>3</v>
      </c>
      <c r="AA12" s="88">
        <v>2</v>
      </c>
    </row>
    <row r="13" spans="1:27" x14ac:dyDescent="0.25">
      <c r="A13" s="62" t="s">
        <v>410</v>
      </c>
      <c r="B13" s="63">
        <v>43549</v>
      </c>
      <c r="C13" s="64" t="s">
        <v>107</v>
      </c>
      <c r="D13" s="64" t="s">
        <v>409</v>
      </c>
      <c r="E13" s="64">
        <v>50</v>
      </c>
      <c r="F13" s="64">
        <v>250</v>
      </c>
      <c r="G13" s="64">
        <v>0.5</v>
      </c>
      <c r="H13" s="81" t="s">
        <v>24</v>
      </c>
      <c r="I13" s="64">
        <v>24</v>
      </c>
      <c r="J13" s="64">
        <v>25</v>
      </c>
      <c r="K13" s="64">
        <v>133.55333065107169</v>
      </c>
      <c r="L13" s="66">
        <f t="shared" si="0"/>
        <v>3.3388332662767919</v>
      </c>
      <c r="M13" s="64">
        <f t="shared" si="1"/>
        <v>236.24344191814129</v>
      </c>
      <c r="N13" s="64">
        <f t="shared" si="2"/>
        <v>31.592453684671341</v>
      </c>
      <c r="O13" s="67" t="s">
        <v>449</v>
      </c>
      <c r="Q13" s="65" t="s">
        <v>11</v>
      </c>
      <c r="S13" s="64" t="s">
        <v>11</v>
      </c>
      <c r="Z13" s="86">
        <v>3</v>
      </c>
      <c r="AA13" s="88">
        <v>2</v>
      </c>
    </row>
    <row r="14" spans="1:27" x14ac:dyDescent="0.25">
      <c r="A14" s="62" t="s">
        <v>411</v>
      </c>
      <c r="B14" s="63">
        <v>43549</v>
      </c>
      <c r="C14" s="64" t="s">
        <v>107</v>
      </c>
      <c r="D14" s="64" t="s">
        <v>409</v>
      </c>
      <c r="E14" s="64">
        <v>50</v>
      </c>
      <c r="F14" s="64">
        <v>250</v>
      </c>
      <c r="G14" s="64">
        <v>2</v>
      </c>
      <c r="H14" s="81" t="s">
        <v>24</v>
      </c>
      <c r="I14" s="64">
        <v>24</v>
      </c>
      <c r="J14" s="64">
        <v>25</v>
      </c>
      <c r="K14" s="64">
        <v>138.26477880669938</v>
      </c>
      <c r="L14" s="66">
        <f t="shared" si="0"/>
        <v>3.4566194701674844</v>
      </c>
      <c r="M14" s="64">
        <f t="shared" si="1"/>
        <v>244.57755626241305</v>
      </c>
      <c r="N14" s="64">
        <f t="shared" si="2"/>
        <v>32.706961326815296</v>
      </c>
      <c r="O14" s="67" t="s">
        <v>449</v>
      </c>
      <c r="Q14" s="65" t="s">
        <v>11</v>
      </c>
      <c r="S14" s="64" t="s">
        <v>11</v>
      </c>
      <c r="Z14" s="86">
        <v>3</v>
      </c>
      <c r="AA14" s="88">
        <v>2</v>
      </c>
    </row>
    <row r="15" spans="1:27" x14ac:dyDescent="0.25">
      <c r="A15" s="62" t="s">
        <v>412</v>
      </c>
      <c r="B15" s="63">
        <v>43549</v>
      </c>
      <c r="C15" s="64" t="s">
        <v>107</v>
      </c>
      <c r="D15" s="64" t="s">
        <v>409</v>
      </c>
      <c r="E15" s="64">
        <v>50</v>
      </c>
      <c r="F15" s="64">
        <v>5</v>
      </c>
      <c r="G15" s="64" t="s">
        <v>112</v>
      </c>
      <c r="H15" s="81" t="s">
        <v>24</v>
      </c>
      <c r="I15" s="64">
        <v>24</v>
      </c>
      <c r="J15" s="64">
        <v>25</v>
      </c>
      <c r="K15" s="64">
        <v>139.67847625857311</v>
      </c>
      <c r="L15" s="66">
        <f t="shared" si="0"/>
        <v>3.4919619064643279</v>
      </c>
      <c r="M15" s="64">
        <f t="shared" si="1"/>
        <v>247.07825579744841</v>
      </c>
      <c r="N15" s="64">
        <f t="shared" si="2"/>
        <v>33.041375834149044</v>
      </c>
      <c r="O15" s="67" t="s">
        <v>449</v>
      </c>
      <c r="Q15" s="65" t="s">
        <v>11</v>
      </c>
      <c r="Z15" s="86">
        <v>3</v>
      </c>
    </row>
    <row r="16" spans="1:27" x14ac:dyDescent="0.25">
      <c r="A16" s="62" t="s">
        <v>413</v>
      </c>
      <c r="B16" s="63">
        <v>43549</v>
      </c>
      <c r="C16" s="64" t="s">
        <v>107</v>
      </c>
      <c r="D16" s="64" t="s">
        <v>409</v>
      </c>
      <c r="E16" s="64">
        <v>50</v>
      </c>
      <c r="F16" s="64">
        <v>5</v>
      </c>
      <c r="G16" s="64" t="s">
        <v>401</v>
      </c>
      <c r="H16" s="81" t="s">
        <v>24</v>
      </c>
      <c r="I16" s="64">
        <v>24</v>
      </c>
      <c r="J16" s="64">
        <v>25</v>
      </c>
      <c r="K16" s="64">
        <v>142.99231206155099</v>
      </c>
      <c r="L16" s="66">
        <f t="shared" si="0"/>
        <v>3.5748078015387748</v>
      </c>
      <c r="M16" s="64">
        <f t="shared" si="1"/>
        <v>252.94012365376142</v>
      </c>
      <c r="N16" s="64">
        <f t="shared" si="2"/>
        <v>33.825273948960636</v>
      </c>
      <c r="O16" s="67" t="s">
        <v>449</v>
      </c>
      <c r="Q16" s="65" t="s">
        <v>11</v>
      </c>
      <c r="Z16" s="83">
        <v>4</v>
      </c>
    </row>
    <row r="17" spans="1:27" x14ac:dyDescent="0.25">
      <c r="A17" s="62" t="s">
        <v>414</v>
      </c>
      <c r="B17" s="63">
        <v>43553</v>
      </c>
      <c r="C17" s="64" t="s">
        <v>124</v>
      </c>
      <c r="D17" s="64" t="s">
        <v>396</v>
      </c>
      <c r="E17" s="64">
        <v>50</v>
      </c>
      <c r="F17" s="64">
        <v>250</v>
      </c>
      <c r="G17" s="64">
        <v>0</v>
      </c>
      <c r="H17" s="65" t="s">
        <v>86</v>
      </c>
      <c r="I17" s="64">
        <v>24</v>
      </c>
      <c r="J17" s="64">
        <v>28</v>
      </c>
      <c r="K17" s="64">
        <v>86.949718946449437</v>
      </c>
      <c r="L17" s="66">
        <f t="shared" si="0"/>
        <v>2.434592130500584</v>
      </c>
      <c r="M17" s="64">
        <f t="shared" si="1"/>
        <v>172.26269738759623</v>
      </c>
      <c r="N17" s="64">
        <f t="shared" si="2"/>
        <v>23.036412120595163</v>
      </c>
      <c r="O17" s="67" t="s">
        <v>449</v>
      </c>
      <c r="Q17" s="65" t="s">
        <v>11</v>
      </c>
      <c r="S17" s="64" t="s">
        <v>11</v>
      </c>
      <c r="Z17" s="84">
        <v>1</v>
      </c>
      <c r="AA17" s="87">
        <v>1</v>
      </c>
    </row>
    <row r="18" spans="1:27" x14ac:dyDescent="0.25">
      <c r="A18" s="62" t="s">
        <v>415</v>
      </c>
      <c r="B18" s="63">
        <v>43553</v>
      </c>
      <c r="C18" s="64" t="s">
        <v>124</v>
      </c>
      <c r="D18" s="64" t="s">
        <v>396</v>
      </c>
      <c r="E18" s="64">
        <v>50</v>
      </c>
      <c r="F18" s="64">
        <v>250</v>
      </c>
      <c r="G18" s="64">
        <v>0.5</v>
      </c>
      <c r="H18" s="65" t="s">
        <v>86</v>
      </c>
      <c r="I18" s="64">
        <v>24</v>
      </c>
      <c r="J18" s="64">
        <v>28</v>
      </c>
      <c r="K18" s="64">
        <v>85.017005474039109</v>
      </c>
      <c r="L18" s="66">
        <f t="shared" si="0"/>
        <v>2.3804761532730949</v>
      </c>
      <c r="M18" s="64">
        <f t="shared" si="1"/>
        <v>168.43365181886017</v>
      </c>
      <c r="N18" s="64">
        <f t="shared" si="2"/>
        <v>22.524360044970955</v>
      </c>
      <c r="O18" s="67" t="s">
        <v>449</v>
      </c>
      <c r="Q18" s="65" t="s">
        <v>11</v>
      </c>
      <c r="S18" s="64" t="s">
        <v>11</v>
      </c>
      <c r="Z18" s="84">
        <v>1</v>
      </c>
      <c r="AA18" s="87">
        <v>1</v>
      </c>
    </row>
    <row r="19" spans="1:27" x14ac:dyDescent="0.25">
      <c r="A19" s="62" t="s">
        <v>416</v>
      </c>
      <c r="B19" s="63">
        <v>43553</v>
      </c>
      <c r="C19" s="64" t="s">
        <v>124</v>
      </c>
      <c r="D19" s="64" t="s">
        <v>396</v>
      </c>
      <c r="E19" s="64">
        <v>50</v>
      </c>
      <c r="F19" s="64">
        <v>250</v>
      </c>
      <c r="G19" s="64">
        <v>2</v>
      </c>
      <c r="H19" s="65" t="s">
        <v>86</v>
      </c>
      <c r="I19" s="64">
        <v>24</v>
      </c>
      <c r="J19" s="64">
        <v>28</v>
      </c>
      <c r="K19" s="64">
        <v>86.542365468800995</v>
      </c>
      <c r="L19" s="66">
        <f t="shared" si="0"/>
        <v>2.4231862331264278</v>
      </c>
      <c r="M19" s="64">
        <f t="shared" si="1"/>
        <v>171.45565844945827</v>
      </c>
      <c r="N19" s="64">
        <f t="shared" si="2"/>
        <v>22.928488107687812</v>
      </c>
      <c r="O19" s="67" t="s">
        <v>449</v>
      </c>
      <c r="Q19" s="65" t="s">
        <v>11</v>
      </c>
      <c r="S19" s="64" t="s">
        <v>11</v>
      </c>
      <c r="Z19" s="84">
        <v>1</v>
      </c>
      <c r="AA19" s="87">
        <v>1</v>
      </c>
    </row>
    <row r="20" spans="1:27" x14ac:dyDescent="0.25">
      <c r="A20" s="62" t="s">
        <v>417</v>
      </c>
      <c r="B20" s="63">
        <v>43553</v>
      </c>
      <c r="C20" s="64" t="s">
        <v>124</v>
      </c>
      <c r="D20" s="64" t="s">
        <v>396</v>
      </c>
      <c r="E20" s="64">
        <v>50</v>
      </c>
      <c r="F20" s="64">
        <v>5</v>
      </c>
      <c r="G20" s="64" t="s">
        <v>112</v>
      </c>
      <c r="H20" s="65" t="s">
        <v>86</v>
      </c>
      <c r="I20" s="64">
        <v>24</v>
      </c>
      <c r="J20" s="64">
        <v>28</v>
      </c>
      <c r="K20" s="64">
        <v>80.697175779954534</v>
      </c>
      <c r="L20" s="66">
        <f t="shared" si="0"/>
        <v>2.2595209218387273</v>
      </c>
      <c r="M20" s="64">
        <f t="shared" si="1"/>
        <v>159.87530885496463</v>
      </c>
      <c r="N20" s="64">
        <f t="shared" si="2"/>
        <v>21.379866671910086</v>
      </c>
      <c r="O20" s="67" t="s">
        <v>449</v>
      </c>
      <c r="Q20" s="65" t="s">
        <v>11</v>
      </c>
      <c r="Z20" s="84">
        <v>1</v>
      </c>
    </row>
    <row r="21" spans="1:27" x14ac:dyDescent="0.25">
      <c r="A21" s="62" t="s">
        <v>418</v>
      </c>
      <c r="B21" s="63">
        <v>43553</v>
      </c>
      <c r="C21" s="64" t="s">
        <v>124</v>
      </c>
      <c r="D21" s="64" t="s">
        <v>396</v>
      </c>
      <c r="E21" s="64">
        <v>50</v>
      </c>
      <c r="F21" s="64">
        <v>5</v>
      </c>
      <c r="G21" s="64" t="s">
        <v>401</v>
      </c>
      <c r="H21" s="65" t="s">
        <v>86</v>
      </c>
      <c r="I21" s="64">
        <v>24</v>
      </c>
      <c r="J21" s="64">
        <v>28</v>
      </c>
      <c r="K21" s="64">
        <v>84.342120844286583</v>
      </c>
      <c r="L21" s="66">
        <f t="shared" si="0"/>
        <v>2.3615793836400245</v>
      </c>
      <c r="M21" s="64">
        <f t="shared" si="1"/>
        <v>167.09658657983164</v>
      </c>
      <c r="N21" s="64">
        <f t="shared" si="2"/>
        <v>22.345556471443487</v>
      </c>
      <c r="O21" s="67" t="s">
        <v>449</v>
      </c>
      <c r="Q21" s="65" t="s">
        <v>11</v>
      </c>
      <c r="Z21" s="83">
        <v>4</v>
      </c>
    </row>
    <row r="22" spans="1:27" x14ac:dyDescent="0.25">
      <c r="A22" s="62" t="s">
        <v>419</v>
      </c>
      <c r="B22" s="63">
        <v>43553</v>
      </c>
      <c r="C22" s="64" t="s">
        <v>124</v>
      </c>
      <c r="D22" s="64" t="s">
        <v>409</v>
      </c>
      <c r="E22" s="64">
        <v>50</v>
      </c>
      <c r="F22" s="64">
        <v>250</v>
      </c>
      <c r="G22" s="64">
        <v>0</v>
      </c>
      <c r="H22" s="65" t="s">
        <v>86</v>
      </c>
      <c r="I22" s="64">
        <v>24</v>
      </c>
      <c r="J22" s="64">
        <v>30</v>
      </c>
      <c r="K22" s="64">
        <v>104.29743155948094</v>
      </c>
      <c r="L22" s="66">
        <f t="shared" si="0"/>
        <v>3.1289229467844284</v>
      </c>
      <c r="M22" s="64">
        <f t="shared" si="1"/>
        <v>221.39096729118529</v>
      </c>
      <c r="N22" s="64">
        <f t="shared" si="2"/>
        <v>29.606256256522411</v>
      </c>
      <c r="O22" s="67" t="s">
        <v>449</v>
      </c>
      <c r="Q22" s="65" t="s">
        <v>11</v>
      </c>
      <c r="S22" s="64" t="s">
        <v>11</v>
      </c>
      <c r="Z22" s="86">
        <v>3</v>
      </c>
      <c r="AA22" s="88">
        <v>2</v>
      </c>
    </row>
    <row r="23" spans="1:27" x14ac:dyDescent="0.25">
      <c r="A23" s="62" t="s">
        <v>420</v>
      </c>
      <c r="B23" s="63">
        <v>43553</v>
      </c>
      <c r="C23" s="64" t="s">
        <v>124</v>
      </c>
      <c r="D23" s="64" t="s">
        <v>409</v>
      </c>
      <c r="E23" s="64">
        <v>50</v>
      </c>
      <c r="F23" s="64">
        <v>250</v>
      </c>
      <c r="G23" s="64">
        <v>0.5</v>
      </c>
      <c r="H23" s="65" t="s">
        <v>86</v>
      </c>
      <c r="I23" s="64">
        <v>24</v>
      </c>
      <c r="J23" s="64">
        <v>30</v>
      </c>
      <c r="K23" s="64">
        <v>102.35387561741015</v>
      </c>
      <c r="L23" s="66">
        <f t="shared" si="0"/>
        <v>3.0706162685223042</v>
      </c>
      <c r="M23" s="64">
        <f t="shared" si="1"/>
        <v>217.26540328097096</v>
      </c>
      <c r="N23" s="64">
        <f t="shared" si="2"/>
        <v>29.05455124893534</v>
      </c>
      <c r="O23" s="67" t="s">
        <v>449</v>
      </c>
      <c r="Q23" s="65" t="s">
        <v>11</v>
      </c>
      <c r="S23" s="64" t="s">
        <v>11</v>
      </c>
      <c r="Z23" s="86">
        <v>3</v>
      </c>
      <c r="AA23" s="88">
        <v>2</v>
      </c>
    </row>
    <row r="24" spans="1:27" x14ac:dyDescent="0.25">
      <c r="A24" s="62" t="s">
        <v>421</v>
      </c>
      <c r="B24" s="63">
        <v>43553</v>
      </c>
      <c r="C24" s="64" t="s">
        <v>124</v>
      </c>
      <c r="D24" s="64" t="s">
        <v>409</v>
      </c>
      <c r="E24" s="64">
        <v>50</v>
      </c>
      <c r="F24" s="64">
        <v>250</v>
      </c>
      <c r="G24" s="64">
        <v>2</v>
      </c>
      <c r="H24" s="65" t="s">
        <v>86</v>
      </c>
      <c r="I24" s="64">
        <v>24</v>
      </c>
      <c r="J24" s="64">
        <v>30</v>
      </c>
      <c r="K24" s="64">
        <v>107.64188270986422</v>
      </c>
      <c r="L24" s="66">
        <f t="shared" si="0"/>
        <v>3.2292564812959266</v>
      </c>
      <c r="M24" s="64">
        <f t="shared" si="1"/>
        <v>228.49019556718747</v>
      </c>
      <c r="N24" s="64">
        <f t="shared" si="2"/>
        <v>30.555624580508404</v>
      </c>
      <c r="O24" s="67" t="s">
        <v>449</v>
      </c>
      <c r="Q24" s="65" t="s">
        <v>11</v>
      </c>
      <c r="S24" s="64" t="s">
        <v>11</v>
      </c>
      <c r="Z24" s="86">
        <v>3</v>
      </c>
      <c r="AA24" s="88">
        <v>2</v>
      </c>
    </row>
    <row r="25" spans="1:27" x14ac:dyDescent="0.25">
      <c r="A25" s="62" t="s">
        <v>422</v>
      </c>
      <c r="B25" s="63">
        <v>43553</v>
      </c>
      <c r="C25" s="64" t="s">
        <v>124</v>
      </c>
      <c r="D25" s="64" t="s">
        <v>409</v>
      </c>
      <c r="E25" s="64">
        <v>50</v>
      </c>
      <c r="F25" s="64">
        <v>5</v>
      </c>
      <c r="G25" s="64" t="s">
        <v>112</v>
      </c>
      <c r="H25" s="65" t="s">
        <v>86</v>
      </c>
      <c r="I25" s="64">
        <v>24</v>
      </c>
      <c r="J25" s="64">
        <v>30</v>
      </c>
      <c r="K25" s="68">
        <v>342.6781510800119</v>
      </c>
      <c r="L25" s="69">
        <f t="shared" si="0"/>
        <v>10.280344532400356</v>
      </c>
      <c r="M25" s="68">
        <f t="shared" si="1"/>
        <v>727.39899921593349</v>
      </c>
      <c r="N25" s="68">
        <f t="shared" si="2"/>
        <v>97.273892584787092</v>
      </c>
      <c r="O25" s="67" t="s">
        <v>449</v>
      </c>
      <c r="Q25" s="65" t="s">
        <v>11</v>
      </c>
      <c r="Z25" s="86">
        <v>3</v>
      </c>
    </row>
    <row r="26" spans="1:27" x14ac:dyDescent="0.25">
      <c r="A26" s="62" t="s">
        <v>423</v>
      </c>
      <c r="B26" s="63">
        <v>43553</v>
      </c>
      <c r="C26" s="64" t="s">
        <v>124</v>
      </c>
      <c r="D26" s="64" t="s">
        <v>409</v>
      </c>
      <c r="E26" s="64">
        <v>50</v>
      </c>
      <c r="F26" s="64">
        <v>5</v>
      </c>
      <c r="G26" s="64" t="s">
        <v>401</v>
      </c>
      <c r="H26" s="65" t="s">
        <v>86</v>
      </c>
      <c r="I26" s="64">
        <v>24</v>
      </c>
      <c r="J26" s="64">
        <v>30</v>
      </c>
      <c r="K26" s="64">
        <v>106.38085376608096</v>
      </c>
      <c r="L26" s="66">
        <f t="shared" si="0"/>
        <v>3.191425612982429</v>
      </c>
      <c r="M26" s="64">
        <f t="shared" si="1"/>
        <v>225.81342382437481</v>
      </c>
      <c r="N26" s="64">
        <f t="shared" si="2"/>
        <v>30.197664221386358</v>
      </c>
      <c r="O26" s="67" t="s">
        <v>449</v>
      </c>
      <c r="Q26" s="65" t="s">
        <v>11</v>
      </c>
      <c r="Z26" s="83">
        <v>4</v>
      </c>
    </row>
    <row r="27" spans="1:27" x14ac:dyDescent="0.25">
      <c r="A27" s="62" t="s">
        <v>424</v>
      </c>
      <c r="B27" s="63">
        <v>43553</v>
      </c>
      <c r="C27" s="64" t="s">
        <v>124</v>
      </c>
      <c r="D27" s="64" t="s">
        <v>403</v>
      </c>
      <c r="E27" s="64">
        <v>50</v>
      </c>
      <c r="F27" s="64">
        <v>250</v>
      </c>
      <c r="G27" s="64">
        <v>0</v>
      </c>
      <c r="H27" s="65" t="s">
        <v>86</v>
      </c>
      <c r="I27" s="64">
        <v>24</v>
      </c>
      <c r="J27" s="64">
        <v>30</v>
      </c>
      <c r="K27" s="64">
        <v>108.00706707349708</v>
      </c>
      <c r="L27" s="66">
        <f t="shared" si="0"/>
        <v>3.2402120122049123</v>
      </c>
      <c r="M27" s="64">
        <f t="shared" si="1"/>
        <v>229.26536824685397</v>
      </c>
      <c r="N27" s="64">
        <f t="shared" si="2"/>
        <v>30.659287170170771</v>
      </c>
      <c r="O27" s="67" t="s">
        <v>449</v>
      </c>
      <c r="Q27" s="65" t="s">
        <v>11</v>
      </c>
      <c r="S27" s="64" t="s">
        <v>11</v>
      </c>
      <c r="Z27" s="85">
        <v>2</v>
      </c>
      <c r="AA27" s="87">
        <v>1</v>
      </c>
    </row>
    <row r="28" spans="1:27" x14ac:dyDescent="0.25">
      <c r="A28" s="62" t="s">
        <v>425</v>
      </c>
      <c r="B28" s="63">
        <v>43553</v>
      </c>
      <c r="C28" s="64" t="s">
        <v>124</v>
      </c>
      <c r="D28" s="64" t="s">
        <v>403</v>
      </c>
      <c r="E28" s="64">
        <v>50</v>
      </c>
      <c r="F28" s="64">
        <v>250</v>
      </c>
      <c r="G28" s="64">
        <v>0.5</v>
      </c>
      <c r="H28" s="65" t="s">
        <v>86</v>
      </c>
      <c r="I28" s="64">
        <v>24</v>
      </c>
      <c r="J28" s="64">
        <v>30</v>
      </c>
      <c r="K28" s="64">
        <v>105.16700448845542</v>
      </c>
      <c r="L28" s="66">
        <f t="shared" si="0"/>
        <v>3.1550101346536628</v>
      </c>
      <c r="M28" s="64">
        <f t="shared" si="1"/>
        <v>223.23679982030271</v>
      </c>
      <c r="N28" s="64">
        <f t="shared" si="2"/>
        <v>29.853096457513082</v>
      </c>
      <c r="O28" s="67" t="s">
        <v>449</v>
      </c>
      <c r="Q28" s="65" t="s">
        <v>11</v>
      </c>
      <c r="S28" s="64" t="s">
        <v>11</v>
      </c>
      <c r="Z28" s="85">
        <v>2</v>
      </c>
      <c r="AA28" s="87">
        <v>1</v>
      </c>
    </row>
    <row r="29" spans="1:27" x14ac:dyDescent="0.25">
      <c r="A29" s="62" t="s">
        <v>426</v>
      </c>
      <c r="B29" s="63">
        <v>43553</v>
      </c>
      <c r="C29" s="64" t="s">
        <v>124</v>
      </c>
      <c r="D29" s="64" t="s">
        <v>403</v>
      </c>
      <c r="E29" s="64">
        <v>50</v>
      </c>
      <c r="F29" s="64">
        <v>250</v>
      </c>
      <c r="G29" s="64">
        <v>2</v>
      </c>
      <c r="H29" s="65" t="s">
        <v>86</v>
      </c>
      <c r="I29" s="64">
        <v>24</v>
      </c>
      <c r="J29" s="64">
        <v>30</v>
      </c>
      <c r="K29" s="64">
        <v>106.61816558551236</v>
      </c>
      <c r="L29" s="66">
        <f t="shared" si="0"/>
        <v>3.198544967565371</v>
      </c>
      <c r="M29" s="64">
        <f t="shared" si="1"/>
        <v>226.31716291428313</v>
      </c>
      <c r="N29" s="64">
        <f t="shared" si="2"/>
        <v>30.2650284357657</v>
      </c>
      <c r="O29" s="67" t="s">
        <v>449</v>
      </c>
      <c r="Q29" s="65" t="s">
        <v>11</v>
      </c>
      <c r="S29" s="64" t="s">
        <v>11</v>
      </c>
      <c r="Z29" s="85">
        <v>2</v>
      </c>
      <c r="AA29" s="87">
        <v>1</v>
      </c>
    </row>
    <row r="30" spans="1:27" x14ac:dyDescent="0.25">
      <c r="A30" s="62" t="s">
        <v>427</v>
      </c>
      <c r="B30" s="63">
        <v>43553</v>
      </c>
      <c r="C30" s="64" t="s">
        <v>124</v>
      </c>
      <c r="D30" s="64" t="s">
        <v>403</v>
      </c>
      <c r="E30" s="64">
        <v>50</v>
      </c>
      <c r="F30" s="64">
        <v>5</v>
      </c>
      <c r="G30" s="64" t="s">
        <v>112</v>
      </c>
      <c r="H30" s="65" t="s">
        <v>86</v>
      </c>
      <c r="I30" s="64">
        <v>24</v>
      </c>
      <c r="J30" s="64">
        <v>30</v>
      </c>
      <c r="K30" s="64">
        <v>108.45323707086366</v>
      </c>
      <c r="L30" s="66">
        <f t="shared" si="0"/>
        <v>3.25359711212591</v>
      </c>
      <c r="M30" s="64">
        <f t="shared" si="1"/>
        <v>230.21244820669901</v>
      </c>
      <c r="N30" s="64">
        <f t="shared" si="2"/>
        <v>30.785938642584778</v>
      </c>
      <c r="O30" s="67" t="s">
        <v>449</v>
      </c>
      <c r="Q30" s="65" t="s">
        <v>11</v>
      </c>
      <c r="Z30" s="85">
        <v>2</v>
      </c>
    </row>
    <row r="31" spans="1:27" x14ac:dyDescent="0.25">
      <c r="A31" s="62" t="s">
        <v>428</v>
      </c>
      <c r="B31" s="63">
        <v>43553</v>
      </c>
      <c r="C31" s="64" t="s">
        <v>124</v>
      </c>
      <c r="D31" s="64" t="s">
        <v>403</v>
      </c>
      <c r="E31" s="64">
        <v>50</v>
      </c>
      <c r="F31" s="64">
        <v>5</v>
      </c>
      <c r="G31" s="64" t="s">
        <v>401</v>
      </c>
      <c r="H31" s="65" t="s">
        <v>86</v>
      </c>
      <c r="I31" s="64">
        <v>24</v>
      </c>
      <c r="J31" s="64">
        <v>30</v>
      </c>
      <c r="K31" s="64">
        <v>104.04275952701752</v>
      </c>
      <c r="L31" s="66">
        <f t="shared" si="0"/>
        <v>3.1212827858105254</v>
      </c>
      <c r="M31" s="64">
        <f t="shared" si="1"/>
        <v>220.8503778752615</v>
      </c>
      <c r="N31" s="64">
        <f t="shared" si="2"/>
        <v>29.533964107600394</v>
      </c>
      <c r="O31" s="67" t="s">
        <v>449</v>
      </c>
      <c r="Q31" s="65" t="s">
        <v>11</v>
      </c>
      <c r="Z31" s="83">
        <v>4</v>
      </c>
    </row>
    <row r="32" spans="1:27" x14ac:dyDescent="0.25">
      <c r="A32" s="62" t="s">
        <v>429</v>
      </c>
      <c r="B32" s="63">
        <v>43556</v>
      </c>
      <c r="C32" s="64" t="s">
        <v>137</v>
      </c>
      <c r="D32" s="64" t="s">
        <v>403</v>
      </c>
      <c r="E32" s="64">
        <v>50</v>
      </c>
      <c r="F32" s="64">
        <v>250</v>
      </c>
      <c r="G32" s="64">
        <v>0</v>
      </c>
      <c r="H32" s="65" t="s">
        <v>65</v>
      </c>
      <c r="I32" s="64">
        <v>24</v>
      </c>
      <c r="J32" s="64">
        <v>30</v>
      </c>
      <c r="K32" s="64">
        <v>97.302858872499257</v>
      </c>
      <c r="L32" s="66">
        <f t="shared" si="0"/>
        <v>2.9190857661749776</v>
      </c>
      <c r="M32" s="64">
        <f t="shared" si="1"/>
        <v>206.54366769995565</v>
      </c>
      <c r="N32" s="64">
        <f t="shared" si="2"/>
        <v>27.620750877537571</v>
      </c>
      <c r="O32" s="67" t="s">
        <v>449</v>
      </c>
      <c r="Q32" s="65" t="s">
        <v>11</v>
      </c>
      <c r="Z32" s="85">
        <v>2</v>
      </c>
    </row>
    <row r="33" spans="1:26" x14ac:dyDescent="0.25">
      <c r="A33" s="62" t="s">
        <v>430</v>
      </c>
      <c r="B33" s="63">
        <v>43556</v>
      </c>
      <c r="C33" s="64" t="s">
        <v>137</v>
      </c>
      <c r="D33" s="64" t="s">
        <v>403</v>
      </c>
      <c r="E33" s="64">
        <v>50</v>
      </c>
      <c r="F33" s="64">
        <v>250</v>
      </c>
      <c r="G33" s="64">
        <v>0.5</v>
      </c>
      <c r="H33" s="65" t="s">
        <v>65</v>
      </c>
      <c r="I33" s="64">
        <v>24</v>
      </c>
      <c r="J33" s="64">
        <v>30</v>
      </c>
      <c r="K33" s="64">
        <v>98.802884534177224</v>
      </c>
      <c r="L33" s="66">
        <f t="shared" si="0"/>
        <v>2.9640865360253166</v>
      </c>
      <c r="M33" s="64">
        <f t="shared" si="1"/>
        <v>209.72775504740957</v>
      </c>
      <c r="N33" s="64">
        <f t="shared" si="2"/>
        <v>28.046553732574036</v>
      </c>
      <c r="O33" s="67" t="s">
        <v>449</v>
      </c>
      <c r="Q33" s="65" t="s">
        <v>11</v>
      </c>
      <c r="Z33" s="85">
        <v>2</v>
      </c>
    </row>
    <row r="34" spans="1:26" x14ac:dyDescent="0.25">
      <c r="A34" s="62" t="s">
        <v>431</v>
      </c>
      <c r="B34" s="63">
        <v>43556</v>
      </c>
      <c r="C34" s="64" t="s">
        <v>137</v>
      </c>
      <c r="D34" s="64" t="s">
        <v>403</v>
      </c>
      <c r="E34" s="64">
        <v>50</v>
      </c>
      <c r="F34" s="64">
        <v>250</v>
      </c>
      <c r="G34" s="64">
        <v>2</v>
      </c>
      <c r="H34" s="65" t="s">
        <v>65</v>
      </c>
      <c r="I34" s="64">
        <v>24</v>
      </c>
      <c r="J34" s="64">
        <v>30</v>
      </c>
      <c r="K34" s="64">
        <v>97.428746896347789</v>
      </c>
      <c r="L34" s="66">
        <f t="shared" si="0"/>
        <v>2.9228624068904336</v>
      </c>
      <c r="M34" s="64">
        <f t="shared" si="1"/>
        <v>206.81088877101635</v>
      </c>
      <c r="N34" s="64">
        <f t="shared" si="2"/>
        <v>27.656485919503215</v>
      </c>
      <c r="O34" s="67" t="s">
        <v>449</v>
      </c>
      <c r="Q34" s="65" t="s">
        <v>11</v>
      </c>
      <c r="Z34" s="85">
        <v>2</v>
      </c>
    </row>
    <row r="35" spans="1:26" x14ac:dyDescent="0.25">
      <c r="A35" s="62" t="s">
        <v>432</v>
      </c>
      <c r="B35" s="63">
        <v>43556</v>
      </c>
      <c r="C35" s="64" t="s">
        <v>137</v>
      </c>
      <c r="D35" s="64" t="s">
        <v>403</v>
      </c>
      <c r="E35" s="64">
        <v>50</v>
      </c>
      <c r="F35" s="64">
        <v>5</v>
      </c>
      <c r="G35" s="64" t="s">
        <v>112</v>
      </c>
      <c r="H35" s="65" t="s">
        <v>65</v>
      </c>
      <c r="I35" s="64">
        <v>24</v>
      </c>
      <c r="J35" s="64">
        <v>30</v>
      </c>
      <c r="K35" s="64">
        <v>148.09496344108251</v>
      </c>
      <c r="L35" s="66">
        <f t="shared" si="0"/>
        <v>4.4428489032324752</v>
      </c>
      <c r="M35" s="64">
        <f t="shared" si="1"/>
        <v>314.35948821496697</v>
      </c>
      <c r="N35" s="64">
        <f t="shared" si="2"/>
        <v>42.038786309291801</v>
      </c>
      <c r="O35" s="67" t="s">
        <v>449</v>
      </c>
      <c r="Q35" s="65" t="s">
        <v>11</v>
      </c>
      <c r="Z35" s="85">
        <v>2</v>
      </c>
    </row>
    <row r="36" spans="1:26" x14ac:dyDescent="0.25">
      <c r="A36" s="62" t="s">
        <v>433</v>
      </c>
      <c r="B36" s="63">
        <v>43556</v>
      </c>
      <c r="C36" s="64" t="s">
        <v>137</v>
      </c>
      <c r="D36" s="64" t="s">
        <v>403</v>
      </c>
      <c r="E36" s="64">
        <v>50</v>
      </c>
      <c r="F36" s="64">
        <v>5</v>
      </c>
      <c r="G36" s="64" t="s">
        <v>401</v>
      </c>
      <c r="H36" s="65" t="s">
        <v>65</v>
      </c>
      <c r="I36" s="64">
        <v>24</v>
      </c>
      <c r="J36" s="64">
        <v>30</v>
      </c>
      <c r="K36" s="64">
        <v>99.45712047426359</v>
      </c>
      <c r="L36" s="66">
        <f t="shared" si="0"/>
        <v>2.9837136142279079</v>
      </c>
      <c r="M36" s="64">
        <f t="shared" si="1"/>
        <v>211.11649420854394</v>
      </c>
      <c r="N36" s="64">
        <f t="shared" si="2"/>
        <v>28.232267576192303</v>
      </c>
      <c r="O36" s="67" t="s">
        <v>449</v>
      </c>
      <c r="Q36" s="65" t="s">
        <v>11</v>
      </c>
      <c r="Z36" s="83">
        <v>4</v>
      </c>
    </row>
    <row r="37" spans="1:26" x14ac:dyDescent="0.25">
      <c r="A37" s="62" t="s">
        <v>434</v>
      </c>
      <c r="B37" s="63">
        <v>43556</v>
      </c>
      <c r="C37" s="64" t="s">
        <v>137</v>
      </c>
      <c r="D37" s="64" t="s">
        <v>403</v>
      </c>
      <c r="E37" s="64">
        <v>50</v>
      </c>
      <c r="F37" s="64">
        <v>5</v>
      </c>
      <c r="G37" s="64" t="s">
        <v>435</v>
      </c>
      <c r="H37" s="65" t="s">
        <v>65</v>
      </c>
      <c r="I37" s="64">
        <v>24</v>
      </c>
      <c r="J37" s="64">
        <v>30</v>
      </c>
      <c r="K37" s="64">
        <v>100.51735364165481</v>
      </c>
      <c r="L37" s="66">
        <f t="shared" si="0"/>
        <v>3.015520609249644</v>
      </c>
      <c r="M37" s="64">
        <f t="shared" si="1"/>
        <v>213.36703904913352</v>
      </c>
      <c r="N37" s="64">
        <f t="shared" si="2"/>
        <v>28.533229300523423</v>
      </c>
      <c r="O37" s="67" t="s">
        <v>449</v>
      </c>
      <c r="Q37" s="65" t="s">
        <v>11</v>
      </c>
      <c r="Z37" s="83">
        <v>4</v>
      </c>
    </row>
    <row r="38" spans="1:26" x14ac:dyDescent="0.25">
      <c r="A38" s="62" t="s">
        <v>436</v>
      </c>
      <c r="B38" s="63">
        <v>43556</v>
      </c>
      <c r="C38" s="64" t="s">
        <v>137</v>
      </c>
      <c r="D38" s="64" t="s">
        <v>409</v>
      </c>
      <c r="E38" s="64">
        <v>50</v>
      </c>
      <c r="F38" s="64">
        <v>250</v>
      </c>
      <c r="G38" s="64">
        <v>0</v>
      </c>
      <c r="H38" s="65" t="s">
        <v>65</v>
      </c>
      <c r="I38" s="64">
        <v>24</v>
      </c>
      <c r="J38" s="64">
        <v>30</v>
      </c>
      <c r="K38" s="64">
        <v>91.843628537519663</v>
      </c>
      <c r="L38" s="66">
        <f t="shared" si="0"/>
        <v>2.7553088561255898</v>
      </c>
      <c r="M38" s="64">
        <f t="shared" si="1"/>
        <v>194.95542179154867</v>
      </c>
      <c r="N38" s="64">
        <f t="shared" si="2"/>
        <v>26.071073480461784</v>
      </c>
      <c r="O38" s="67" t="s">
        <v>449</v>
      </c>
      <c r="Q38" s="65" t="s">
        <v>11</v>
      </c>
      <c r="Z38" s="86">
        <v>3</v>
      </c>
    </row>
    <row r="39" spans="1:26" x14ac:dyDescent="0.25">
      <c r="A39" s="62" t="s">
        <v>437</v>
      </c>
      <c r="B39" s="63">
        <v>43556</v>
      </c>
      <c r="C39" s="64" t="s">
        <v>137</v>
      </c>
      <c r="D39" s="64" t="s">
        <v>409</v>
      </c>
      <c r="E39" s="64">
        <v>50</v>
      </c>
      <c r="F39" s="64">
        <v>250</v>
      </c>
      <c r="G39" s="64">
        <v>0.5</v>
      </c>
      <c r="H39" s="65" t="s">
        <v>65</v>
      </c>
      <c r="I39" s="64">
        <v>24</v>
      </c>
      <c r="J39" s="64">
        <v>30</v>
      </c>
      <c r="K39" s="64">
        <v>88.200518452989172</v>
      </c>
      <c r="L39" s="66">
        <f t="shared" si="0"/>
        <v>2.6460155535896752</v>
      </c>
      <c r="M39" s="64">
        <f t="shared" si="1"/>
        <v>187.22223360558169</v>
      </c>
      <c r="N39" s="64">
        <f t="shared" si="2"/>
        <v>25.036926722285685</v>
      </c>
      <c r="O39" s="67" t="s">
        <v>449</v>
      </c>
      <c r="Q39" s="65" t="s">
        <v>11</v>
      </c>
      <c r="Z39" s="86">
        <v>3</v>
      </c>
    </row>
    <row r="40" spans="1:26" x14ac:dyDescent="0.25">
      <c r="A40" s="62" t="s">
        <v>438</v>
      </c>
      <c r="B40" s="63">
        <v>43556</v>
      </c>
      <c r="C40" s="64" t="s">
        <v>137</v>
      </c>
      <c r="D40" s="64" t="s">
        <v>409</v>
      </c>
      <c r="E40" s="64">
        <v>50</v>
      </c>
      <c r="F40" s="64">
        <v>250</v>
      </c>
      <c r="G40" s="64">
        <v>2</v>
      </c>
      <c r="H40" s="65" t="s">
        <v>65</v>
      </c>
      <c r="I40" s="64">
        <v>24</v>
      </c>
      <c r="J40" s="64">
        <v>30</v>
      </c>
      <c r="K40" s="64">
        <v>85.994136187153828</v>
      </c>
      <c r="L40" s="66">
        <f t="shared" si="0"/>
        <v>2.5798240856146148</v>
      </c>
      <c r="M40" s="64">
        <f t="shared" si="1"/>
        <v>182.53877115838972</v>
      </c>
      <c r="N40" s="64">
        <f t="shared" si="2"/>
        <v>24.410614858364912</v>
      </c>
      <c r="O40" s="67" t="s">
        <v>449</v>
      </c>
      <c r="Q40" s="65" t="s">
        <v>11</v>
      </c>
      <c r="Z40" s="86">
        <v>3</v>
      </c>
    </row>
    <row r="41" spans="1:26" x14ac:dyDescent="0.25">
      <c r="A41" s="62" t="s">
        <v>439</v>
      </c>
      <c r="B41" s="63">
        <v>43556</v>
      </c>
      <c r="C41" s="64" t="s">
        <v>137</v>
      </c>
      <c r="D41" s="64" t="s">
        <v>409</v>
      </c>
      <c r="E41" s="64">
        <v>50</v>
      </c>
      <c r="F41" s="64">
        <v>5</v>
      </c>
      <c r="G41" s="64" t="s">
        <v>112</v>
      </c>
      <c r="H41" s="65" t="s">
        <v>65</v>
      </c>
      <c r="I41" s="64">
        <v>24</v>
      </c>
      <c r="J41" s="64">
        <v>30</v>
      </c>
      <c r="K41" s="64">
        <v>89.266585450025872</v>
      </c>
      <c r="L41" s="66">
        <f t="shared" si="0"/>
        <v>2.6779975635007762</v>
      </c>
      <c r="M41" s="64">
        <f t="shared" si="1"/>
        <v>189.48516184975963</v>
      </c>
      <c r="N41" s="64">
        <f t="shared" si="2"/>
        <v>25.339544459165332</v>
      </c>
      <c r="O41" s="67" t="s">
        <v>449</v>
      </c>
      <c r="Q41" s="65" t="s">
        <v>11</v>
      </c>
      <c r="Z41" s="86">
        <v>3</v>
      </c>
    </row>
    <row r="42" spans="1:26" x14ac:dyDescent="0.25">
      <c r="A42" s="62" t="s">
        <v>440</v>
      </c>
      <c r="B42" s="63">
        <v>43556</v>
      </c>
      <c r="C42" s="64" t="s">
        <v>137</v>
      </c>
      <c r="D42" s="64" t="s">
        <v>409</v>
      </c>
      <c r="E42" s="64">
        <v>50</v>
      </c>
      <c r="F42" s="64">
        <v>5</v>
      </c>
      <c r="G42" s="64" t="s">
        <v>401</v>
      </c>
      <c r="H42" s="65" t="s">
        <v>65</v>
      </c>
      <c r="I42" s="64">
        <v>24</v>
      </c>
      <c r="J42" s="64">
        <v>30</v>
      </c>
      <c r="K42" s="64">
        <v>93.534851433954316</v>
      </c>
      <c r="L42" s="66">
        <f t="shared" si="0"/>
        <v>2.8060455430186293</v>
      </c>
      <c r="M42" s="64">
        <f t="shared" si="1"/>
        <v>198.54536132647513</v>
      </c>
      <c r="N42" s="64">
        <f t="shared" si="2"/>
        <v>26.551150292614025</v>
      </c>
      <c r="O42" s="67" t="s">
        <v>449</v>
      </c>
      <c r="Q42" s="65" t="s">
        <v>11</v>
      </c>
      <c r="Z42" s="83">
        <v>4</v>
      </c>
    </row>
    <row r="43" spans="1:26" x14ac:dyDescent="0.25">
      <c r="A43" s="62" t="s">
        <v>441</v>
      </c>
      <c r="B43" s="63">
        <v>43556</v>
      </c>
      <c r="C43" s="64" t="s">
        <v>137</v>
      </c>
      <c r="D43" s="64" t="s">
        <v>409</v>
      </c>
      <c r="E43" s="64">
        <v>50</v>
      </c>
      <c r="F43" s="64">
        <v>5</v>
      </c>
      <c r="G43" s="64" t="s">
        <v>435</v>
      </c>
      <c r="H43" s="65" t="s">
        <v>65</v>
      </c>
      <c r="I43" s="64">
        <v>24</v>
      </c>
      <c r="J43" s="64">
        <v>30</v>
      </c>
      <c r="K43" s="64">
        <v>95.456731856207853</v>
      </c>
      <c r="L43" s="66">
        <f t="shared" si="0"/>
        <v>2.8637019556862358</v>
      </c>
      <c r="M43" s="64">
        <f t="shared" si="1"/>
        <v>202.62491495822539</v>
      </c>
      <c r="N43" s="64">
        <f t="shared" si="2"/>
        <v>27.096702406648415</v>
      </c>
      <c r="O43" s="67" t="s">
        <v>449</v>
      </c>
      <c r="Q43" s="65" t="s">
        <v>11</v>
      </c>
      <c r="Z43" s="83">
        <v>4</v>
      </c>
    </row>
    <row r="44" spans="1:26" x14ac:dyDescent="0.25">
      <c r="A44" s="62" t="s">
        <v>442</v>
      </c>
      <c r="B44" s="63">
        <v>43556</v>
      </c>
      <c r="C44" s="64" t="s">
        <v>137</v>
      </c>
      <c r="D44" s="64" t="s">
        <v>396</v>
      </c>
      <c r="E44" s="64">
        <v>50</v>
      </c>
      <c r="F44" s="64">
        <v>250</v>
      </c>
      <c r="G44" s="64">
        <v>0</v>
      </c>
      <c r="H44" s="65" t="s">
        <v>65</v>
      </c>
      <c r="I44" s="64">
        <v>24</v>
      </c>
      <c r="J44" s="64">
        <v>30</v>
      </c>
      <c r="K44" s="64">
        <v>80.113386987908143</v>
      </c>
      <c r="L44" s="66">
        <f t="shared" si="0"/>
        <v>2.4034016096372444</v>
      </c>
      <c r="M44" s="64">
        <f t="shared" si="1"/>
        <v>170.05577196894788</v>
      </c>
      <c r="N44" s="64">
        <f t="shared" si="2"/>
        <v>22.741283551065045</v>
      </c>
      <c r="O44" s="67" t="s">
        <v>449</v>
      </c>
      <c r="Q44" s="65" t="s">
        <v>11</v>
      </c>
      <c r="Z44" s="84">
        <v>1</v>
      </c>
    </row>
    <row r="45" spans="1:26" x14ac:dyDescent="0.25">
      <c r="A45" s="62" t="s">
        <v>443</v>
      </c>
      <c r="B45" s="63">
        <v>43556</v>
      </c>
      <c r="C45" s="64" t="s">
        <v>137</v>
      </c>
      <c r="D45" s="64" t="s">
        <v>396</v>
      </c>
      <c r="E45" s="64">
        <v>50</v>
      </c>
      <c r="F45" s="64">
        <v>250</v>
      </c>
      <c r="G45" s="64">
        <v>0.5</v>
      </c>
      <c r="H45" s="65" t="s">
        <v>65</v>
      </c>
      <c r="I45" s="64">
        <v>24</v>
      </c>
      <c r="J45" s="64">
        <v>30</v>
      </c>
      <c r="K45" s="64">
        <v>79.079649945264322</v>
      </c>
      <c r="L45" s="66">
        <f t="shared" si="0"/>
        <v>2.3723894983579297</v>
      </c>
      <c r="M45" s="64">
        <f t="shared" si="1"/>
        <v>167.86147014987455</v>
      </c>
      <c r="N45" s="64">
        <f t="shared" si="2"/>
        <v>22.447843115104565</v>
      </c>
      <c r="O45" s="67" t="s">
        <v>449</v>
      </c>
      <c r="Q45" s="65" t="s">
        <v>11</v>
      </c>
      <c r="Z45" s="84">
        <v>1</v>
      </c>
    </row>
    <row r="46" spans="1:26" x14ac:dyDescent="0.25">
      <c r="A46" s="62" t="s">
        <v>444</v>
      </c>
      <c r="B46" s="63">
        <v>43556</v>
      </c>
      <c r="C46" s="64" t="s">
        <v>137</v>
      </c>
      <c r="D46" s="64" t="s">
        <v>396</v>
      </c>
      <c r="E46" s="64">
        <v>50</v>
      </c>
      <c r="F46" s="64">
        <v>250</v>
      </c>
      <c r="G46" s="64">
        <v>2</v>
      </c>
      <c r="H46" s="65" t="s">
        <v>65</v>
      </c>
      <c r="I46" s="64">
        <v>24</v>
      </c>
      <c r="J46" s="64">
        <v>30</v>
      </c>
      <c r="K46" s="64">
        <v>80.007317255427949</v>
      </c>
      <c r="L46" s="66">
        <f t="shared" si="0"/>
        <v>2.4002195176628383</v>
      </c>
      <c r="M46" s="64">
        <f t="shared" si="1"/>
        <v>169.83061895872524</v>
      </c>
      <c r="N46" s="64">
        <f t="shared" si="2"/>
        <v>22.711174202887292</v>
      </c>
      <c r="O46" s="67" t="s">
        <v>449</v>
      </c>
      <c r="Q46" s="65" t="s">
        <v>11</v>
      </c>
      <c r="Z46" s="84">
        <v>1</v>
      </c>
    </row>
    <row r="47" spans="1:26" x14ac:dyDescent="0.25">
      <c r="A47" s="62" t="s">
        <v>445</v>
      </c>
      <c r="B47" s="63">
        <v>43556</v>
      </c>
      <c r="C47" s="64" t="s">
        <v>137</v>
      </c>
      <c r="D47" s="64" t="s">
        <v>396</v>
      </c>
      <c r="E47" s="64">
        <v>50</v>
      </c>
      <c r="F47" s="64">
        <v>5</v>
      </c>
      <c r="G47" s="64" t="s">
        <v>112</v>
      </c>
      <c r="H47" s="65" t="s">
        <v>65</v>
      </c>
      <c r="I47" s="64">
        <v>24</v>
      </c>
      <c r="J47" s="64">
        <v>30</v>
      </c>
      <c r="K47" s="64">
        <v>79.905707561393243</v>
      </c>
      <c r="L47" s="66">
        <f t="shared" si="0"/>
        <v>2.3971712268417975</v>
      </c>
      <c r="M47" s="64">
        <f t="shared" si="1"/>
        <v>169.61493322119418</v>
      </c>
      <c r="N47" s="64">
        <f t="shared" si="2"/>
        <v>22.68233089778613</v>
      </c>
      <c r="O47" s="67" t="s">
        <v>449</v>
      </c>
      <c r="Q47" s="65" t="s">
        <v>11</v>
      </c>
      <c r="Z47" s="84">
        <v>1</v>
      </c>
    </row>
    <row r="48" spans="1:26" x14ac:dyDescent="0.25">
      <c r="A48" s="62" t="s">
        <v>446</v>
      </c>
      <c r="B48" s="63">
        <v>43556</v>
      </c>
      <c r="C48" s="64" t="s">
        <v>137</v>
      </c>
      <c r="D48" s="64" t="s">
        <v>396</v>
      </c>
      <c r="E48" s="64">
        <v>50</v>
      </c>
      <c r="F48" s="64">
        <v>5</v>
      </c>
      <c r="G48" s="64" t="s">
        <v>401</v>
      </c>
      <c r="H48" s="65" t="s">
        <v>65</v>
      </c>
      <c r="I48" s="64">
        <v>24</v>
      </c>
      <c r="J48" s="64">
        <v>30</v>
      </c>
      <c r="K48" s="64">
        <v>86.652839474334698</v>
      </c>
      <c r="L48" s="66">
        <f t="shared" si="0"/>
        <v>2.5995851842300408</v>
      </c>
      <c r="M48" s="64">
        <f t="shared" si="1"/>
        <v>183.93699310620141</v>
      </c>
      <c r="N48" s="64">
        <f t="shared" si="2"/>
        <v>24.597596819720007</v>
      </c>
      <c r="O48" s="67" t="s">
        <v>449</v>
      </c>
      <c r="Q48" s="65" t="s">
        <v>11</v>
      </c>
      <c r="Z48" s="83">
        <v>4</v>
      </c>
    </row>
    <row r="49" spans="1:26" x14ac:dyDescent="0.25">
      <c r="A49" s="62" t="s">
        <v>447</v>
      </c>
      <c r="B49" s="63">
        <v>43556</v>
      </c>
      <c r="C49" s="64" t="s">
        <v>137</v>
      </c>
      <c r="D49" s="64" t="s">
        <v>396</v>
      </c>
      <c r="E49" s="64">
        <v>50</v>
      </c>
      <c r="F49" s="64">
        <v>5</v>
      </c>
      <c r="G49" s="64" t="s">
        <v>435</v>
      </c>
      <c r="H49" s="65" t="s">
        <v>65</v>
      </c>
      <c r="I49" s="64">
        <v>24</v>
      </c>
      <c r="J49" s="64">
        <v>30</v>
      </c>
      <c r="K49" s="64">
        <v>82.699430317679855</v>
      </c>
      <c r="L49" s="66">
        <f t="shared" si="0"/>
        <v>2.4809829095303959</v>
      </c>
      <c r="M49" s="64">
        <f t="shared" si="1"/>
        <v>175.54513662227174</v>
      </c>
      <c r="N49" s="64">
        <f t="shared" si="2"/>
        <v>23.475367414559116</v>
      </c>
      <c r="O49" s="67" t="s">
        <v>449</v>
      </c>
      <c r="Q49" s="65" t="s">
        <v>11</v>
      </c>
      <c r="Z49" s="83">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A18F-719B-454D-8E71-BE7F578E7F2A}">
  <dimension ref="A1:Z39"/>
  <sheetViews>
    <sheetView zoomScale="85" zoomScaleNormal="85" workbookViewId="0">
      <selection activeCell="X34" sqref="X34"/>
    </sheetView>
  </sheetViews>
  <sheetFormatPr defaultColWidth="11.42578125" defaultRowHeight="15" x14ac:dyDescent="0.25"/>
  <cols>
    <col min="9" max="9" width="15.42578125" customWidth="1"/>
    <col min="12" max="12" width="12.42578125" bestFit="1" customWidth="1"/>
    <col min="13" max="13" width="21.85546875" style="32" bestFit="1" customWidth="1"/>
    <col min="14" max="14" width="22.140625" style="32" bestFit="1" customWidth="1"/>
    <col min="15" max="15" width="20.28515625" customWidth="1"/>
    <col min="16" max="16" width="22.85546875" style="32" customWidth="1"/>
    <col min="17" max="19" width="11.42578125" style="32"/>
    <col min="24" max="24" width="24" bestFit="1" customWidth="1"/>
  </cols>
  <sheetData>
    <row r="1" spans="1:26" ht="19.5" thickBot="1" x14ac:dyDescent="0.35">
      <c r="A1" s="21" t="s">
        <v>12</v>
      </c>
      <c r="B1" s="33" t="s">
        <v>13</v>
      </c>
      <c r="C1" s="33" t="s">
        <v>14</v>
      </c>
      <c r="D1" s="33" t="s">
        <v>15</v>
      </c>
      <c r="E1" s="33" t="s">
        <v>60</v>
      </c>
      <c r="F1" s="33" t="s">
        <v>17</v>
      </c>
      <c r="G1" s="33" t="s">
        <v>18</v>
      </c>
      <c r="H1" s="33" t="s">
        <v>19</v>
      </c>
      <c r="I1" s="33" t="s">
        <v>20</v>
      </c>
      <c r="J1" s="23" t="s">
        <v>0</v>
      </c>
      <c r="K1" s="4" t="s">
        <v>1</v>
      </c>
      <c r="L1" s="3" t="s">
        <v>240</v>
      </c>
      <c r="M1" s="3" t="s">
        <v>351</v>
      </c>
      <c r="N1" s="3" t="s">
        <v>352</v>
      </c>
      <c r="O1" s="3" t="s">
        <v>5</v>
      </c>
      <c r="P1" s="3" t="s">
        <v>149</v>
      </c>
      <c r="Q1" s="3" t="s">
        <v>6</v>
      </c>
      <c r="R1" s="3" t="s">
        <v>9</v>
      </c>
      <c r="S1" s="3" t="s">
        <v>8</v>
      </c>
      <c r="U1" s="32" t="s">
        <v>61</v>
      </c>
      <c r="V1" s="32" t="s">
        <v>355</v>
      </c>
      <c r="W1" s="32" t="s">
        <v>350</v>
      </c>
      <c r="X1" s="32" t="s">
        <v>356</v>
      </c>
      <c r="Y1" s="70" t="s">
        <v>502</v>
      </c>
      <c r="Z1" s="70" t="s">
        <v>503</v>
      </c>
    </row>
    <row r="2" spans="1:26" ht="18.75" x14ac:dyDescent="0.3">
      <c r="A2" t="s">
        <v>152</v>
      </c>
      <c r="B2" t="s">
        <v>153</v>
      </c>
      <c r="C2" t="s">
        <v>63</v>
      </c>
      <c r="D2" t="s">
        <v>154</v>
      </c>
      <c r="E2">
        <v>50</v>
      </c>
      <c r="F2">
        <v>250</v>
      </c>
      <c r="G2">
        <v>0</v>
      </c>
      <c r="H2" s="7" t="s">
        <v>24</v>
      </c>
      <c r="I2">
        <v>24</v>
      </c>
      <c r="J2">
        <v>35</v>
      </c>
      <c r="K2" s="36"/>
      <c r="L2" s="39">
        <f>J2*K2/1000</f>
        <v>0</v>
      </c>
      <c r="M2" s="32">
        <f>L2*W$2</f>
        <v>0</v>
      </c>
      <c r="N2" s="32">
        <f>L2*X$2</f>
        <v>0</v>
      </c>
      <c r="O2" s="6" t="s">
        <v>239</v>
      </c>
      <c r="Q2" s="32" t="s">
        <v>11</v>
      </c>
      <c r="S2" s="32" t="s">
        <v>11</v>
      </c>
      <c r="U2" s="34" t="s">
        <v>353</v>
      </c>
      <c r="V2" s="32">
        <v>50</v>
      </c>
      <c r="W2" s="32">
        <v>43.7</v>
      </c>
      <c r="X2" s="32">
        <v>9.5</v>
      </c>
      <c r="Y2" s="70"/>
      <c r="Z2" s="70"/>
    </row>
    <row r="3" spans="1:26" ht="18.75" x14ac:dyDescent="0.3">
      <c r="A3" t="s">
        <v>155</v>
      </c>
      <c r="B3" t="s">
        <v>153</v>
      </c>
      <c r="C3" t="s">
        <v>63</v>
      </c>
      <c r="D3" t="s">
        <v>154</v>
      </c>
      <c r="E3">
        <v>50</v>
      </c>
      <c r="F3">
        <v>250</v>
      </c>
      <c r="G3">
        <v>0.5</v>
      </c>
      <c r="H3" s="7" t="s">
        <v>24</v>
      </c>
      <c r="I3">
        <v>24</v>
      </c>
      <c r="J3">
        <v>35</v>
      </c>
      <c r="K3" s="38">
        <v>62.872730303560708</v>
      </c>
      <c r="L3" s="38">
        <f t="shared" ref="L3:L37" si="0">J3*K3/1000</f>
        <v>2.2005455606246245</v>
      </c>
      <c r="M3" s="32">
        <f t="shared" ref="M3:M37" si="1">L3*W$2</f>
        <v>96.163840999296099</v>
      </c>
      <c r="N3" s="32">
        <f t="shared" ref="N3:N37" si="2">L3*X$2</f>
        <v>20.905182825933931</v>
      </c>
      <c r="O3" s="6" t="s">
        <v>239</v>
      </c>
      <c r="Q3" s="32" t="s">
        <v>11</v>
      </c>
      <c r="S3" s="32" t="s">
        <v>11</v>
      </c>
      <c r="Y3" s="70"/>
      <c r="Z3" s="70"/>
    </row>
    <row r="4" spans="1:26" ht="18.75" x14ac:dyDescent="0.3">
      <c r="A4" t="s">
        <v>156</v>
      </c>
      <c r="B4" t="s">
        <v>153</v>
      </c>
      <c r="C4" t="s">
        <v>63</v>
      </c>
      <c r="D4" t="s">
        <v>154</v>
      </c>
      <c r="E4">
        <v>50</v>
      </c>
      <c r="F4">
        <v>250</v>
      </c>
      <c r="G4">
        <v>2</v>
      </c>
      <c r="H4" s="7" t="s">
        <v>24</v>
      </c>
      <c r="I4">
        <v>24</v>
      </c>
      <c r="J4">
        <v>35</v>
      </c>
      <c r="K4" s="38">
        <v>60.092263794080729</v>
      </c>
      <c r="L4" s="38">
        <f t="shared" si="0"/>
        <v>2.1032292327928253</v>
      </c>
      <c r="M4" s="32">
        <f t="shared" si="1"/>
        <v>91.911117473046474</v>
      </c>
      <c r="N4" s="32">
        <f t="shared" si="2"/>
        <v>19.98067771153184</v>
      </c>
      <c r="O4" s="6" t="s">
        <v>239</v>
      </c>
      <c r="Q4" s="32" t="s">
        <v>11</v>
      </c>
      <c r="S4" s="32" t="s">
        <v>11</v>
      </c>
      <c r="Y4" s="70"/>
      <c r="Z4" s="70"/>
    </row>
    <row r="5" spans="1:26" ht="18.75" x14ac:dyDescent="0.3">
      <c r="A5" t="s">
        <v>157</v>
      </c>
      <c r="B5" t="s">
        <v>153</v>
      </c>
      <c r="C5" t="s">
        <v>63</v>
      </c>
      <c r="D5" t="s">
        <v>154</v>
      </c>
      <c r="E5">
        <v>50</v>
      </c>
      <c r="F5">
        <v>5</v>
      </c>
      <c r="G5" s="5" t="s">
        <v>70</v>
      </c>
      <c r="H5" s="7" t="s">
        <v>24</v>
      </c>
      <c r="I5">
        <v>24</v>
      </c>
      <c r="J5">
        <v>35</v>
      </c>
      <c r="K5" s="38">
        <v>59.892914089462224</v>
      </c>
      <c r="L5" s="38">
        <f t="shared" si="0"/>
        <v>2.0962519931311778</v>
      </c>
      <c r="M5" s="32">
        <f t="shared" si="1"/>
        <v>91.606212099832476</v>
      </c>
      <c r="N5" s="32">
        <f t="shared" si="2"/>
        <v>19.91439393474619</v>
      </c>
      <c r="O5" s="6" t="s">
        <v>239</v>
      </c>
      <c r="Q5" s="32" t="s">
        <v>11</v>
      </c>
      <c r="Y5" s="70"/>
      <c r="Z5" s="70"/>
    </row>
    <row r="6" spans="1:26" ht="18.75" x14ac:dyDescent="0.3">
      <c r="A6" t="s">
        <v>158</v>
      </c>
      <c r="B6" t="s">
        <v>153</v>
      </c>
      <c r="C6" t="s">
        <v>63</v>
      </c>
      <c r="D6" t="s">
        <v>159</v>
      </c>
      <c r="E6">
        <v>50</v>
      </c>
      <c r="F6">
        <v>250</v>
      </c>
      <c r="G6">
        <v>0</v>
      </c>
      <c r="H6" s="7" t="s">
        <v>24</v>
      </c>
      <c r="I6">
        <v>24</v>
      </c>
      <c r="J6">
        <v>35</v>
      </c>
      <c r="K6" s="38">
        <v>52.333851917049621</v>
      </c>
      <c r="L6" s="38">
        <f t="shared" si="0"/>
        <v>1.8316848170967366</v>
      </c>
      <c r="M6" s="32">
        <f t="shared" si="1"/>
        <v>80.04462650712739</v>
      </c>
      <c r="N6" s="32">
        <f t="shared" si="2"/>
        <v>17.401005762418997</v>
      </c>
      <c r="O6" s="6" t="s">
        <v>239</v>
      </c>
      <c r="Q6" s="32" t="s">
        <v>11</v>
      </c>
      <c r="S6" s="32" t="s">
        <v>11</v>
      </c>
      <c r="Y6" s="70"/>
      <c r="Z6" s="70"/>
    </row>
    <row r="7" spans="1:26" ht="18.75" x14ac:dyDescent="0.3">
      <c r="A7" t="s">
        <v>160</v>
      </c>
      <c r="B7" t="s">
        <v>153</v>
      </c>
      <c r="C7" t="s">
        <v>63</v>
      </c>
      <c r="D7" t="s">
        <v>159</v>
      </c>
      <c r="E7">
        <v>50</v>
      </c>
      <c r="F7">
        <v>250</v>
      </c>
      <c r="G7">
        <v>0.5</v>
      </c>
      <c r="H7" s="7" t="s">
        <v>24</v>
      </c>
      <c r="I7">
        <v>24</v>
      </c>
      <c r="J7">
        <v>35</v>
      </c>
      <c r="K7" s="38">
        <v>51.120397712772856</v>
      </c>
      <c r="L7" s="38">
        <f t="shared" si="0"/>
        <v>1.78921391994705</v>
      </c>
      <c r="M7" s="32">
        <f t="shared" si="1"/>
        <v>78.188648301686086</v>
      </c>
      <c r="N7" s="32">
        <f t="shared" si="2"/>
        <v>16.997532239496977</v>
      </c>
      <c r="O7" s="6" t="s">
        <v>239</v>
      </c>
      <c r="Q7" s="32" t="s">
        <v>11</v>
      </c>
      <c r="S7" s="32" t="s">
        <v>11</v>
      </c>
      <c r="Y7" s="70"/>
      <c r="Z7" s="70"/>
    </row>
    <row r="8" spans="1:26" ht="18.75" x14ac:dyDescent="0.3">
      <c r="A8" t="s">
        <v>161</v>
      </c>
      <c r="B8" t="s">
        <v>153</v>
      </c>
      <c r="C8" t="s">
        <v>63</v>
      </c>
      <c r="D8" t="s">
        <v>159</v>
      </c>
      <c r="E8">
        <v>50</v>
      </c>
      <c r="F8">
        <v>250</v>
      </c>
      <c r="G8">
        <v>2</v>
      </c>
      <c r="H8" s="7" t="s">
        <v>24</v>
      </c>
      <c r="I8">
        <v>24</v>
      </c>
      <c r="J8">
        <v>35</v>
      </c>
      <c r="K8" s="38">
        <v>52.21393998230436</v>
      </c>
      <c r="L8" s="38">
        <f t="shared" si="0"/>
        <v>1.8274878993806527</v>
      </c>
      <c r="M8" s="32">
        <f t="shared" si="1"/>
        <v>79.86122120293453</v>
      </c>
      <c r="N8" s="32">
        <f t="shared" si="2"/>
        <v>17.3611350441162</v>
      </c>
      <c r="O8" s="6" t="s">
        <v>239</v>
      </c>
      <c r="Q8" s="32" t="s">
        <v>11</v>
      </c>
      <c r="S8" s="32" t="s">
        <v>11</v>
      </c>
      <c r="Y8" s="70"/>
      <c r="Z8" s="70"/>
    </row>
    <row r="9" spans="1:26" ht="18.75" x14ac:dyDescent="0.3">
      <c r="A9" t="s">
        <v>162</v>
      </c>
      <c r="B9" t="s">
        <v>153</v>
      </c>
      <c r="C9" t="s">
        <v>63</v>
      </c>
      <c r="D9" t="s">
        <v>159</v>
      </c>
      <c r="E9">
        <v>50</v>
      </c>
      <c r="F9">
        <v>5</v>
      </c>
      <c r="G9" s="5" t="s">
        <v>70</v>
      </c>
      <c r="H9" s="7" t="s">
        <v>24</v>
      </c>
      <c r="I9">
        <v>24</v>
      </c>
      <c r="J9">
        <v>35</v>
      </c>
      <c r="K9" s="38">
        <v>52.970541898771479</v>
      </c>
      <c r="L9" s="38">
        <f t="shared" si="0"/>
        <v>1.8539689664570016</v>
      </c>
      <c r="M9" s="32">
        <f t="shared" si="1"/>
        <v>81.018443834170981</v>
      </c>
      <c r="N9" s="32">
        <f t="shared" si="2"/>
        <v>17.612705181341514</v>
      </c>
      <c r="O9" s="6" t="s">
        <v>239</v>
      </c>
      <c r="Q9" s="32" t="s">
        <v>11</v>
      </c>
      <c r="Y9" s="70"/>
      <c r="Z9" s="70"/>
    </row>
    <row r="10" spans="1:26" ht="18.75" x14ac:dyDescent="0.3">
      <c r="A10" t="s">
        <v>163</v>
      </c>
      <c r="B10" t="s">
        <v>153</v>
      </c>
      <c r="C10" t="s">
        <v>63</v>
      </c>
      <c r="D10" t="s">
        <v>164</v>
      </c>
      <c r="E10">
        <v>50</v>
      </c>
      <c r="F10">
        <v>250</v>
      </c>
      <c r="G10">
        <v>0</v>
      </c>
      <c r="H10" s="7" t="s">
        <v>24</v>
      </c>
      <c r="I10">
        <v>24</v>
      </c>
      <c r="J10">
        <v>35</v>
      </c>
      <c r="K10" s="38">
        <v>56.679943610913341</v>
      </c>
      <c r="L10" s="38">
        <f t="shared" si="0"/>
        <v>1.983798026381967</v>
      </c>
      <c r="M10" s="32">
        <f t="shared" si="1"/>
        <v>86.691973752891968</v>
      </c>
      <c r="N10" s="32">
        <f t="shared" si="2"/>
        <v>18.846081250628686</v>
      </c>
      <c r="O10" s="6" t="s">
        <v>239</v>
      </c>
      <c r="Q10" s="32" t="s">
        <v>11</v>
      </c>
      <c r="S10" s="32" t="s">
        <v>11</v>
      </c>
      <c r="Y10" s="70"/>
      <c r="Z10" s="70"/>
    </row>
    <row r="11" spans="1:26" ht="18.75" x14ac:dyDescent="0.3">
      <c r="A11" t="s">
        <v>165</v>
      </c>
      <c r="B11" t="s">
        <v>153</v>
      </c>
      <c r="C11" t="s">
        <v>63</v>
      </c>
      <c r="D11" t="s">
        <v>164</v>
      </c>
      <c r="E11">
        <v>50</v>
      </c>
      <c r="F11">
        <v>250</v>
      </c>
      <c r="G11">
        <v>0.5</v>
      </c>
      <c r="H11" s="7" t="s">
        <v>24</v>
      </c>
      <c r="I11">
        <v>24</v>
      </c>
      <c r="J11">
        <v>35</v>
      </c>
      <c r="K11" s="38">
        <v>56.852621779707825</v>
      </c>
      <c r="L11" s="38">
        <f t="shared" si="0"/>
        <v>1.9898417622897739</v>
      </c>
      <c r="M11" s="32">
        <f t="shared" si="1"/>
        <v>86.956085012063127</v>
      </c>
      <c r="N11" s="32">
        <f t="shared" si="2"/>
        <v>18.903496741752853</v>
      </c>
      <c r="O11" s="6" t="s">
        <v>239</v>
      </c>
      <c r="Q11" s="32" t="s">
        <v>11</v>
      </c>
      <c r="S11" s="32" t="s">
        <v>11</v>
      </c>
      <c r="Y11" s="70"/>
      <c r="Z11" s="70"/>
    </row>
    <row r="12" spans="1:26" ht="18.75" x14ac:dyDescent="0.3">
      <c r="A12" t="s">
        <v>166</v>
      </c>
      <c r="B12" t="s">
        <v>153</v>
      </c>
      <c r="C12" t="s">
        <v>63</v>
      </c>
      <c r="D12" t="s">
        <v>164</v>
      </c>
      <c r="E12">
        <v>50</v>
      </c>
      <c r="F12">
        <v>250</v>
      </c>
      <c r="G12">
        <v>2</v>
      </c>
      <c r="H12" s="7" t="s">
        <v>24</v>
      </c>
      <c r="I12">
        <v>24</v>
      </c>
      <c r="J12">
        <v>35</v>
      </c>
      <c r="K12" s="38">
        <v>54.657280150019169</v>
      </c>
      <c r="L12" s="38">
        <f t="shared" si="0"/>
        <v>1.913004805250671</v>
      </c>
      <c r="M12" s="32">
        <f t="shared" si="1"/>
        <v>83.598309989454322</v>
      </c>
      <c r="N12" s="32">
        <f t="shared" si="2"/>
        <v>18.173545649881373</v>
      </c>
      <c r="O12" s="6" t="s">
        <v>239</v>
      </c>
      <c r="Q12" s="32" t="s">
        <v>11</v>
      </c>
      <c r="S12" s="32" t="s">
        <v>11</v>
      </c>
      <c r="Y12" s="70"/>
      <c r="Z12" s="70"/>
    </row>
    <row r="13" spans="1:26" ht="18.75" x14ac:dyDescent="0.3">
      <c r="A13" t="s">
        <v>167</v>
      </c>
      <c r="B13" t="s">
        <v>153</v>
      </c>
      <c r="C13" t="s">
        <v>63</v>
      </c>
      <c r="D13" t="s">
        <v>164</v>
      </c>
      <c r="E13">
        <v>50</v>
      </c>
      <c r="F13">
        <v>5</v>
      </c>
      <c r="G13" s="5" t="s">
        <v>70</v>
      </c>
      <c r="H13" s="7" t="s">
        <v>24</v>
      </c>
      <c r="I13">
        <v>24</v>
      </c>
      <c r="J13">
        <v>35</v>
      </c>
      <c r="K13" s="38">
        <v>52.10824822627297</v>
      </c>
      <c r="L13" s="38">
        <f t="shared" si="0"/>
        <v>1.823788687919554</v>
      </c>
      <c r="M13" s="32">
        <f t="shared" si="1"/>
        <v>79.69956566208451</v>
      </c>
      <c r="N13" s="32">
        <f t="shared" si="2"/>
        <v>17.325992535235763</v>
      </c>
      <c r="O13" s="6" t="s">
        <v>239</v>
      </c>
      <c r="Q13" s="32" t="s">
        <v>11</v>
      </c>
      <c r="Y13" s="70"/>
      <c r="Z13" s="70"/>
    </row>
    <row r="14" spans="1:26" ht="18.75" x14ac:dyDescent="0.3">
      <c r="A14" t="s">
        <v>168</v>
      </c>
      <c r="B14" t="s">
        <v>169</v>
      </c>
      <c r="C14" t="s">
        <v>63</v>
      </c>
      <c r="D14" t="s">
        <v>154</v>
      </c>
      <c r="E14">
        <v>50</v>
      </c>
      <c r="F14">
        <v>250</v>
      </c>
      <c r="G14">
        <v>0</v>
      </c>
      <c r="H14" s="7" t="s">
        <v>86</v>
      </c>
      <c r="I14">
        <v>24</v>
      </c>
      <c r="J14">
        <v>35</v>
      </c>
      <c r="K14" s="38">
        <v>53.526899295198753</v>
      </c>
      <c r="L14" s="38">
        <f t="shared" si="0"/>
        <v>1.8734414753319564</v>
      </c>
      <c r="M14" s="32">
        <f t="shared" si="1"/>
        <v>81.869392472006496</v>
      </c>
      <c r="N14" s="32">
        <f t="shared" si="2"/>
        <v>17.797694015653587</v>
      </c>
      <c r="O14" s="6" t="s">
        <v>239</v>
      </c>
      <c r="Q14" s="32" t="s">
        <v>11</v>
      </c>
      <c r="S14" s="32" t="s">
        <v>11</v>
      </c>
      <c r="Y14" s="70"/>
      <c r="Z14" s="70"/>
    </row>
    <row r="15" spans="1:26" ht="18.75" x14ac:dyDescent="0.3">
      <c r="A15" t="s">
        <v>170</v>
      </c>
      <c r="B15" t="s">
        <v>169</v>
      </c>
      <c r="C15" t="s">
        <v>63</v>
      </c>
      <c r="D15" t="s">
        <v>154</v>
      </c>
      <c r="E15">
        <v>50</v>
      </c>
      <c r="F15">
        <v>250</v>
      </c>
      <c r="G15">
        <v>0.5</v>
      </c>
      <c r="H15" s="7" t="s">
        <v>86</v>
      </c>
      <c r="I15">
        <v>24</v>
      </c>
      <c r="J15">
        <v>35</v>
      </c>
      <c r="K15" s="38">
        <v>56.465563817009915</v>
      </c>
      <c r="L15" s="38">
        <f t="shared" si="0"/>
        <v>1.9762947335953469</v>
      </c>
      <c r="M15" s="32">
        <f t="shared" si="1"/>
        <v>86.364079858116668</v>
      </c>
      <c r="N15" s="32">
        <f t="shared" si="2"/>
        <v>18.774799969155797</v>
      </c>
      <c r="O15" s="6" t="s">
        <v>239</v>
      </c>
      <c r="Q15" s="32" t="s">
        <v>11</v>
      </c>
      <c r="S15" s="32" t="s">
        <v>11</v>
      </c>
      <c r="Y15" s="70"/>
      <c r="Z15" s="70"/>
    </row>
    <row r="16" spans="1:26" ht="18.75" x14ac:dyDescent="0.3">
      <c r="A16" t="s">
        <v>171</v>
      </c>
      <c r="B16" t="s">
        <v>169</v>
      </c>
      <c r="C16" t="s">
        <v>63</v>
      </c>
      <c r="D16" t="s">
        <v>154</v>
      </c>
      <c r="E16">
        <v>50</v>
      </c>
      <c r="F16">
        <v>250</v>
      </c>
      <c r="G16">
        <v>2</v>
      </c>
      <c r="H16" s="7" t="s">
        <v>86</v>
      </c>
      <c r="I16">
        <v>24</v>
      </c>
      <c r="J16">
        <v>35</v>
      </c>
      <c r="K16" s="38">
        <v>60.492532561070149</v>
      </c>
      <c r="L16" s="38">
        <f t="shared" si="0"/>
        <v>2.1172386396374554</v>
      </c>
      <c r="M16" s="32">
        <f t="shared" si="1"/>
        <v>92.523328552156812</v>
      </c>
      <c r="N16" s="32">
        <f t="shared" si="2"/>
        <v>20.113767076555828</v>
      </c>
      <c r="O16" s="6" t="s">
        <v>239</v>
      </c>
      <c r="Q16" s="32" t="s">
        <v>11</v>
      </c>
      <c r="S16" s="32" t="s">
        <v>11</v>
      </c>
      <c r="Y16" s="70"/>
      <c r="Z16" s="70"/>
    </row>
    <row r="17" spans="1:26" ht="18.75" x14ac:dyDescent="0.3">
      <c r="A17" t="s">
        <v>172</v>
      </c>
      <c r="B17" t="s">
        <v>169</v>
      </c>
      <c r="C17" t="s">
        <v>63</v>
      </c>
      <c r="D17" t="s">
        <v>154</v>
      </c>
      <c r="E17">
        <v>50</v>
      </c>
      <c r="F17">
        <v>5</v>
      </c>
      <c r="G17" s="5" t="s">
        <v>70</v>
      </c>
      <c r="H17" s="7" t="s">
        <v>86</v>
      </c>
      <c r="I17">
        <v>24</v>
      </c>
      <c r="J17">
        <v>35</v>
      </c>
      <c r="K17" s="38">
        <v>59.170428091798669</v>
      </c>
      <c r="L17" s="38">
        <f t="shared" si="0"/>
        <v>2.0709649832129533</v>
      </c>
      <c r="M17" s="32">
        <f t="shared" si="1"/>
        <v>90.501169766406065</v>
      </c>
      <c r="N17" s="32">
        <f t="shared" si="2"/>
        <v>19.674167340523056</v>
      </c>
      <c r="O17" s="6" t="s">
        <v>239</v>
      </c>
      <c r="Q17" s="32" t="s">
        <v>11</v>
      </c>
      <c r="Y17" s="70"/>
      <c r="Z17" s="70"/>
    </row>
    <row r="18" spans="1:26" ht="18.75" x14ac:dyDescent="0.3">
      <c r="A18" t="s">
        <v>173</v>
      </c>
      <c r="B18" t="s">
        <v>169</v>
      </c>
      <c r="C18" t="s">
        <v>63</v>
      </c>
      <c r="D18" t="s">
        <v>159</v>
      </c>
      <c r="E18">
        <v>50</v>
      </c>
      <c r="F18">
        <v>250</v>
      </c>
      <c r="G18">
        <v>0</v>
      </c>
      <c r="H18" s="7" t="s">
        <v>86</v>
      </c>
      <c r="I18">
        <v>24</v>
      </c>
      <c r="J18">
        <v>35</v>
      </c>
      <c r="K18" s="38">
        <v>52.678910429255602</v>
      </c>
      <c r="L18" s="38">
        <f t="shared" si="0"/>
        <v>1.843761865023946</v>
      </c>
      <c r="M18" s="32">
        <f t="shared" si="1"/>
        <v>80.572393501546443</v>
      </c>
      <c r="N18" s="32">
        <f t="shared" si="2"/>
        <v>17.515737717727486</v>
      </c>
      <c r="O18" s="6" t="s">
        <v>239</v>
      </c>
      <c r="Q18" s="32" t="s">
        <v>11</v>
      </c>
      <c r="S18" s="32" t="s">
        <v>11</v>
      </c>
      <c r="Y18" s="70"/>
      <c r="Z18" s="70"/>
    </row>
    <row r="19" spans="1:26" ht="18.75" x14ac:dyDescent="0.3">
      <c r="A19" t="s">
        <v>174</v>
      </c>
      <c r="B19" t="s">
        <v>169</v>
      </c>
      <c r="C19" t="s">
        <v>63</v>
      </c>
      <c r="D19" t="s">
        <v>159</v>
      </c>
      <c r="E19">
        <v>50</v>
      </c>
      <c r="F19">
        <v>250</v>
      </c>
      <c r="G19">
        <v>0.5</v>
      </c>
      <c r="H19" s="7" t="s">
        <v>86</v>
      </c>
      <c r="I19">
        <v>24</v>
      </c>
      <c r="J19">
        <v>35</v>
      </c>
      <c r="K19" s="38">
        <v>52.206263592825827</v>
      </c>
      <c r="L19" s="38">
        <f t="shared" si="0"/>
        <v>1.8272192257489039</v>
      </c>
      <c r="M19" s="32">
        <f t="shared" si="1"/>
        <v>79.849480165227106</v>
      </c>
      <c r="N19" s="32">
        <f t="shared" si="2"/>
        <v>17.358582644614586</v>
      </c>
      <c r="O19" s="6" t="s">
        <v>239</v>
      </c>
      <c r="Q19" s="32" t="s">
        <v>11</v>
      </c>
      <c r="S19" s="32" t="s">
        <v>11</v>
      </c>
      <c r="Y19" s="70"/>
      <c r="Z19" s="70"/>
    </row>
    <row r="20" spans="1:26" ht="18.75" x14ac:dyDescent="0.3">
      <c r="A20" t="s">
        <v>175</v>
      </c>
      <c r="B20" t="s">
        <v>169</v>
      </c>
      <c r="C20" t="s">
        <v>63</v>
      </c>
      <c r="D20" t="s">
        <v>159</v>
      </c>
      <c r="E20">
        <v>50</v>
      </c>
      <c r="F20">
        <v>250</v>
      </c>
      <c r="G20">
        <v>2</v>
      </c>
      <c r="H20" s="7" t="s">
        <v>86</v>
      </c>
      <c r="I20">
        <v>24</v>
      </c>
      <c r="J20">
        <v>35</v>
      </c>
      <c r="K20" s="38">
        <v>44.960878658159253</v>
      </c>
      <c r="L20" s="38">
        <f t="shared" si="0"/>
        <v>1.573630753035574</v>
      </c>
      <c r="M20" s="32">
        <f t="shared" si="1"/>
        <v>68.767663907654594</v>
      </c>
      <c r="N20" s="32">
        <f t="shared" si="2"/>
        <v>14.949492153837953</v>
      </c>
      <c r="O20" s="6" t="s">
        <v>239</v>
      </c>
      <c r="Q20" s="32" t="s">
        <v>11</v>
      </c>
      <c r="S20" s="32" t="s">
        <v>11</v>
      </c>
      <c r="Y20" s="70"/>
      <c r="Z20" s="70"/>
    </row>
    <row r="21" spans="1:26" ht="18.75" x14ac:dyDescent="0.3">
      <c r="A21" t="s">
        <v>176</v>
      </c>
      <c r="B21" t="s">
        <v>169</v>
      </c>
      <c r="C21" t="s">
        <v>63</v>
      </c>
      <c r="D21" t="s">
        <v>159</v>
      </c>
      <c r="E21">
        <v>50</v>
      </c>
      <c r="F21">
        <v>5</v>
      </c>
      <c r="G21" s="5" t="s">
        <v>70</v>
      </c>
      <c r="H21" s="7" t="s">
        <v>86</v>
      </c>
      <c r="I21">
        <v>24</v>
      </c>
      <c r="J21">
        <v>35</v>
      </c>
      <c r="K21" s="38">
        <v>50.681978426521702</v>
      </c>
      <c r="L21" s="38">
        <f t="shared" si="0"/>
        <v>1.7738692449282596</v>
      </c>
      <c r="M21" s="32">
        <f t="shared" si="1"/>
        <v>77.518086003364942</v>
      </c>
      <c r="N21" s="32">
        <f t="shared" si="2"/>
        <v>16.851757826818467</v>
      </c>
      <c r="O21" s="6" t="s">
        <v>239</v>
      </c>
      <c r="Q21" s="32" t="s">
        <v>11</v>
      </c>
      <c r="Y21" s="70"/>
      <c r="Z21" s="70"/>
    </row>
    <row r="22" spans="1:26" ht="18.75" x14ac:dyDescent="0.3">
      <c r="A22" t="s">
        <v>177</v>
      </c>
      <c r="B22" t="s">
        <v>169</v>
      </c>
      <c r="C22" t="s">
        <v>63</v>
      </c>
      <c r="D22" t="s">
        <v>164</v>
      </c>
      <c r="E22">
        <v>50</v>
      </c>
      <c r="F22">
        <v>250</v>
      </c>
      <c r="G22">
        <v>0</v>
      </c>
      <c r="H22" s="7" t="s">
        <v>86</v>
      </c>
      <c r="I22">
        <v>24</v>
      </c>
      <c r="J22">
        <v>35</v>
      </c>
      <c r="K22" s="38">
        <v>48.952191977868011</v>
      </c>
      <c r="L22" s="38">
        <f t="shared" si="0"/>
        <v>1.7133267192253805</v>
      </c>
      <c r="M22" s="32">
        <f t="shared" si="1"/>
        <v>74.872377630149131</v>
      </c>
      <c r="N22" s="32">
        <f t="shared" si="2"/>
        <v>16.276603832641115</v>
      </c>
      <c r="O22" s="6" t="s">
        <v>239</v>
      </c>
      <c r="Q22" s="32" t="s">
        <v>11</v>
      </c>
      <c r="S22" s="32" t="s">
        <v>11</v>
      </c>
      <c r="Y22" s="70"/>
      <c r="Z22" s="70"/>
    </row>
    <row r="23" spans="1:26" ht="18.75" x14ac:dyDescent="0.3">
      <c r="A23" t="s">
        <v>178</v>
      </c>
      <c r="B23" t="s">
        <v>169</v>
      </c>
      <c r="C23" t="s">
        <v>63</v>
      </c>
      <c r="D23" t="s">
        <v>164</v>
      </c>
      <c r="E23">
        <v>50</v>
      </c>
      <c r="F23">
        <v>250</v>
      </c>
      <c r="G23">
        <v>0.5</v>
      </c>
      <c r="H23" s="7" t="s">
        <v>86</v>
      </c>
      <c r="I23">
        <v>24</v>
      </c>
      <c r="J23">
        <v>35</v>
      </c>
      <c r="K23" s="38">
        <v>46.598636732001033</v>
      </c>
      <c r="L23" s="38">
        <f t="shared" si="0"/>
        <v>1.6309522856200362</v>
      </c>
      <c r="M23" s="32">
        <f t="shared" si="1"/>
        <v>71.272614881595587</v>
      </c>
      <c r="N23" s="32">
        <f t="shared" si="2"/>
        <v>15.494046713390345</v>
      </c>
      <c r="O23" s="6" t="s">
        <v>239</v>
      </c>
      <c r="Q23" s="32" t="s">
        <v>11</v>
      </c>
      <c r="S23" s="32" t="s">
        <v>11</v>
      </c>
      <c r="Y23" s="70"/>
      <c r="Z23" s="70"/>
    </row>
    <row r="24" spans="1:26" ht="18.75" x14ac:dyDescent="0.3">
      <c r="A24" t="s">
        <v>179</v>
      </c>
      <c r="B24" t="s">
        <v>169</v>
      </c>
      <c r="C24" t="s">
        <v>63</v>
      </c>
      <c r="D24" t="s">
        <v>164</v>
      </c>
      <c r="E24">
        <v>50</v>
      </c>
      <c r="F24">
        <v>250</v>
      </c>
      <c r="G24">
        <v>2</v>
      </c>
      <c r="H24" s="7" t="s">
        <v>86</v>
      </c>
      <c r="I24">
        <v>24</v>
      </c>
      <c r="J24">
        <v>35</v>
      </c>
      <c r="K24" s="38">
        <v>46.4784207543101</v>
      </c>
      <c r="L24" s="38">
        <f t="shared" si="0"/>
        <v>1.6267447264008537</v>
      </c>
      <c r="M24" s="32">
        <f t="shared" si="1"/>
        <v>71.088744543717311</v>
      </c>
      <c r="N24" s="32">
        <f t="shared" si="2"/>
        <v>15.454074900808109</v>
      </c>
      <c r="O24" s="6" t="s">
        <v>239</v>
      </c>
      <c r="Q24" s="32" t="s">
        <v>11</v>
      </c>
      <c r="S24" s="32" t="s">
        <v>11</v>
      </c>
      <c r="Y24" s="70"/>
      <c r="Z24" s="70"/>
    </row>
    <row r="25" spans="1:26" ht="18.75" x14ac:dyDescent="0.3">
      <c r="A25" t="s">
        <v>180</v>
      </c>
      <c r="B25" t="s">
        <v>169</v>
      </c>
      <c r="C25" t="s">
        <v>63</v>
      </c>
      <c r="D25" t="s">
        <v>164</v>
      </c>
      <c r="E25">
        <v>50</v>
      </c>
      <c r="F25">
        <v>5</v>
      </c>
      <c r="G25" s="5" t="s">
        <v>70</v>
      </c>
      <c r="H25" s="7" t="s">
        <v>86</v>
      </c>
      <c r="I25">
        <v>24</v>
      </c>
      <c r="J25">
        <v>35</v>
      </c>
      <c r="K25" s="38">
        <v>52.451853542631902</v>
      </c>
      <c r="L25" s="38">
        <f t="shared" si="0"/>
        <v>1.8358148739921167</v>
      </c>
      <c r="M25" s="32">
        <f t="shared" si="1"/>
        <v>80.225109993455504</v>
      </c>
      <c r="N25" s="32">
        <f t="shared" si="2"/>
        <v>17.440241302925109</v>
      </c>
      <c r="O25" s="6" t="s">
        <v>239</v>
      </c>
      <c r="Q25" s="32" t="s">
        <v>11</v>
      </c>
      <c r="Y25" s="70"/>
      <c r="Z25" s="70"/>
    </row>
    <row r="26" spans="1:26" ht="18.75" x14ac:dyDescent="0.3">
      <c r="A26" t="s">
        <v>181</v>
      </c>
      <c r="B26" t="s">
        <v>182</v>
      </c>
      <c r="C26" t="s">
        <v>63</v>
      </c>
      <c r="D26" t="s">
        <v>154</v>
      </c>
      <c r="E26">
        <v>50</v>
      </c>
      <c r="F26">
        <v>250</v>
      </c>
      <c r="G26">
        <v>0</v>
      </c>
      <c r="H26" s="7" t="s">
        <v>65</v>
      </c>
      <c r="I26">
        <v>24</v>
      </c>
      <c r="J26">
        <v>35</v>
      </c>
      <c r="K26" s="38">
        <v>51.687949450351582</v>
      </c>
      <c r="L26" s="38">
        <f t="shared" si="0"/>
        <v>1.8090782307623052</v>
      </c>
      <c r="M26" s="32">
        <f t="shared" si="1"/>
        <v>79.056718684312742</v>
      </c>
      <c r="N26" s="32">
        <f t="shared" si="2"/>
        <v>17.1862431922419</v>
      </c>
      <c r="O26" s="6" t="s">
        <v>239</v>
      </c>
      <c r="Q26" s="32" t="s">
        <v>11</v>
      </c>
      <c r="Y26" s="70"/>
      <c r="Z26" s="70"/>
    </row>
    <row r="27" spans="1:26" ht="18.75" x14ac:dyDescent="0.3">
      <c r="A27" t="s">
        <v>183</v>
      </c>
      <c r="B27" t="s">
        <v>182</v>
      </c>
      <c r="C27" t="s">
        <v>63</v>
      </c>
      <c r="D27" t="s">
        <v>154</v>
      </c>
      <c r="E27">
        <v>50</v>
      </c>
      <c r="F27">
        <v>250</v>
      </c>
      <c r="G27">
        <v>0.5</v>
      </c>
      <c r="H27" s="7" t="s">
        <v>65</v>
      </c>
      <c r="I27">
        <v>24</v>
      </c>
      <c r="J27">
        <v>35</v>
      </c>
      <c r="K27" s="38">
        <v>51.899771005178799</v>
      </c>
      <c r="L27" s="38">
        <f t="shared" si="0"/>
        <v>1.8164919851812578</v>
      </c>
      <c r="M27" s="32">
        <f t="shared" si="1"/>
        <v>79.380699752420966</v>
      </c>
      <c r="N27" s="32">
        <f t="shared" si="2"/>
        <v>17.256673859221948</v>
      </c>
      <c r="O27" s="6" t="s">
        <v>239</v>
      </c>
      <c r="Q27" s="32" t="s">
        <v>11</v>
      </c>
      <c r="Y27" s="70"/>
      <c r="Z27" s="70"/>
    </row>
    <row r="28" spans="1:26" ht="18.75" x14ac:dyDescent="0.3">
      <c r="A28" t="s">
        <v>184</v>
      </c>
      <c r="B28" t="s">
        <v>182</v>
      </c>
      <c r="C28" t="s">
        <v>63</v>
      </c>
      <c r="D28" t="s">
        <v>154</v>
      </c>
      <c r="E28">
        <v>50</v>
      </c>
      <c r="F28">
        <v>250</v>
      </c>
      <c r="G28">
        <v>2</v>
      </c>
      <c r="H28" s="7" t="s">
        <v>65</v>
      </c>
      <c r="I28">
        <v>24</v>
      </c>
      <c r="J28">
        <v>35</v>
      </c>
      <c r="K28" s="38">
        <v>50.322827231406436</v>
      </c>
      <c r="L28" s="38">
        <f t="shared" si="0"/>
        <v>1.7612989530992251</v>
      </c>
      <c r="M28" s="32">
        <f t="shared" si="1"/>
        <v>76.968764250436138</v>
      </c>
      <c r="N28" s="32">
        <f t="shared" si="2"/>
        <v>16.732340054442638</v>
      </c>
      <c r="O28" s="6" t="s">
        <v>239</v>
      </c>
      <c r="Q28" s="32" t="s">
        <v>11</v>
      </c>
      <c r="Y28" s="70"/>
      <c r="Z28" s="70"/>
    </row>
    <row r="29" spans="1:26" ht="18.75" x14ac:dyDescent="0.3">
      <c r="A29" t="s">
        <v>185</v>
      </c>
      <c r="B29" t="s">
        <v>182</v>
      </c>
      <c r="C29" t="s">
        <v>63</v>
      </c>
      <c r="D29" t="s">
        <v>154</v>
      </c>
      <c r="E29">
        <v>50</v>
      </c>
      <c r="F29">
        <v>5</v>
      </c>
      <c r="G29" s="5" t="s">
        <v>70</v>
      </c>
      <c r="H29" s="7" t="s">
        <v>65</v>
      </c>
      <c r="I29">
        <v>24</v>
      </c>
      <c r="J29">
        <v>35</v>
      </c>
      <c r="K29" s="38">
        <v>50.511704851848933</v>
      </c>
      <c r="L29" s="38">
        <f t="shared" si="0"/>
        <v>1.7679096698147128</v>
      </c>
      <c r="M29" s="32">
        <f t="shared" si="1"/>
        <v>77.257652570902948</v>
      </c>
      <c r="N29" s="32">
        <f t="shared" si="2"/>
        <v>16.79514186323977</v>
      </c>
      <c r="O29" s="6" t="s">
        <v>239</v>
      </c>
      <c r="Q29" s="32" t="s">
        <v>11</v>
      </c>
      <c r="Y29" s="70"/>
      <c r="Z29" s="70"/>
    </row>
    <row r="30" spans="1:26" ht="18.75" x14ac:dyDescent="0.3">
      <c r="A30" t="s">
        <v>186</v>
      </c>
      <c r="B30" t="s">
        <v>182</v>
      </c>
      <c r="C30" t="s">
        <v>63</v>
      </c>
      <c r="D30" t="s">
        <v>159</v>
      </c>
      <c r="E30">
        <v>50</v>
      </c>
      <c r="F30">
        <v>250</v>
      </c>
      <c r="G30">
        <v>0</v>
      </c>
      <c r="H30" s="7" t="s">
        <v>65</v>
      </c>
      <c r="I30">
        <v>24</v>
      </c>
      <c r="J30">
        <v>35</v>
      </c>
      <c r="K30" s="38">
        <v>59.002087552233554</v>
      </c>
      <c r="L30" s="38">
        <f t="shared" si="0"/>
        <v>2.0650730643281743</v>
      </c>
      <c r="M30" s="32">
        <f t="shared" si="1"/>
        <v>90.243692911141224</v>
      </c>
      <c r="N30" s="32">
        <f t="shared" si="2"/>
        <v>19.618194111117656</v>
      </c>
      <c r="O30" s="6" t="s">
        <v>239</v>
      </c>
      <c r="Q30" s="32" t="s">
        <v>11</v>
      </c>
      <c r="Y30" s="70"/>
      <c r="Z30" s="70"/>
    </row>
    <row r="31" spans="1:26" ht="18.75" x14ac:dyDescent="0.3">
      <c r="A31" t="s">
        <v>187</v>
      </c>
      <c r="B31" t="s">
        <v>182</v>
      </c>
      <c r="C31" t="s">
        <v>63</v>
      </c>
      <c r="D31" t="s">
        <v>159</v>
      </c>
      <c r="E31">
        <v>50</v>
      </c>
      <c r="F31">
        <v>250</v>
      </c>
      <c r="G31">
        <v>0.5</v>
      </c>
      <c r="H31" s="7" t="s">
        <v>65</v>
      </c>
      <c r="I31">
        <v>24</v>
      </c>
      <c r="J31">
        <v>35</v>
      </c>
      <c r="K31" s="38">
        <v>56.806435533947024</v>
      </c>
      <c r="L31" s="38">
        <f t="shared" si="0"/>
        <v>1.9882252436881458</v>
      </c>
      <c r="M31" s="32">
        <f t="shared" si="1"/>
        <v>86.885443149171977</v>
      </c>
      <c r="N31" s="32">
        <f t="shared" si="2"/>
        <v>18.888139815037384</v>
      </c>
      <c r="O31" s="6" t="s">
        <v>239</v>
      </c>
      <c r="Q31" s="32" t="s">
        <v>11</v>
      </c>
      <c r="Y31" s="70"/>
      <c r="Z31" s="70"/>
    </row>
    <row r="32" spans="1:26" ht="18.75" x14ac:dyDescent="0.3">
      <c r="A32" t="s">
        <v>188</v>
      </c>
      <c r="B32" t="s">
        <v>182</v>
      </c>
      <c r="C32" t="s">
        <v>63</v>
      </c>
      <c r="D32" t="s">
        <v>159</v>
      </c>
      <c r="E32">
        <v>50</v>
      </c>
      <c r="F32">
        <v>250</v>
      </c>
      <c r="G32">
        <v>2</v>
      </c>
      <c r="H32" s="7" t="s">
        <v>65</v>
      </c>
      <c r="I32">
        <v>24</v>
      </c>
      <c r="J32">
        <v>35</v>
      </c>
      <c r="K32" s="38">
        <v>44.039910064903978</v>
      </c>
      <c r="L32" s="38">
        <f t="shared" si="0"/>
        <v>1.5413968522716393</v>
      </c>
      <c r="M32" s="32">
        <f t="shared" si="1"/>
        <v>67.359042444270642</v>
      </c>
      <c r="N32" s="32">
        <f t="shared" si="2"/>
        <v>14.643270096580572</v>
      </c>
      <c r="O32" s="6" t="s">
        <v>239</v>
      </c>
      <c r="Q32" s="32" t="s">
        <v>11</v>
      </c>
      <c r="Y32" s="70"/>
      <c r="Z32" s="70"/>
    </row>
    <row r="33" spans="1:26" ht="18.75" x14ac:dyDescent="0.3">
      <c r="A33" t="s">
        <v>189</v>
      </c>
      <c r="B33" t="s">
        <v>182</v>
      </c>
      <c r="C33" t="s">
        <v>63</v>
      </c>
      <c r="D33" t="s">
        <v>159</v>
      </c>
      <c r="E33">
        <v>50</v>
      </c>
      <c r="F33">
        <v>5</v>
      </c>
      <c r="G33" s="5" t="s">
        <v>70</v>
      </c>
      <c r="H33" s="7" t="s">
        <v>65</v>
      </c>
      <c r="I33">
        <v>24</v>
      </c>
      <c r="J33">
        <v>35</v>
      </c>
      <c r="K33" s="38">
        <v>49.67490720184631</v>
      </c>
      <c r="L33" s="38">
        <f t="shared" si="0"/>
        <v>1.7386217520646208</v>
      </c>
      <c r="M33" s="32">
        <f t="shared" si="1"/>
        <v>75.977770565223935</v>
      </c>
      <c r="N33" s="32">
        <f t="shared" si="2"/>
        <v>16.516906644613897</v>
      </c>
      <c r="O33" s="6" t="s">
        <v>239</v>
      </c>
      <c r="Q33" s="32" t="s">
        <v>11</v>
      </c>
      <c r="Y33" s="70"/>
      <c r="Z33" s="70"/>
    </row>
    <row r="34" spans="1:26" ht="18.75" x14ac:dyDescent="0.3">
      <c r="A34" t="s">
        <v>190</v>
      </c>
      <c r="B34" t="s">
        <v>182</v>
      </c>
      <c r="C34" t="s">
        <v>63</v>
      </c>
      <c r="D34" t="s">
        <v>164</v>
      </c>
      <c r="E34">
        <v>50</v>
      </c>
      <c r="F34">
        <v>250</v>
      </c>
      <c r="G34">
        <v>0</v>
      </c>
      <c r="H34" s="7" t="s">
        <v>65</v>
      </c>
      <c r="I34">
        <v>24</v>
      </c>
      <c r="J34">
        <v>35</v>
      </c>
      <c r="K34" s="38">
        <v>49.608187753783213</v>
      </c>
      <c r="L34" s="38">
        <f t="shared" si="0"/>
        <v>1.7362865713824123</v>
      </c>
      <c r="M34" s="32">
        <f t="shared" si="1"/>
        <v>75.875723169411415</v>
      </c>
      <c r="N34" s="32">
        <f t="shared" si="2"/>
        <v>16.494722428132917</v>
      </c>
      <c r="O34" s="6" t="s">
        <v>239</v>
      </c>
      <c r="Q34" s="32" t="s">
        <v>11</v>
      </c>
      <c r="Y34" s="70"/>
      <c r="Z34" s="70"/>
    </row>
    <row r="35" spans="1:26" ht="18.75" x14ac:dyDescent="0.3">
      <c r="A35" t="s">
        <v>191</v>
      </c>
      <c r="B35" t="s">
        <v>182</v>
      </c>
      <c r="C35" t="s">
        <v>63</v>
      </c>
      <c r="D35" t="s">
        <v>164</v>
      </c>
      <c r="E35">
        <v>50</v>
      </c>
      <c r="F35">
        <v>250</v>
      </c>
      <c r="G35">
        <v>0.5</v>
      </c>
      <c r="H35" s="7" t="s">
        <v>65</v>
      </c>
      <c r="I35">
        <v>24</v>
      </c>
      <c r="J35">
        <v>35</v>
      </c>
      <c r="K35" s="38">
        <v>49.825009389662839</v>
      </c>
      <c r="L35" s="38">
        <f t="shared" si="0"/>
        <v>1.7438753286381994</v>
      </c>
      <c r="M35" s="32">
        <f t="shared" si="1"/>
        <v>76.207351861489315</v>
      </c>
      <c r="N35" s="32">
        <f t="shared" si="2"/>
        <v>16.566815622062894</v>
      </c>
      <c r="O35" s="6" t="s">
        <v>239</v>
      </c>
      <c r="Q35" s="32" t="s">
        <v>11</v>
      </c>
      <c r="Y35" s="70"/>
      <c r="Z35" s="70"/>
    </row>
    <row r="36" spans="1:26" ht="18.75" x14ac:dyDescent="0.3">
      <c r="A36" t="s">
        <v>192</v>
      </c>
      <c r="B36" t="s">
        <v>182</v>
      </c>
      <c r="C36" t="s">
        <v>63</v>
      </c>
      <c r="D36" t="s">
        <v>164</v>
      </c>
      <c r="E36">
        <v>50</v>
      </c>
      <c r="F36">
        <v>250</v>
      </c>
      <c r="G36">
        <v>2</v>
      </c>
      <c r="H36" s="7" t="s">
        <v>65</v>
      </c>
      <c r="I36">
        <v>24</v>
      </c>
      <c r="J36">
        <v>35</v>
      </c>
      <c r="K36" s="38">
        <v>50.746656917456342</v>
      </c>
      <c r="L36" s="38">
        <f t="shared" si="0"/>
        <v>1.7761329921109721</v>
      </c>
      <c r="M36" s="32">
        <f t="shared" si="1"/>
        <v>77.617011755249479</v>
      </c>
      <c r="N36" s="32">
        <f t="shared" si="2"/>
        <v>16.873263425054233</v>
      </c>
      <c r="O36" s="6" t="s">
        <v>239</v>
      </c>
      <c r="Q36" s="32" t="s">
        <v>11</v>
      </c>
      <c r="Y36" s="70"/>
      <c r="Z36" s="70"/>
    </row>
    <row r="37" spans="1:26" ht="18.75" x14ac:dyDescent="0.3">
      <c r="A37" t="s">
        <v>193</v>
      </c>
      <c r="B37" t="s">
        <v>182</v>
      </c>
      <c r="C37" t="s">
        <v>63</v>
      </c>
      <c r="D37" t="s">
        <v>164</v>
      </c>
      <c r="E37">
        <v>50</v>
      </c>
      <c r="F37">
        <v>5</v>
      </c>
      <c r="G37" s="5" t="s">
        <v>70</v>
      </c>
      <c r="H37" s="7" t="s">
        <v>65</v>
      </c>
      <c r="I37">
        <v>24</v>
      </c>
      <c r="J37">
        <v>35</v>
      </c>
      <c r="K37" s="38">
        <v>42.049464260181281</v>
      </c>
      <c r="L37" s="38">
        <f t="shared" si="0"/>
        <v>1.4717312491063448</v>
      </c>
      <c r="M37" s="32">
        <f t="shared" si="1"/>
        <v>64.314655585947278</v>
      </c>
      <c r="N37" s="32">
        <f t="shared" si="2"/>
        <v>13.981446866510275</v>
      </c>
      <c r="O37" s="6" t="s">
        <v>239</v>
      </c>
      <c r="Q37" s="32" t="s">
        <v>11</v>
      </c>
      <c r="Y37" s="70"/>
      <c r="Z37" s="70"/>
    </row>
    <row r="38" spans="1:26" ht="18.75" x14ac:dyDescent="0.3">
      <c r="Y38" s="100"/>
      <c r="Z38" s="70"/>
    </row>
    <row r="39" spans="1:26" ht="18.75" x14ac:dyDescent="0.3">
      <c r="Y39" s="100"/>
      <c r="Z39" s="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6FA9E-75D7-45F3-A020-A62BB4E3C9C0}">
  <dimension ref="A1:BJ73"/>
  <sheetViews>
    <sheetView zoomScale="85" zoomScaleNormal="85" workbookViewId="0">
      <pane xSplit="8" ySplit="1" topLeftCell="I2" activePane="bottomRight" state="frozen"/>
      <selection pane="topRight" activeCell="I1" sqref="I1"/>
      <selection pane="bottomLeft" activeCell="A2" sqref="A2"/>
      <selection pane="bottomRight" activeCell="R7" sqref="R7"/>
    </sheetView>
  </sheetViews>
  <sheetFormatPr defaultColWidth="11.42578125" defaultRowHeight="15" x14ac:dyDescent="0.25"/>
  <cols>
    <col min="9" max="9" width="13.7109375" bestFit="1" customWidth="1"/>
    <col min="12" max="12" width="12.42578125" style="9" bestFit="1" customWidth="1"/>
    <col min="13" max="13" width="18.28515625" style="32" bestFit="1" customWidth="1"/>
    <col min="14" max="14" width="18.42578125" style="32" bestFit="1" customWidth="1"/>
    <col min="15" max="16" width="16.42578125" bestFit="1" customWidth="1"/>
    <col min="17" max="17" width="10.42578125" customWidth="1"/>
    <col min="19" max="19" width="4.7109375" customWidth="1"/>
    <col min="20" max="20" width="5.5703125" customWidth="1"/>
    <col min="21" max="21" width="7" customWidth="1"/>
    <col min="22" max="22" width="6.28515625" customWidth="1"/>
    <col min="23" max="23" width="6.140625" customWidth="1"/>
    <col min="24" max="24" width="19.7109375" customWidth="1"/>
    <col min="25" max="25" width="23.42578125" bestFit="1" customWidth="1"/>
    <col min="26" max="28" width="11.42578125" style="64"/>
    <col min="29" max="30" width="19.5703125" style="61" customWidth="1"/>
    <col min="31" max="31" width="12.140625" style="61" customWidth="1"/>
    <col min="32" max="36" width="19.5703125" style="61" customWidth="1"/>
    <col min="37" max="41" width="19.5703125" style="98" customWidth="1"/>
    <col min="42" max="42" width="16.7109375" style="61" customWidth="1"/>
    <col min="43" max="44" width="11.42578125" style="61"/>
    <col min="45" max="45" width="11.85546875" style="61" customWidth="1"/>
    <col min="46" max="46" width="11.42578125" style="61"/>
    <col min="47" max="47" width="23" style="61" customWidth="1"/>
    <col min="48" max="52" width="19.5703125" style="61" customWidth="1"/>
    <col min="53" max="57" width="19.5703125" style="98" customWidth="1"/>
    <col min="58" max="58" width="16.7109375" style="61" customWidth="1"/>
    <col min="59" max="59" width="11.42578125" style="61"/>
    <col min="60" max="60" width="15.5703125" style="61" bestFit="1" customWidth="1"/>
    <col min="61" max="61" width="11.42578125" style="99"/>
    <col min="62" max="62" width="11.42578125" style="64"/>
  </cols>
  <sheetData>
    <row r="1" spans="1:61" ht="15.75" thickBot="1" x14ac:dyDescent="0.3">
      <c r="A1" s="11" t="s">
        <v>12</v>
      </c>
      <c r="B1" s="12" t="s">
        <v>13</v>
      </c>
      <c r="C1" s="12" t="s">
        <v>14</v>
      </c>
      <c r="D1" s="12" t="s">
        <v>15</v>
      </c>
      <c r="E1" s="16" t="s">
        <v>16</v>
      </c>
      <c r="F1" s="12" t="s">
        <v>17</v>
      </c>
      <c r="G1" s="12" t="s">
        <v>18</v>
      </c>
      <c r="H1" s="12" t="s">
        <v>19</v>
      </c>
      <c r="I1" s="12" t="s">
        <v>20</v>
      </c>
      <c r="J1" s="13" t="s">
        <v>0</v>
      </c>
      <c r="K1" s="14" t="s">
        <v>1</v>
      </c>
      <c r="L1" s="3" t="s">
        <v>240</v>
      </c>
      <c r="M1" s="37" t="s">
        <v>357</v>
      </c>
      <c r="N1" s="37" t="s">
        <v>365</v>
      </c>
      <c r="O1" s="14" t="s">
        <v>359</v>
      </c>
      <c r="P1" s="14" t="s">
        <v>149</v>
      </c>
      <c r="Q1" s="14" t="s">
        <v>6</v>
      </c>
      <c r="R1" s="14" t="s">
        <v>9</v>
      </c>
      <c r="S1" s="14" t="s">
        <v>8</v>
      </c>
      <c r="T1" s="14" t="s">
        <v>151</v>
      </c>
      <c r="V1" s="32" t="s">
        <v>61</v>
      </c>
      <c r="W1" s="32" t="s">
        <v>355</v>
      </c>
      <c r="X1" s="32" t="s">
        <v>350</v>
      </c>
      <c r="Y1" s="32" t="s">
        <v>356</v>
      </c>
      <c r="Z1" s="66" t="s">
        <v>522</v>
      </c>
      <c r="AA1" s="66" t="s">
        <v>521</v>
      </c>
      <c r="AC1" s="89" t="s">
        <v>497</v>
      </c>
      <c r="AD1" s="90" t="s">
        <v>515</v>
      </c>
      <c r="AE1" s="89" t="s">
        <v>518</v>
      </c>
      <c r="AF1" s="89" t="s">
        <v>516</v>
      </c>
      <c r="AG1" s="91" t="s">
        <v>508</v>
      </c>
      <c r="AH1" s="89" t="s">
        <v>504</v>
      </c>
      <c r="AI1" s="89" t="s">
        <v>505</v>
      </c>
      <c r="AJ1" s="89" t="s">
        <v>506</v>
      </c>
      <c r="AK1" s="92" t="s">
        <v>507</v>
      </c>
      <c r="AL1" s="91" t="s">
        <v>517</v>
      </c>
      <c r="AM1" s="91" t="s">
        <v>511</v>
      </c>
      <c r="AN1" s="91" t="s">
        <v>504</v>
      </c>
      <c r="AO1" s="91" t="s">
        <v>505</v>
      </c>
      <c r="AP1" s="91" t="s">
        <v>506</v>
      </c>
      <c r="AQ1" s="91" t="s">
        <v>512</v>
      </c>
      <c r="AR1" s="89" t="s">
        <v>513</v>
      </c>
      <c r="AS1" s="93" t="s">
        <v>509</v>
      </c>
      <c r="AT1" s="93"/>
      <c r="AU1" s="89" t="s">
        <v>519</v>
      </c>
      <c r="AV1" s="89" t="s">
        <v>520</v>
      </c>
      <c r="AW1" s="91" t="s">
        <v>508</v>
      </c>
      <c r="AX1" s="89" t="s">
        <v>504</v>
      </c>
      <c r="AY1" s="89" t="s">
        <v>505</v>
      </c>
      <c r="AZ1" s="89" t="s">
        <v>506</v>
      </c>
      <c r="BA1" s="92" t="s">
        <v>507</v>
      </c>
      <c r="BB1" s="91" t="s">
        <v>517</v>
      </c>
      <c r="BC1" s="91" t="s">
        <v>511</v>
      </c>
      <c r="BD1" s="91" t="s">
        <v>504</v>
      </c>
      <c r="BE1" s="91" t="s">
        <v>505</v>
      </c>
      <c r="BF1" s="91" t="s">
        <v>506</v>
      </c>
      <c r="BG1" s="91" t="s">
        <v>512</v>
      </c>
      <c r="BH1" s="89" t="s">
        <v>514</v>
      </c>
      <c r="BI1" s="95" t="s">
        <v>510</v>
      </c>
    </row>
    <row r="2" spans="1:61" x14ac:dyDescent="0.25">
      <c r="A2" s="9" t="s">
        <v>241</v>
      </c>
      <c r="B2" s="9" t="s">
        <v>242</v>
      </c>
      <c r="C2" s="9" t="s">
        <v>107</v>
      </c>
      <c r="D2" s="9" t="s">
        <v>243</v>
      </c>
      <c r="E2" s="9">
        <v>50</v>
      </c>
      <c r="F2" s="9">
        <v>250</v>
      </c>
      <c r="G2" s="9">
        <v>0</v>
      </c>
      <c r="H2" s="10" t="s">
        <v>24</v>
      </c>
      <c r="I2" s="9">
        <v>18</v>
      </c>
      <c r="J2" s="9">
        <v>25</v>
      </c>
      <c r="K2" s="20">
        <v>168.55666095212999</v>
      </c>
      <c r="L2" s="20">
        <f>K2*J2/1000</f>
        <v>4.2139165238032499</v>
      </c>
      <c r="M2" s="20">
        <f>L2*X$2</f>
        <v>110.11552042092947</v>
      </c>
      <c r="N2" s="20">
        <f>L2*Y$2</f>
        <v>26.337568365988009</v>
      </c>
      <c r="O2" s="17" t="s">
        <v>244</v>
      </c>
      <c r="P2" s="9" t="s">
        <v>11</v>
      </c>
      <c r="Q2" s="9" t="s">
        <v>11</v>
      </c>
      <c r="R2" s="9" t="s">
        <v>11</v>
      </c>
      <c r="S2" s="9" t="s">
        <v>11</v>
      </c>
      <c r="T2" s="9" t="s">
        <v>11</v>
      </c>
      <c r="V2" t="s">
        <v>368</v>
      </c>
      <c r="W2">
        <v>50</v>
      </c>
      <c r="X2">
        <v>26.131395768975803</v>
      </c>
      <c r="Y2">
        <v>6.2501400341497897</v>
      </c>
      <c r="Z2" s="64">
        <v>1</v>
      </c>
      <c r="AA2" s="64">
        <v>1</v>
      </c>
      <c r="AC2" s="93">
        <v>400</v>
      </c>
      <c r="AD2" s="95">
        <f>L2/AC2</f>
        <v>1.0534791309508124E-2</v>
      </c>
      <c r="AE2" s="93">
        <v>0.05</v>
      </c>
      <c r="AF2" s="93">
        <v>20</v>
      </c>
      <c r="AG2" s="96">
        <f>AE2/$AD2</f>
        <v>4.7461784985596012</v>
      </c>
      <c r="AH2" s="96">
        <f>AF2*0.1</f>
        <v>2</v>
      </c>
      <c r="AI2" s="96">
        <f>AH2/3</f>
        <v>0.66666666666666663</v>
      </c>
      <c r="AJ2" s="96">
        <f>AF2-(AG2+AH2+AI2)</f>
        <v>12.587154834773731</v>
      </c>
      <c r="AK2" s="97">
        <f>SUM(AG2:AJ2)</f>
        <v>20</v>
      </c>
      <c r="AL2" s="97">
        <v>2.5</v>
      </c>
      <c r="AM2" s="97">
        <f>AL2*AG2</f>
        <v>11.865446246399003</v>
      </c>
      <c r="AN2" s="97">
        <f>AL2*AH2</f>
        <v>5</v>
      </c>
      <c r="AO2" s="97">
        <f>AL2*AI2</f>
        <v>1.6666666666666665</v>
      </c>
      <c r="AP2" s="97">
        <f>AL2*AJ2</f>
        <v>31.467887086934326</v>
      </c>
      <c r="AQ2" s="97">
        <f>SUM(AM2:AP2)</f>
        <v>50</v>
      </c>
      <c r="AR2" s="93">
        <v>20</v>
      </c>
      <c r="AS2" s="93">
        <f>(($AD2*$AM2)/$AQ2)*$AR2</f>
        <v>0.05</v>
      </c>
      <c r="AT2" s="93"/>
      <c r="AU2" s="93">
        <v>1.2500000000000001E-2</v>
      </c>
      <c r="AV2" s="93">
        <v>10</v>
      </c>
      <c r="AW2" s="96">
        <f>AU2/$AD2</f>
        <v>1.1865446246399003</v>
      </c>
      <c r="AX2" s="96">
        <f>AV2*0.1</f>
        <v>1</v>
      </c>
      <c r="AY2" s="96">
        <f>AX2/3</f>
        <v>0.33333333333333331</v>
      </c>
      <c r="AZ2" s="96">
        <f>AV2-(AW2+AX2+AY2)</f>
        <v>7.4801220420267658</v>
      </c>
      <c r="BA2" s="97">
        <f>SUM(AW2:AZ2)</f>
        <v>10</v>
      </c>
      <c r="BB2" s="97">
        <v>2.5</v>
      </c>
      <c r="BC2" s="97">
        <f>BB2*AW2</f>
        <v>2.9663615615997507</v>
      </c>
      <c r="BD2" s="97">
        <f>BB2*AX2</f>
        <v>2.5</v>
      </c>
      <c r="BE2" s="97">
        <f>BB2*AY2</f>
        <v>0.83333333333333326</v>
      </c>
      <c r="BF2" s="97">
        <f>BB2*AZ2</f>
        <v>18.700305105066914</v>
      </c>
      <c r="BG2" s="97">
        <f>SUM(BC2:BF2)</f>
        <v>24.999999999999996</v>
      </c>
      <c r="BH2" s="93">
        <v>10</v>
      </c>
      <c r="BI2" s="95">
        <f t="shared" ref="BI2:BI46" si="0">(($AD2*$BC2)/$BG2)*$BH2</f>
        <v>1.2500000000000002E-2</v>
      </c>
    </row>
    <row r="3" spans="1:61" x14ac:dyDescent="0.25">
      <c r="A3" s="9" t="s">
        <v>245</v>
      </c>
      <c r="B3" s="9" t="s">
        <v>242</v>
      </c>
      <c r="C3" s="9" t="s">
        <v>107</v>
      </c>
      <c r="D3" s="9" t="s">
        <v>243</v>
      </c>
      <c r="E3" s="9">
        <v>50</v>
      </c>
      <c r="F3" s="9">
        <v>250</v>
      </c>
      <c r="G3" s="9">
        <v>0.5</v>
      </c>
      <c r="H3" s="10" t="s">
        <v>24</v>
      </c>
      <c r="I3" s="9">
        <v>18</v>
      </c>
      <c r="J3" s="9">
        <v>25</v>
      </c>
      <c r="K3" s="20">
        <v>174.19429054156205</v>
      </c>
      <c r="L3" s="20">
        <f t="shared" ref="L3:L31" si="1">K3*J3/1000</f>
        <v>4.354857263539051</v>
      </c>
      <c r="M3" s="20">
        <f t="shared" ref="M3:M46" si="2">L3*X$2</f>
        <v>113.7984986709379</v>
      </c>
      <c r="N3" s="20">
        <f t="shared" ref="N3:N46" si="3">L3*Y$2</f>
        <v>27.218467725853422</v>
      </c>
      <c r="O3" s="17" t="s">
        <v>244</v>
      </c>
      <c r="P3" s="9"/>
      <c r="Q3" s="9" t="s">
        <v>11</v>
      </c>
      <c r="R3" s="9"/>
      <c r="S3" s="9" t="s">
        <v>11</v>
      </c>
      <c r="T3" s="9" t="s">
        <v>11</v>
      </c>
      <c r="V3" s="32"/>
      <c r="Z3" s="64">
        <v>1</v>
      </c>
      <c r="AA3" s="64">
        <v>1</v>
      </c>
      <c r="AC3" s="93">
        <v>400</v>
      </c>
      <c r="AD3" s="95">
        <f t="shared" ref="AD3:AD46" si="4">L3/AC3</f>
        <v>1.0887143158847628E-2</v>
      </c>
      <c r="AE3" s="93">
        <v>0.05</v>
      </c>
      <c r="AF3" s="93">
        <v>20</v>
      </c>
      <c r="AG3" s="96">
        <f t="shared" ref="AG3:AG46" si="5">AE3/$AD3</f>
        <v>4.5925730258600144</v>
      </c>
      <c r="AH3" s="96">
        <f t="shared" ref="AH3:AH46" si="6">AF3*0.1</f>
        <v>2</v>
      </c>
      <c r="AI3" s="96">
        <f t="shared" ref="AI3:AI46" si="7">AH3/3</f>
        <v>0.66666666666666663</v>
      </c>
      <c r="AJ3" s="96">
        <f t="shared" ref="AJ3:AJ46" si="8">AF3-(AG3+AH3+AI3)</f>
        <v>12.74076030747332</v>
      </c>
      <c r="AK3" s="97">
        <f t="shared" ref="AK3:AK46" si="9">SUM(AG3:AJ3)</f>
        <v>20</v>
      </c>
      <c r="AL3" s="97">
        <v>2.5</v>
      </c>
      <c r="AM3" s="97">
        <f t="shared" ref="AM3:AM46" si="10">AL3*AG3</f>
        <v>11.481432564650035</v>
      </c>
      <c r="AN3" s="97">
        <f t="shared" ref="AN3:AN46" si="11">AL3*AH3</f>
        <v>5</v>
      </c>
      <c r="AO3" s="97">
        <f t="shared" ref="AO3:AO46" si="12">AL3*AI3</f>
        <v>1.6666666666666665</v>
      </c>
      <c r="AP3" s="97">
        <f t="shared" ref="AP3:AP46" si="13">AL3*AJ3</f>
        <v>31.851900768683301</v>
      </c>
      <c r="AQ3" s="97">
        <f t="shared" ref="AQ3:AQ46" si="14">SUM(AM3:AP3)</f>
        <v>50</v>
      </c>
      <c r="AR3" s="93">
        <v>20</v>
      </c>
      <c r="AS3" s="93">
        <f t="shared" ref="AS3:AS46" si="15">(($AD3*$AM3)/$AQ3)*$AR3</f>
        <v>0.05</v>
      </c>
      <c r="AT3" s="93"/>
      <c r="AU3" s="93">
        <v>1.2500000000000001E-2</v>
      </c>
      <c r="AV3" s="93">
        <v>10</v>
      </c>
      <c r="AW3" s="96">
        <f t="shared" ref="AW3:AW46" si="16">AU3/$AD3</f>
        <v>1.1481432564650036</v>
      </c>
      <c r="AX3" s="96">
        <f t="shared" ref="AX3:AX46" si="17">AV3*0.1</f>
        <v>1</v>
      </c>
      <c r="AY3" s="96">
        <f t="shared" ref="AY3:AY46" si="18">AX3/3</f>
        <v>0.33333333333333331</v>
      </c>
      <c r="AZ3" s="96">
        <f t="shared" ref="AZ3:AZ46" si="19">AV3-(AW3+AX3+AY3)</f>
        <v>7.5185234102016629</v>
      </c>
      <c r="BA3" s="97">
        <f t="shared" ref="BA3:BA46" si="20">SUM(AW3:AZ3)</f>
        <v>10</v>
      </c>
      <c r="BB3" s="97">
        <v>2.5</v>
      </c>
      <c r="BC3" s="97">
        <f t="shared" ref="BC3:BC46" si="21">BB3*AW3</f>
        <v>2.8703581411625088</v>
      </c>
      <c r="BD3" s="97">
        <f t="shared" ref="BD3:BD46" si="22">BB3*AX3</f>
        <v>2.5</v>
      </c>
      <c r="BE3" s="97">
        <f t="shared" ref="BE3:BE46" si="23">BB3*AY3</f>
        <v>0.83333333333333326</v>
      </c>
      <c r="BF3" s="97">
        <f t="shared" ref="BF3:BF46" si="24">BB3*AZ3</f>
        <v>18.796308525504159</v>
      </c>
      <c r="BG3" s="97">
        <f t="shared" ref="BG3:BG46" si="25">SUM(BC3:BF3)</f>
        <v>25</v>
      </c>
      <c r="BH3" s="93">
        <v>10</v>
      </c>
      <c r="BI3" s="95">
        <f t="shared" si="0"/>
        <v>1.2500000000000001E-2</v>
      </c>
    </row>
    <row r="4" spans="1:61" x14ac:dyDescent="0.25">
      <c r="A4" s="9" t="s">
        <v>246</v>
      </c>
      <c r="B4" s="9" t="s">
        <v>242</v>
      </c>
      <c r="C4" s="9" t="s">
        <v>107</v>
      </c>
      <c r="D4" s="9" t="s">
        <v>243</v>
      </c>
      <c r="E4" s="9">
        <v>50</v>
      </c>
      <c r="F4" s="9">
        <v>250</v>
      </c>
      <c r="G4" s="9">
        <v>2</v>
      </c>
      <c r="H4" s="10" t="s">
        <v>24</v>
      </c>
      <c r="I4" s="9">
        <v>18</v>
      </c>
      <c r="J4" s="9">
        <v>25</v>
      </c>
      <c r="K4" s="20">
        <v>179.01145945958558</v>
      </c>
      <c r="L4" s="20">
        <f t="shared" si="1"/>
        <v>4.4752864864896393</v>
      </c>
      <c r="M4" s="20">
        <f t="shared" si="2"/>
        <v>116.94548235800995</v>
      </c>
      <c r="N4" s="20">
        <f t="shared" si="3"/>
        <v>27.971167233498448</v>
      </c>
      <c r="O4" s="17" t="s">
        <v>244</v>
      </c>
      <c r="P4" s="9" t="s">
        <v>11</v>
      </c>
      <c r="Q4" s="9" t="s">
        <v>11</v>
      </c>
      <c r="R4" s="9" t="s">
        <v>11</v>
      </c>
      <c r="S4" s="9" t="s">
        <v>11</v>
      </c>
      <c r="T4" s="9" t="s">
        <v>11</v>
      </c>
      <c r="Z4" s="64">
        <v>1</v>
      </c>
      <c r="AA4" s="64">
        <v>1</v>
      </c>
      <c r="AC4" s="93">
        <v>400</v>
      </c>
      <c r="AD4" s="95">
        <f t="shared" si="4"/>
        <v>1.1188216216224098E-2</v>
      </c>
      <c r="AE4" s="93">
        <v>0.05</v>
      </c>
      <c r="AF4" s="93">
        <v>20</v>
      </c>
      <c r="AG4" s="96">
        <f t="shared" si="5"/>
        <v>4.4689876414342713</v>
      </c>
      <c r="AH4" s="96">
        <f t="shared" si="6"/>
        <v>2</v>
      </c>
      <c r="AI4" s="96">
        <f t="shared" si="7"/>
        <v>0.66666666666666663</v>
      </c>
      <c r="AJ4" s="96">
        <f t="shared" si="8"/>
        <v>12.864345691899061</v>
      </c>
      <c r="AK4" s="97">
        <f t="shared" si="9"/>
        <v>20</v>
      </c>
      <c r="AL4" s="97">
        <v>2.5</v>
      </c>
      <c r="AM4" s="97">
        <f t="shared" si="10"/>
        <v>11.172469103585678</v>
      </c>
      <c r="AN4" s="97">
        <f t="shared" si="11"/>
        <v>5</v>
      </c>
      <c r="AO4" s="97">
        <f t="shared" si="12"/>
        <v>1.6666666666666665</v>
      </c>
      <c r="AP4" s="97">
        <f t="shared" si="13"/>
        <v>32.160864229747652</v>
      </c>
      <c r="AQ4" s="97">
        <f t="shared" si="14"/>
        <v>50</v>
      </c>
      <c r="AR4" s="93">
        <v>20</v>
      </c>
      <c r="AS4" s="93">
        <f t="shared" si="15"/>
        <v>0.05</v>
      </c>
      <c r="AT4" s="93"/>
      <c r="AU4" s="93">
        <v>1.2500000000000001E-2</v>
      </c>
      <c r="AV4" s="93">
        <v>10</v>
      </c>
      <c r="AW4" s="96">
        <f t="shared" si="16"/>
        <v>1.1172469103585678</v>
      </c>
      <c r="AX4" s="96">
        <f t="shared" si="17"/>
        <v>1</v>
      </c>
      <c r="AY4" s="96">
        <f t="shared" si="18"/>
        <v>0.33333333333333331</v>
      </c>
      <c r="AZ4" s="96">
        <f t="shared" si="19"/>
        <v>7.5494197563080991</v>
      </c>
      <c r="BA4" s="97">
        <f t="shared" si="20"/>
        <v>10</v>
      </c>
      <c r="BB4" s="97">
        <v>2.5</v>
      </c>
      <c r="BC4" s="97">
        <f t="shared" si="21"/>
        <v>2.7931172758964196</v>
      </c>
      <c r="BD4" s="97">
        <f t="shared" si="22"/>
        <v>2.5</v>
      </c>
      <c r="BE4" s="97">
        <f t="shared" si="23"/>
        <v>0.83333333333333326</v>
      </c>
      <c r="BF4" s="97">
        <f t="shared" si="24"/>
        <v>18.873549390770247</v>
      </c>
      <c r="BG4" s="97">
        <f t="shared" si="25"/>
        <v>25</v>
      </c>
      <c r="BH4" s="93">
        <v>10</v>
      </c>
      <c r="BI4" s="95">
        <f t="shared" si="0"/>
        <v>1.2500000000000001E-2</v>
      </c>
    </row>
    <row r="5" spans="1:61" x14ac:dyDescent="0.25">
      <c r="A5" s="9" t="s">
        <v>247</v>
      </c>
      <c r="B5" s="9" t="s">
        <v>242</v>
      </c>
      <c r="C5" s="9" t="s">
        <v>107</v>
      </c>
      <c r="D5" s="9" t="s">
        <v>243</v>
      </c>
      <c r="E5" s="9">
        <v>50</v>
      </c>
      <c r="F5" s="9">
        <v>5</v>
      </c>
      <c r="G5" s="9" t="s">
        <v>112</v>
      </c>
      <c r="H5" s="10" t="s">
        <v>24</v>
      </c>
      <c r="I5" s="9">
        <v>18</v>
      </c>
      <c r="J5" s="9">
        <v>25</v>
      </c>
      <c r="K5" s="20">
        <v>171.8218255828595</v>
      </c>
      <c r="L5" s="20">
        <f t="shared" si="1"/>
        <v>4.2955456395714871</v>
      </c>
      <c r="M5" s="20">
        <f t="shared" si="2"/>
        <v>112.24860315134082</v>
      </c>
      <c r="N5" s="20">
        <f t="shared" si="3"/>
        <v>26.847761770403313</v>
      </c>
      <c r="O5" s="17" t="s">
        <v>244</v>
      </c>
      <c r="P5" s="9"/>
      <c r="Q5" s="9" t="s">
        <v>11</v>
      </c>
      <c r="R5" s="9"/>
      <c r="S5" s="9"/>
      <c r="T5" s="9"/>
      <c r="Z5" s="64">
        <v>1</v>
      </c>
      <c r="AC5" s="93">
        <v>400</v>
      </c>
      <c r="AD5" s="95">
        <f t="shared" si="4"/>
        <v>1.0738864098928718E-2</v>
      </c>
      <c r="AE5" s="93">
        <v>0.05</v>
      </c>
      <c r="AF5" s="93">
        <v>20</v>
      </c>
      <c r="AG5" s="96">
        <f t="shared" si="5"/>
        <v>4.6559859161443224</v>
      </c>
      <c r="AH5" s="96">
        <f t="shared" si="6"/>
        <v>2</v>
      </c>
      <c r="AI5" s="96">
        <f t="shared" si="7"/>
        <v>0.66666666666666663</v>
      </c>
      <c r="AJ5" s="96">
        <f t="shared" si="8"/>
        <v>12.677347417189011</v>
      </c>
      <c r="AK5" s="97">
        <f t="shared" si="9"/>
        <v>20</v>
      </c>
      <c r="AL5" s="97">
        <v>2.5</v>
      </c>
      <c r="AM5" s="97">
        <f t="shared" si="10"/>
        <v>11.639964790360807</v>
      </c>
      <c r="AN5" s="97">
        <f t="shared" si="11"/>
        <v>5</v>
      </c>
      <c r="AO5" s="97">
        <f t="shared" si="12"/>
        <v>1.6666666666666665</v>
      </c>
      <c r="AP5" s="97">
        <f t="shared" si="13"/>
        <v>31.693368542972529</v>
      </c>
      <c r="AQ5" s="97">
        <f t="shared" si="14"/>
        <v>50</v>
      </c>
      <c r="AR5" s="93">
        <v>20</v>
      </c>
      <c r="AS5" s="93">
        <f t="shared" si="15"/>
        <v>5.000000000000001E-2</v>
      </c>
      <c r="AT5" s="93"/>
      <c r="AU5" s="93">
        <v>1.2500000000000001E-2</v>
      </c>
      <c r="AV5" s="93">
        <v>10</v>
      </c>
      <c r="AW5" s="96">
        <f t="shared" si="16"/>
        <v>1.1639964790360806</v>
      </c>
      <c r="AX5" s="96">
        <f t="shared" si="17"/>
        <v>1</v>
      </c>
      <c r="AY5" s="96">
        <f t="shared" si="18"/>
        <v>0.33333333333333331</v>
      </c>
      <c r="AZ5" s="96">
        <f t="shared" si="19"/>
        <v>7.5026701876305859</v>
      </c>
      <c r="BA5" s="97">
        <f t="shared" si="20"/>
        <v>10</v>
      </c>
      <c r="BB5" s="97">
        <v>2.5</v>
      </c>
      <c r="BC5" s="97">
        <f t="shared" si="21"/>
        <v>2.9099911975902018</v>
      </c>
      <c r="BD5" s="97">
        <f t="shared" si="22"/>
        <v>2.5</v>
      </c>
      <c r="BE5" s="97">
        <f t="shared" si="23"/>
        <v>0.83333333333333326</v>
      </c>
      <c r="BF5" s="97">
        <f t="shared" si="24"/>
        <v>18.756675469076466</v>
      </c>
      <c r="BG5" s="97">
        <f t="shared" si="25"/>
        <v>25</v>
      </c>
      <c r="BH5" s="93">
        <v>10</v>
      </c>
      <c r="BI5" s="95">
        <f t="shared" si="0"/>
        <v>1.2500000000000002E-2</v>
      </c>
    </row>
    <row r="6" spans="1:61" x14ac:dyDescent="0.25">
      <c r="A6" s="9" t="s">
        <v>248</v>
      </c>
      <c r="B6" s="9" t="s">
        <v>242</v>
      </c>
      <c r="C6" s="9" t="s">
        <v>107</v>
      </c>
      <c r="D6" s="9" t="s">
        <v>243</v>
      </c>
      <c r="E6" s="9">
        <v>50</v>
      </c>
      <c r="F6" s="9">
        <v>5</v>
      </c>
      <c r="G6" s="9" t="s">
        <v>249</v>
      </c>
      <c r="H6" s="10" t="s">
        <v>24</v>
      </c>
      <c r="I6" s="9">
        <v>18</v>
      </c>
      <c r="J6" s="9">
        <v>25</v>
      </c>
      <c r="K6" s="20">
        <v>230.33016690293164</v>
      </c>
      <c r="L6" s="20">
        <f t="shared" si="1"/>
        <v>5.7582541725732908</v>
      </c>
      <c r="M6" s="20">
        <f t="shared" si="2"/>
        <v>150.47121872186895</v>
      </c>
      <c r="N6" s="20">
        <f t="shared" si="3"/>
        <v>35.989894930810394</v>
      </c>
      <c r="O6" s="17" t="s">
        <v>244</v>
      </c>
      <c r="P6" s="9"/>
      <c r="Q6" s="9" t="s">
        <v>11</v>
      </c>
      <c r="R6" s="9"/>
      <c r="S6" s="9"/>
      <c r="T6" s="9"/>
      <c r="Z6" s="64">
        <v>4</v>
      </c>
      <c r="AC6" s="93">
        <v>400</v>
      </c>
      <c r="AD6" s="95">
        <f t="shared" si="4"/>
        <v>1.4395635431433226E-2</v>
      </c>
      <c r="AE6" s="93">
        <v>0.05</v>
      </c>
      <c r="AF6" s="93">
        <v>20</v>
      </c>
      <c r="AG6" s="96">
        <f t="shared" si="5"/>
        <v>3.473274954631302</v>
      </c>
      <c r="AH6" s="96">
        <f t="shared" si="6"/>
        <v>2</v>
      </c>
      <c r="AI6" s="96">
        <f t="shared" si="7"/>
        <v>0.66666666666666663</v>
      </c>
      <c r="AJ6" s="96">
        <f t="shared" si="8"/>
        <v>13.860058378702032</v>
      </c>
      <c r="AK6" s="97">
        <f t="shared" si="9"/>
        <v>20</v>
      </c>
      <c r="AL6" s="97">
        <v>2.5</v>
      </c>
      <c r="AM6" s="97">
        <f t="shared" si="10"/>
        <v>8.6831873865782541</v>
      </c>
      <c r="AN6" s="97">
        <f t="shared" si="11"/>
        <v>5</v>
      </c>
      <c r="AO6" s="97">
        <f t="shared" si="12"/>
        <v>1.6666666666666665</v>
      </c>
      <c r="AP6" s="97">
        <f t="shared" si="13"/>
        <v>34.650145946755082</v>
      </c>
      <c r="AQ6" s="97">
        <f t="shared" si="14"/>
        <v>50</v>
      </c>
      <c r="AR6" s="93">
        <v>20</v>
      </c>
      <c r="AS6" s="93">
        <f t="shared" si="15"/>
        <v>0.05</v>
      </c>
      <c r="AT6" s="93"/>
      <c r="AU6" s="93">
        <v>1.2500000000000001E-2</v>
      </c>
      <c r="AV6" s="93">
        <v>10</v>
      </c>
      <c r="AW6" s="96">
        <f t="shared" si="16"/>
        <v>0.8683187386578255</v>
      </c>
      <c r="AX6" s="96">
        <f t="shared" si="17"/>
        <v>1</v>
      </c>
      <c r="AY6" s="96">
        <f t="shared" si="18"/>
        <v>0.33333333333333331</v>
      </c>
      <c r="AZ6" s="96">
        <f t="shared" si="19"/>
        <v>7.798347928008841</v>
      </c>
      <c r="BA6" s="97">
        <f t="shared" si="20"/>
        <v>10</v>
      </c>
      <c r="BB6" s="97">
        <v>2.5</v>
      </c>
      <c r="BC6" s="97">
        <f t="shared" si="21"/>
        <v>2.1707968466445635</v>
      </c>
      <c r="BD6" s="97">
        <f t="shared" si="22"/>
        <v>2.5</v>
      </c>
      <c r="BE6" s="97">
        <f t="shared" si="23"/>
        <v>0.83333333333333326</v>
      </c>
      <c r="BF6" s="97">
        <f t="shared" si="24"/>
        <v>19.495869820022101</v>
      </c>
      <c r="BG6" s="97">
        <f t="shared" si="25"/>
        <v>24.999999999999996</v>
      </c>
      <c r="BH6" s="93">
        <v>10</v>
      </c>
      <c r="BI6" s="95">
        <f t="shared" si="0"/>
        <v>1.2500000000000002E-2</v>
      </c>
    </row>
    <row r="7" spans="1:61" x14ac:dyDescent="0.25">
      <c r="A7" s="9" t="s">
        <v>250</v>
      </c>
      <c r="B7" s="9" t="s">
        <v>242</v>
      </c>
      <c r="C7" s="9" t="s">
        <v>107</v>
      </c>
      <c r="D7" s="9" t="s">
        <v>251</v>
      </c>
      <c r="E7" s="9">
        <v>50</v>
      </c>
      <c r="F7" s="9">
        <v>250</v>
      </c>
      <c r="G7" s="9">
        <v>0</v>
      </c>
      <c r="H7" s="10" t="s">
        <v>24</v>
      </c>
      <c r="I7" s="9">
        <v>18</v>
      </c>
      <c r="J7" s="9">
        <v>25</v>
      </c>
      <c r="K7" s="20">
        <v>246.89815735989578</v>
      </c>
      <c r="L7" s="20">
        <f t="shared" si="1"/>
        <v>6.1724539339973941</v>
      </c>
      <c r="M7" s="20">
        <f t="shared" si="2"/>
        <v>161.29483661505756</v>
      </c>
      <c r="N7" s="20">
        <f t="shared" si="3"/>
        <v>38.578701441822474</v>
      </c>
      <c r="O7" s="17" t="s">
        <v>244</v>
      </c>
      <c r="P7" s="9" t="s">
        <v>11</v>
      </c>
      <c r="Q7" s="9" t="s">
        <v>11</v>
      </c>
      <c r="R7" s="9" t="s">
        <v>11</v>
      </c>
      <c r="S7" s="9" t="s">
        <v>11</v>
      </c>
      <c r="T7" s="9" t="s">
        <v>11</v>
      </c>
      <c r="Z7" s="64">
        <v>2</v>
      </c>
      <c r="AA7" s="64">
        <v>2</v>
      </c>
      <c r="AC7" s="93">
        <v>400</v>
      </c>
      <c r="AD7" s="95">
        <f t="shared" si="4"/>
        <v>1.5431134834993485E-2</v>
      </c>
      <c r="AE7" s="93">
        <v>0.05</v>
      </c>
      <c r="AF7" s="93">
        <v>20</v>
      </c>
      <c r="AG7" s="96">
        <f t="shared" si="5"/>
        <v>3.2402023917653828</v>
      </c>
      <c r="AH7" s="96">
        <f t="shared" si="6"/>
        <v>2</v>
      </c>
      <c r="AI7" s="96">
        <f t="shared" si="7"/>
        <v>0.66666666666666663</v>
      </c>
      <c r="AJ7" s="96">
        <f t="shared" si="8"/>
        <v>14.093130941567949</v>
      </c>
      <c r="AK7" s="97">
        <f t="shared" si="9"/>
        <v>20</v>
      </c>
      <c r="AL7" s="97">
        <v>2.5</v>
      </c>
      <c r="AM7" s="97">
        <f t="shared" si="10"/>
        <v>8.1005059794134571</v>
      </c>
      <c r="AN7" s="97">
        <f t="shared" si="11"/>
        <v>5</v>
      </c>
      <c r="AO7" s="97">
        <f t="shared" si="12"/>
        <v>1.6666666666666665</v>
      </c>
      <c r="AP7" s="97">
        <f t="shared" si="13"/>
        <v>35.232827353919873</v>
      </c>
      <c r="AQ7" s="97">
        <f t="shared" si="14"/>
        <v>50</v>
      </c>
      <c r="AR7" s="93">
        <v>20</v>
      </c>
      <c r="AS7" s="93">
        <f t="shared" si="15"/>
        <v>5.000000000000001E-2</v>
      </c>
      <c r="AT7" s="93"/>
      <c r="AU7" s="93">
        <v>1.2500000000000001E-2</v>
      </c>
      <c r="AV7" s="93">
        <v>10</v>
      </c>
      <c r="AW7" s="96">
        <f t="shared" si="16"/>
        <v>0.81005059794134571</v>
      </c>
      <c r="AX7" s="96">
        <f t="shared" si="17"/>
        <v>1</v>
      </c>
      <c r="AY7" s="96">
        <f t="shared" si="18"/>
        <v>0.33333333333333331</v>
      </c>
      <c r="AZ7" s="96">
        <f t="shared" si="19"/>
        <v>7.8566160687253213</v>
      </c>
      <c r="BA7" s="97">
        <f t="shared" si="20"/>
        <v>10</v>
      </c>
      <c r="BB7" s="97">
        <v>2.5</v>
      </c>
      <c r="BC7" s="97">
        <f t="shared" si="21"/>
        <v>2.0251264948533643</v>
      </c>
      <c r="BD7" s="97">
        <f t="shared" si="22"/>
        <v>2.5</v>
      </c>
      <c r="BE7" s="97">
        <f t="shared" si="23"/>
        <v>0.83333333333333326</v>
      </c>
      <c r="BF7" s="97">
        <f t="shared" si="24"/>
        <v>19.641540171813304</v>
      </c>
      <c r="BG7" s="97">
        <f t="shared" si="25"/>
        <v>25</v>
      </c>
      <c r="BH7" s="93">
        <v>10</v>
      </c>
      <c r="BI7" s="95">
        <f t="shared" si="0"/>
        <v>1.2500000000000002E-2</v>
      </c>
    </row>
    <row r="8" spans="1:61" x14ac:dyDescent="0.25">
      <c r="A8" s="9" t="s">
        <v>252</v>
      </c>
      <c r="B8" s="9" t="s">
        <v>242</v>
      </c>
      <c r="C8" s="9" t="s">
        <v>107</v>
      </c>
      <c r="D8" s="9" t="s">
        <v>251</v>
      </c>
      <c r="E8" s="9">
        <v>50</v>
      </c>
      <c r="F8" s="9">
        <v>250</v>
      </c>
      <c r="G8" s="9">
        <v>0.5</v>
      </c>
      <c r="H8" s="10" t="s">
        <v>24</v>
      </c>
      <c r="I8" s="9">
        <v>18</v>
      </c>
      <c r="J8" s="9">
        <v>25</v>
      </c>
      <c r="K8" s="20">
        <v>246.19247458584141</v>
      </c>
      <c r="L8" s="20">
        <f t="shared" si="1"/>
        <v>6.1548118646460352</v>
      </c>
      <c r="M8" s="20">
        <f t="shared" si="2"/>
        <v>160.83382471865349</v>
      </c>
      <c r="N8" s="20">
        <f t="shared" si="3"/>
        <v>38.468436037884302</v>
      </c>
      <c r="O8" s="17" t="s">
        <v>244</v>
      </c>
      <c r="P8" s="9"/>
      <c r="Q8" s="9" t="s">
        <v>11</v>
      </c>
      <c r="R8" s="9"/>
      <c r="S8" s="9" t="s">
        <v>11</v>
      </c>
      <c r="T8" s="9" t="s">
        <v>11</v>
      </c>
      <c r="Z8" s="64">
        <v>2</v>
      </c>
      <c r="AA8" s="64">
        <v>2</v>
      </c>
      <c r="AC8" s="93">
        <v>400</v>
      </c>
      <c r="AD8" s="95">
        <f t="shared" si="4"/>
        <v>1.5387029661615087E-2</v>
      </c>
      <c r="AE8" s="93">
        <v>0.05</v>
      </c>
      <c r="AF8" s="93">
        <v>20</v>
      </c>
      <c r="AG8" s="96">
        <f t="shared" si="5"/>
        <v>3.249490064007051</v>
      </c>
      <c r="AH8" s="96">
        <f t="shared" si="6"/>
        <v>2</v>
      </c>
      <c r="AI8" s="96">
        <f t="shared" si="7"/>
        <v>0.66666666666666663</v>
      </c>
      <c r="AJ8" s="96">
        <f t="shared" si="8"/>
        <v>14.083843269326282</v>
      </c>
      <c r="AK8" s="97">
        <f t="shared" si="9"/>
        <v>20</v>
      </c>
      <c r="AL8" s="97">
        <v>2.5</v>
      </c>
      <c r="AM8" s="97">
        <f t="shared" si="10"/>
        <v>8.1237251600176279</v>
      </c>
      <c r="AN8" s="97">
        <f t="shared" si="11"/>
        <v>5</v>
      </c>
      <c r="AO8" s="97">
        <f t="shared" si="12"/>
        <v>1.6666666666666665</v>
      </c>
      <c r="AP8" s="97">
        <f t="shared" si="13"/>
        <v>35.209608173315708</v>
      </c>
      <c r="AQ8" s="97">
        <f t="shared" si="14"/>
        <v>50</v>
      </c>
      <c r="AR8" s="93">
        <v>20</v>
      </c>
      <c r="AS8" s="93">
        <f t="shared" si="15"/>
        <v>0.05</v>
      </c>
      <c r="AT8" s="93"/>
      <c r="AU8" s="93">
        <v>1.2500000000000001E-2</v>
      </c>
      <c r="AV8" s="93">
        <v>10</v>
      </c>
      <c r="AW8" s="96">
        <f t="shared" si="16"/>
        <v>0.81237251600176275</v>
      </c>
      <c r="AX8" s="96">
        <f t="shared" si="17"/>
        <v>1</v>
      </c>
      <c r="AY8" s="96">
        <f t="shared" si="18"/>
        <v>0.33333333333333331</v>
      </c>
      <c r="AZ8" s="96">
        <f t="shared" si="19"/>
        <v>7.854294150664904</v>
      </c>
      <c r="BA8" s="97">
        <f t="shared" si="20"/>
        <v>10</v>
      </c>
      <c r="BB8" s="97">
        <v>2.5</v>
      </c>
      <c r="BC8" s="97">
        <f t="shared" si="21"/>
        <v>2.030931290004407</v>
      </c>
      <c r="BD8" s="97">
        <f t="shared" si="22"/>
        <v>2.5</v>
      </c>
      <c r="BE8" s="97">
        <f t="shared" si="23"/>
        <v>0.83333333333333326</v>
      </c>
      <c r="BF8" s="97">
        <f t="shared" si="24"/>
        <v>19.635735376662261</v>
      </c>
      <c r="BG8" s="97">
        <f t="shared" si="25"/>
        <v>25</v>
      </c>
      <c r="BH8" s="93">
        <v>10</v>
      </c>
      <c r="BI8" s="95">
        <f t="shared" si="0"/>
        <v>1.2500000000000001E-2</v>
      </c>
    </row>
    <row r="9" spans="1:61" x14ac:dyDescent="0.25">
      <c r="A9" s="9" t="s">
        <v>253</v>
      </c>
      <c r="B9" s="9" t="s">
        <v>242</v>
      </c>
      <c r="C9" s="9" t="s">
        <v>107</v>
      </c>
      <c r="D9" s="9" t="s">
        <v>251</v>
      </c>
      <c r="E9" s="9">
        <v>50</v>
      </c>
      <c r="F9" s="9">
        <v>250</v>
      </c>
      <c r="G9" s="9">
        <v>2</v>
      </c>
      <c r="H9" s="10" t="s">
        <v>24</v>
      </c>
      <c r="I9" s="9">
        <v>18</v>
      </c>
      <c r="J9" s="9">
        <v>25</v>
      </c>
      <c r="K9" s="20">
        <v>243.31899786318144</v>
      </c>
      <c r="L9" s="20">
        <f t="shared" si="1"/>
        <v>6.0829749465795357</v>
      </c>
      <c r="M9" s="20">
        <f t="shared" si="2"/>
        <v>158.9566257818343</v>
      </c>
      <c r="N9" s="20">
        <f t="shared" si="3"/>
        <v>38.019445240346933</v>
      </c>
      <c r="O9" s="17" t="s">
        <v>244</v>
      </c>
      <c r="P9" s="9" t="s">
        <v>11</v>
      </c>
      <c r="Q9" s="9" t="s">
        <v>11</v>
      </c>
      <c r="R9" s="9" t="s">
        <v>11</v>
      </c>
      <c r="S9" s="9" t="s">
        <v>11</v>
      </c>
      <c r="T9" s="9" t="s">
        <v>11</v>
      </c>
      <c r="Z9" s="64">
        <v>2</v>
      </c>
      <c r="AA9" s="64">
        <v>2</v>
      </c>
      <c r="AC9" s="93">
        <v>400</v>
      </c>
      <c r="AD9" s="95">
        <f t="shared" si="4"/>
        <v>1.5207437366448839E-2</v>
      </c>
      <c r="AE9" s="93">
        <v>0.05</v>
      </c>
      <c r="AF9" s="93">
        <v>20</v>
      </c>
      <c r="AG9" s="96">
        <f t="shared" si="5"/>
        <v>3.2878649305051018</v>
      </c>
      <c r="AH9" s="96">
        <f t="shared" si="6"/>
        <v>2</v>
      </c>
      <c r="AI9" s="96">
        <f t="shared" si="7"/>
        <v>0.66666666666666663</v>
      </c>
      <c r="AJ9" s="96">
        <f t="shared" si="8"/>
        <v>14.045468402828231</v>
      </c>
      <c r="AK9" s="97">
        <f t="shared" si="9"/>
        <v>20</v>
      </c>
      <c r="AL9" s="97">
        <v>2.5</v>
      </c>
      <c r="AM9" s="97">
        <f t="shared" si="10"/>
        <v>8.2196623262627551</v>
      </c>
      <c r="AN9" s="97">
        <f t="shared" si="11"/>
        <v>5</v>
      </c>
      <c r="AO9" s="97">
        <f t="shared" si="12"/>
        <v>1.6666666666666665</v>
      </c>
      <c r="AP9" s="97">
        <f t="shared" si="13"/>
        <v>35.113671007070579</v>
      </c>
      <c r="AQ9" s="97">
        <f t="shared" si="14"/>
        <v>50</v>
      </c>
      <c r="AR9" s="93">
        <v>20</v>
      </c>
      <c r="AS9" s="93">
        <f t="shared" si="15"/>
        <v>0.05</v>
      </c>
      <c r="AT9" s="93"/>
      <c r="AU9" s="93">
        <v>1.2500000000000001E-2</v>
      </c>
      <c r="AV9" s="93">
        <v>10</v>
      </c>
      <c r="AW9" s="96">
        <f t="shared" si="16"/>
        <v>0.82196623262627544</v>
      </c>
      <c r="AX9" s="96">
        <f t="shared" si="17"/>
        <v>1</v>
      </c>
      <c r="AY9" s="96">
        <f t="shared" si="18"/>
        <v>0.33333333333333331</v>
      </c>
      <c r="AZ9" s="96">
        <f t="shared" si="19"/>
        <v>7.8447004340403907</v>
      </c>
      <c r="BA9" s="97">
        <f t="shared" si="20"/>
        <v>10</v>
      </c>
      <c r="BB9" s="97">
        <v>2.5</v>
      </c>
      <c r="BC9" s="97">
        <f t="shared" si="21"/>
        <v>2.0549155815656888</v>
      </c>
      <c r="BD9" s="97">
        <f t="shared" si="22"/>
        <v>2.5</v>
      </c>
      <c r="BE9" s="97">
        <f t="shared" si="23"/>
        <v>0.83333333333333326</v>
      </c>
      <c r="BF9" s="97">
        <f t="shared" si="24"/>
        <v>19.611751085100977</v>
      </c>
      <c r="BG9" s="97">
        <f t="shared" si="25"/>
        <v>25</v>
      </c>
      <c r="BH9" s="93">
        <v>10</v>
      </c>
      <c r="BI9" s="95">
        <f t="shared" si="0"/>
        <v>1.2500000000000001E-2</v>
      </c>
    </row>
    <row r="10" spans="1:61" x14ac:dyDescent="0.25">
      <c r="A10" s="9" t="s">
        <v>254</v>
      </c>
      <c r="B10" s="9" t="s">
        <v>242</v>
      </c>
      <c r="C10" s="9" t="s">
        <v>107</v>
      </c>
      <c r="D10" s="9" t="s">
        <v>251</v>
      </c>
      <c r="E10" s="9">
        <v>50</v>
      </c>
      <c r="F10" s="9">
        <v>5</v>
      </c>
      <c r="G10" s="9" t="s">
        <v>112</v>
      </c>
      <c r="H10" s="10" t="s">
        <v>24</v>
      </c>
      <c r="I10" s="9">
        <v>18</v>
      </c>
      <c r="J10" s="9">
        <v>25</v>
      </c>
      <c r="K10" s="20">
        <v>152.21572472469808</v>
      </c>
      <c r="L10" s="20">
        <f t="shared" si="1"/>
        <v>3.8053931181174523</v>
      </c>
      <c r="M10" s="20">
        <f t="shared" si="2"/>
        <v>99.440233626064028</v>
      </c>
      <c r="N10" s="20">
        <f t="shared" si="3"/>
        <v>23.784239873223989</v>
      </c>
      <c r="O10" s="17" t="s">
        <v>244</v>
      </c>
      <c r="P10" s="9"/>
      <c r="Q10" s="9" t="s">
        <v>11</v>
      </c>
      <c r="R10" s="9"/>
      <c r="S10" s="9"/>
      <c r="T10" s="9"/>
      <c r="Z10" s="64">
        <v>2</v>
      </c>
      <c r="AC10" s="93">
        <v>400</v>
      </c>
      <c r="AD10" s="95">
        <f t="shared" si="4"/>
        <v>9.5134827952936315E-3</v>
      </c>
      <c r="AE10" s="93">
        <v>0.05</v>
      </c>
      <c r="AF10" s="93">
        <v>20</v>
      </c>
      <c r="AG10" s="96">
        <f t="shared" si="5"/>
        <v>5.2556987883275781</v>
      </c>
      <c r="AH10" s="96">
        <f t="shared" si="6"/>
        <v>2</v>
      </c>
      <c r="AI10" s="96">
        <f t="shared" si="7"/>
        <v>0.66666666666666663</v>
      </c>
      <c r="AJ10" s="96">
        <f t="shared" si="8"/>
        <v>12.077634545005754</v>
      </c>
      <c r="AK10" s="97">
        <f t="shared" si="9"/>
        <v>20</v>
      </c>
      <c r="AL10" s="97">
        <v>2.5</v>
      </c>
      <c r="AM10" s="97">
        <f t="shared" si="10"/>
        <v>13.139246970818945</v>
      </c>
      <c r="AN10" s="97">
        <f t="shared" si="11"/>
        <v>5</v>
      </c>
      <c r="AO10" s="97">
        <f t="shared" si="12"/>
        <v>1.6666666666666665</v>
      </c>
      <c r="AP10" s="97">
        <f t="shared" si="13"/>
        <v>30.194086362514383</v>
      </c>
      <c r="AQ10" s="97">
        <f t="shared" si="14"/>
        <v>50</v>
      </c>
      <c r="AR10" s="93">
        <v>20</v>
      </c>
      <c r="AS10" s="93">
        <f t="shared" si="15"/>
        <v>0.05</v>
      </c>
      <c r="AT10" s="93"/>
      <c r="AU10" s="93">
        <v>1.2500000000000001E-2</v>
      </c>
      <c r="AV10" s="93">
        <v>10</v>
      </c>
      <c r="AW10" s="96">
        <f t="shared" si="16"/>
        <v>1.3139246970818945</v>
      </c>
      <c r="AX10" s="96">
        <f t="shared" si="17"/>
        <v>1</v>
      </c>
      <c r="AY10" s="96">
        <f t="shared" si="18"/>
        <v>0.33333333333333331</v>
      </c>
      <c r="AZ10" s="96">
        <f t="shared" si="19"/>
        <v>7.3527419695847716</v>
      </c>
      <c r="BA10" s="97">
        <f t="shared" si="20"/>
        <v>10</v>
      </c>
      <c r="BB10" s="97">
        <v>2.5</v>
      </c>
      <c r="BC10" s="97">
        <f t="shared" si="21"/>
        <v>3.2848117427047363</v>
      </c>
      <c r="BD10" s="97">
        <f t="shared" si="22"/>
        <v>2.5</v>
      </c>
      <c r="BE10" s="97">
        <f t="shared" si="23"/>
        <v>0.83333333333333326</v>
      </c>
      <c r="BF10" s="97">
        <f t="shared" si="24"/>
        <v>18.381854923961928</v>
      </c>
      <c r="BG10" s="97">
        <f t="shared" si="25"/>
        <v>24.999999999999996</v>
      </c>
      <c r="BH10" s="93">
        <v>10</v>
      </c>
      <c r="BI10" s="95">
        <f t="shared" si="0"/>
        <v>1.2500000000000002E-2</v>
      </c>
    </row>
    <row r="11" spans="1:61" x14ac:dyDescent="0.25">
      <c r="A11" s="9" t="s">
        <v>255</v>
      </c>
      <c r="B11" s="9" t="s">
        <v>242</v>
      </c>
      <c r="C11" s="9" t="s">
        <v>107</v>
      </c>
      <c r="D11" s="9" t="s">
        <v>251</v>
      </c>
      <c r="E11" s="9">
        <v>50</v>
      </c>
      <c r="F11" s="9">
        <v>5</v>
      </c>
      <c r="G11" s="9" t="s">
        <v>249</v>
      </c>
      <c r="H11" s="10" t="s">
        <v>24</v>
      </c>
      <c r="I11" s="9">
        <v>18</v>
      </c>
      <c r="J11" s="9">
        <v>25</v>
      </c>
      <c r="K11" s="20">
        <v>262.82352842190102</v>
      </c>
      <c r="L11" s="20">
        <f t="shared" si="1"/>
        <v>6.570588210547526</v>
      </c>
      <c r="M11" s="20">
        <f t="shared" si="2"/>
        <v>171.69864096478392</v>
      </c>
      <c r="N11" s="20">
        <f t="shared" si="3"/>
        <v>41.067096422655716</v>
      </c>
      <c r="O11" s="17" t="s">
        <v>244</v>
      </c>
      <c r="P11" s="9"/>
      <c r="Q11" s="9" t="s">
        <v>11</v>
      </c>
      <c r="R11" s="9"/>
      <c r="S11" s="9"/>
      <c r="T11" s="9"/>
      <c r="Z11" s="64">
        <v>4</v>
      </c>
      <c r="AC11" s="93">
        <v>400</v>
      </c>
      <c r="AD11" s="95">
        <f t="shared" si="4"/>
        <v>1.6426470526368815E-2</v>
      </c>
      <c r="AE11" s="93">
        <v>0.05</v>
      </c>
      <c r="AF11" s="93">
        <v>20</v>
      </c>
      <c r="AG11" s="96">
        <f t="shared" si="5"/>
        <v>3.0438675137021569</v>
      </c>
      <c r="AH11" s="96">
        <f t="shared" si="6"/>
        <v>2</v>
      </c>
      <c r="AI11" s="96">
        <f t="shared" si="7"/>
        <v>0.66666666666666663</v>
      </c>
      <c r="AJ11" s="96">
        <f t="shared" si="8"/>
        <v>14.289465819631175</v>
      </c>
      <c r="AK11" s="97">
        <f t="shared" si="9"/>
        <v>20</v>
      </c>
      <c r="AL11" s="97">
        <v>2.5</v>
      </c>
      <c r="AM11" s="97">
        <f t="shared" si="10"/>
        <v>7.6096687842553923</v>
      </c>
      <c r="AN11" s="97">
        <f t="shared" si="11"/>
        <v>5</v>
      </c>
      <c r="AO11" s="97">
        <f t="shared" si="12"/>
        <v>1.6666666666666665</v>
      </c>
      <c r="AP11" s="97">
        <f t="shared" si="13"/>
        <v>35.723664549077938</v>
      </c>
      <c r="AQ11" s="97">
        <f t="shared" si="14"/>
        <v>50</v>
      </c>
      <c r="AR11" s="93">
        <v>20</v>
      </c>
      <c r="AS11" s="93">
        <f t="shared" si="15"/>
        <v>5.000000000000001E-2</v>
      </c>
      <c r="AT11" s="93"/>
      <c r="AU11" s="93">
        <v>1.2500000000000001E-2</v>
      </c>
      <c r="AV11" s="93">
        <v>10</v>
      </c>
      <c r="AW11" s="96">
        <f t="shared" si="16"/>
        <v>0.76096687842553923</v>
      </c>
      <c r="AX11" s="96">
        <f t="shared" si="17"/>
        <v>1</v>
      </c>
      <c r="AY11" s="96">
        <f t="shared" si="18"/>
        <v>0.33333333333333331</v>
      </c>
      <c r="AZ11" s="96">
        <f t="shared" si="19"/>
        <v>7.9056997882411277</v>
      </c>
      <c r="BA11" s="97">
        <f t="shared" si="20"/>
        <v>10</v>
      </c>
      <c r="BB11" s="97">
        <v>2.5</v>
      </c>
      <c r="BC11" s="97">
        <f t="shared" si="21"/>
        <v>1.9024171960638481</v>
      </c>
      <c r="BD11" s="97">
        <f t="shared" si="22"/>
        <v>2.5</v>
      </c>
      <c r="BE11" s="97">
        <f t="shared" si="23"/>
        <v>0.83333333333333326</v>
      </c>
      <c r="BF11" s="97">
        <f t="shared" si="24"/>
        <v>19.76424947060282</v>
      </c>
      <c r="BG11" s="97">
        <f t="shared" si="25"/>
        <v>25</v>
      </c>
      <c r="BH11" s="93">
        <v>10</v>
      </c>
      <c r="BI11" s="95">
        <f t="shared" si="0"/>
        <v>1.2500000000000002E-2</v>
      </c>
    </row>
    <row r="12" spans="1:61" x14ac:dyDescent="0.25">
      <c r="A12" s="9" t="s">
        <v>256</v>
      </c>
      <c r="B12" s="9" t="s">
        <v>242</v>
      </c>
      <c r="C12" s="9" t="s">
        <v>107</v>
      </c>
      <c r="D12" s="9" t="s">
        <v>257</v>
      </c>
      <c r="E12" s="9">
        <v>50</v>
      </c>
      <c r="F12" s="9">
        <v>250</v>
      </c>
      <c r="G12" s="9">
        <v>0</v>
      </c>
      <c r="H12" s="10" t="s">
        <v>24</v>
      </c>
      <c r="I12" s="9">
        <v>18</v>
      </c>
      <c r="J12" s="9">
        <v>25</v>
      </c>
      <c r="K12" s="20">
        <v>228.05977000651663</v>
      </c>
      <c r="L12" s="20">
        <f t="shared" si="1"/>
        <v>5.7014942501629156</v>
      </c>
      <c r="M12" s="20">
        <f t="shared" si="2"/>
        <v>148.98800272554709</v>
      </c>
      <c r="N12" s="20">
        <f t="shared" si="3"/>
        <v>35.635137467418076</v>
      </c>
      <c r="O12" s="17" t="s">
        <v>244</v>
      </c>
      <c r="P12" s="9" t="s">
        <v>11</v>
      </c>
      <c r="Q12" s="9" t="s">
        <v>11</v>
      </c>
      <c r="R12" s="9" t="s">
        <v>11</v>
      </c>
      <c r="S12" s="9" t="s">
        <v>11</v>
      </c>
      <c r="T12" s="9" t="s">
        <v>11</v>
      </c>
      <c r="Z12" s="64">
        <v>3</v>
      </c>
      <c r="AA12" s="64">
        <v>1</v>
      </c>
      <c r="AC12" s="93">
        <v>400</v>
      </c>
      <c r="AD12" s="95">
        <f t="shared" si="4"/>
        <v>1.4253735625407288E-2</v>
      </c>
      <c r="AE12" s="93">
        <v>0.05</v>
      </c>
      <c r="AF12" s="93">
        <v>20</v>
      </c>
      <c r="AG12" s="96">
        <f t="shared" si="5"/>
        <v>3.5078523493079938</v>
      </c>
      <c r="AH12" s="96">
        <f t="shared" si="6"/>
        <v>2</v>
      </c>
      <c r="AI12" s="96">
        <f t="shared" si="7"/>
        <v>0.66666666666666663</v>
      </c>
      <c r="AJ12" s="96">
        <f t="shared" si="8"/>
        <v>13.82548098402534</v>
      </c>
      <c r="AK12" s="97">
        <f t="shared" si="9"/>
        <v>20</v>
      </c>
      <c r="AL12" s="97">
        <v>2.5</v>
      </c>
      <c r="AM12" s="97">
        <f t="shared" si="10"/>
        <v>8.7696308732699855</v>
      </c>
      <c r="AN12" s="97">
        <f t="shared" si="11"/>
        <v>5</v>
      </c>
      <c r="AO12" s="97">
        <f t="shared" si="12"/>
        <v>1.6666666666666665</v>
      </c>
      <c r="AP12" s="97">
        <f t="shared" si="13"/>
        <v>34.563702460063354</v>
      </c>
      <c r="AQ12" s="97">
        <f t="shared" si="14"/>
        <v>50.000000000000007</v>
      </c>
      <c r="AR12" s="93">
        <v>20</v>
      </c>
      <c r="AS12" s="93">
        <f t="shared" si="15"/>
        <v>0.05</v>
      </c>
      <c r="AT12" s="93"/>
      <c r="AU12" s="93">
        <v>1.2500000000000001E-2</v>
      </c>
      <c r="AV12" s="93">
        <v>10</v>
      </c>
      <c r="AW12" s="96">
        <f t="shared" si="16"/>
        <v>0.87696308732699846</v>
      </c>
      <c r="AX12" s="96">
        <f t="shared" si="17"/>
        <v>1</v>
      </c>
      <c r="AY12" s="96">
        <f t="shared" si="18"/>
        <v>0.33333333333333331</v>
      </c>
      <c r="AZ12" s="96">
        <f t="shared" si="19"/>
        <v>7.7897035793396681</v>
      </c>
      <c r="BA12" s="97">
        <f t="shared" si="20"/>
        <v>10</v>
      </c>
      <c r="BB12" s="97">
        <v>2.5</v>
      </c>
      <c r="BC12" s="97">
        <f t="shared" si="21"/>
        <v>2.1924077183174964</v>
      </c>
      <c r="BD12" s="97">
        <f t="shared" si="22"/>
        <v>2.5</v>
      </c>
      <c r="BE12" s="97">
        <f t="shared" si="23"/>
        <v>0.83333333333333326</v>
      </c>
      <c r="BF12" s="97">
        <f t="shared" si="24"/>
        <v>19.474258948349171</v>
      </c>
      <c r="BG12" s="97">
        <f t="shared" si="25"/>
        <v>25</v>
      </c>
      <c r="BH12" s="93">
        <v>10</v>
      </c>
      <c r="BI12" s="95">
        <f t="shared" si="0"/>
        <v>1.2500000000000002E-2</v>
      </c>
    </row>
    <row r="13" spans="1:61" x14ac:dyDescent="0.25">
      <c r="A13" s="9" t="s">
        <v>258</v>
      </c>
      <c r="B13" s="9" t="s">
        <v>242</v>
      </c>
      <c r="C13" s="9" t="s">
        <v>107</v>
      </c>
      <c r="D13" s="9" t="s">
        <v>257</v>
      </c>
      <c r="E13" s="9">
        <v>50</v>
      </c>
      <c r="F13" s="9">
        <v>250</v>
      </c>
      <c r="G13" s="9">
        <v>0.5</v>
      </c>
      <c r="H13" s="10" t="s">
        <v>24</v>
      </c>
      <c r="I13" s="9">
        <v>18</v>
      </c>
      <c r="J13" s="9">
        <v>25</v>
      </c>
      <c r="K13" s="20">
        <v>220.25357515410212</v>
      </c>
      <c r="L13" s="20">
        <f t="shared" si="1"/>
        <v>5.5063393788525525</v>
      </c>
      <c r="M13" s="20">
        <f t="shared" si="2"/>
        <v>143.88833354709246</v>
      </c>
      <c r="N13" s="20">
        <f t="shared" si="3"/>
        <v>34.415392193381827</v>
      </c>
      <c r="O13" s="17" t="s">
        <v>244</v>
      </c>
      <c r="P13" s="9"/>
      <c r="Q13" s="9" t="s">
        <v>11</v>
      </c>
      <c r="R13" s="9"/>
      <c r="S13" s="9" t="s">
        <v>11</v>
      </c>
      <c r="T13" s="9" t="s">
        <v>11</v>
      </c>
      <c r="Z13" s="64">
        <v>3</v>
      </c>
      <c r="AA13" s="64">
        <v>1</v>
      </c>
      <c r="AC13" s="93">
        <v>400</v>
      </c>
      <c r="AD13" s="95">
        <f t="shared" si="4"/>
        <v>1.3765848447131381E-2</v>
      </c>
      <c r="AE13" s="93">
        <v>0.05</v>
      </c>
      <c r="AF13" s="93">
        <v>20</v>
      </c>
      <c r="AG13" s="96">
        <f t="shared" si="5"/>
        <v>3.6321771369217228</v>
      </c>
      <c r="AH13" s="96">
        <f t="shared" si="6"/>
        <v>2</v>
      </c>
      <c r="AI13" s="96">
        <f t="shared" si="7"/>
        <v>0.66666666666666663</v>
      </c>
      <c r="AJ13" s="96">
        <f t="shared" si="8"/>
        <v>13.70115619641161</v>
      </c>
      <c r="AK13" s="97">
        <f t="shared" si="9"/>
        <v>20</v>
      </c>
      <c r="AL13" s="97">
        <v>2.5</v>
      </c>
      <c r="AM13" s="97">
        <f t="shared" si="10"/>
        <v>9.0804428423043078</v>
      </c>
      <c r="AN13" s="97">
        <f t="shared" si="11"/>
        <v>5</v>
      </c>
      <c r="AO13" s="97">
        <f t="shared" si="12"/>
        <v>1.6666666666666665</v>
      </c>
      <c r="AP13" s="97">
        <f t="shared" si="13"/>
        <v>34.252890491029021</v>
      </c>
      <c r="AQ13" s="97">
        <f t="shared" si="14"/>
        <v>49.999999999999993</v>
      </c>
      <c r="AR13" s="93">
        <v>20</v>
      </c>
      <c r="AS13" s="93">
        <f t="shared" si="15"/>
        <v>5.0000000000000017E-2</v>
      </c>
      <c r="AT13" s="93"/>
      <c r="AU13" s="93">
        <v>1.2500000000000001E-2</v>
      </c>
      <c r="AV13" s="93">
        <v>10</v>
      </c>
      <c r="AW13" s="96">
        <f t="shared" si="16"/>
        <v>0.90804428423043071</v>
      </c>
      <c r="AX13" s="96">
        <f t="shared" si="17"/>
        <v>1</v>
      </c>
      <c r="AY13" s="96">
        <f t="shared" si="18"/>
        <v>0.33333333333333331</v>
      </c>
      <c r="AZ13" s="96">
        <f t="shared" si="19"/>
        <v>7.7586223824362364</v>
      </c>
      <c r="BA13" s="97">
        <f t="shared" si="20"/>
        <v>10</v>
      </c>
      <c r="BB13" s="97">
        <v>2.5</v>
      </c>
      <c r="BC13" s="97">
        <f t="shared" si="21"/>
        <v>2.2701107105760769</v>
      </c>
      <c r="BD13" s="97">
        <f t="shared" si="22"/>
        <v>2.5</v>
      </c>
      <c r="BE13" s="97">
        <f t="shared" si="23"/>
        <v>0.83333333333333326</v>
      </c>
      <c r="BF13" s="97">
        <f t="shared" si="24"/>
        <v>19.396555956090591</v>
      </c>
      <c r="BG13" s="97">
        <f t="shared" si="25"/>
        <v>25</v>
      </c>
      <c r="BH13" s="93">
        <v>10</v>
      </c>
      <c r="BI13" s="95">
        <f t="shared" si="0"/>
        <v>1.2500000000000002E-2</v>
      </c>
    </row>
    <row r="14" spans="1:61" x14ac:dyDescent="0.25">
      <c r="A14" s="9" t="s">
        <v>259</v>
      </c>
      <c r="B14" s="9" t="s">
        <v>242</v>
      </c>
      <c r="C14" s="9" t="s">
        <v>107</v>
      </c>
      <c r="D14" s="9" t="s">
        <v>257</v>
      </c>
      <c r="E14" s="9">
        <v>50</v>
      </c>
      <c r="F14" s="9">
        <v>250</v>
      </c>
      <c r="G14" s="9">
        <v>2</v>
      </c>
      <c r="H14" s="10" t="s">
        <v>24</v>
      </c>
      <c r="I14" s="9">
        <v>18</v>
      </c>
      <c r="J14" s="9">
        <v>25</v>
      </c>
      <c r="K14" s="20">
        <v>217.04605760876666</v>
      </c>
      <c r="L14" s="20">
        <f t="shared" si="1"/>
        <v>5.426151440219166</v>
      </c>
      <c r="M14" s="20">
        <f t="shared" si="2"/>
        <v>141.79291078676508</v>
      </c>
      <c r="N14" s="20">
        <f t="shared" si="3"/>
        <v>33.914206347873346</v>
      </c>
      <c r="O14" s="17" t="s">
        <v>244</v>
      </c>
      <c r="P14" s="9" t="s">
        <v>11</v>
      </c>
      <c r="Q14" s="9" t="s">
        <v>11</v>
      </c>
      <c r="R14" s="9" t="s">
        <v>11</v>
      </c>
      <c r="S14" s="9" t="s">
        <v>11</v>
      </c>
      <c r="T14" s="9" t="s">
        <v>11</v>
      </c>
      <c r="Z14" s="64">
        <v>3</v>
      </c>
      <c r="AA14" s="64">
        <v>1</v>
      </c>
      <c r="AC14" s="93">
        <v>400</v>
      </c>
      <c r="AD14" s="95">
        <f t="shared" si="4"/>
        <v>1.3565378600547915E-2</v>
      </c>
      <c r="AE14" s="93">
        <v>0.05</v>
      </c>
      <c r="AF14" s="93">
        <v>20</v>
      </c>
      <c r="AG14" s="96">
        <f t="shared" si="5"/>
        <v>3.685853633158493</v>
      </c>
      <c r="AH14" s="96">
        <f t="shared" si="6"/>
        <v>2</v>
      </c>
      <c r="AI14" s="96">
        <f t="shared" si="7"/>
        <v>0.66666666666666663</v>
      </c>
      <c r="AJ14" s="96">
        <f t="shared" si="8"/>
        <v>13.647479700174841</v>
      </c>
      <c r="AK14" s="97">
        <f t="shared" si="9"/>
        <v>20</v>
      </c>
      <c r="AL14" s="97">
        <v>2.5</v>
      </c>
      <c r="AM14" s="97">
        <f t="shared" si="10"/>
        <v>9.2146340828962323</v>
      </c>
      <c r="AN14" s="97">
        <f t="shared" si="11"/>
        <v>5</v>
      </c>
      <c r="AO14" s="97">
        <f t="shared" si="12"/>
        <v>1.6666666666666665</v>
      </c>
      <c r="AP14" s="97">
        <f t="shared" si="13"/>
        <v>34.118699250437103</v>
      </c>
      <c r="AQ14" s="97">
        <f t="shared" si="14"/>
        <v>50</v>
      </c>
      <c r="AR14" s="93">
        <v>20</v>
      </c>
      <c r="AS14" s="93">
        <f t="shared" si="15"/>
        <v>0.05</v>
      </c>
      <c r="AT14" s="93"/>
      <c r="AU14" s="93">
        <v>1.2500000000000001E-2</v>
      </c>
      <c r="AV14" s="93">
        <v>10</v>
      </c>
      <c r="AW14" s="96">
        <f t="shared" si="16"/>
        <v>0.92146340828962325</v>
      </c>
      <c r="AX14" s="96">
        <f t="shared" si="17"/>
        <v>1</v>
      </c>
      <c r="AY14" s="96">
        <f t="shared" si="18"/>
        <v>0.33333333333333331</v>
      </c>
      <c r="AZ14" s="96">
        <f t="shared" si="19"/>
        <v>7.7452032583770434</v>
      </c>
      <c r="BA14" s="97">
        <f t="shared" si="20"/>
        <v>10</v>
      </c>
      <c r="BB14" s="97">
        <v>2.5</v>
      </c>
      <c r="BC14" s="97">
        <f t="shared" si="21"/>
        <v>2.3036585207240581</v>
      </c>
      <c r="BD14" s="97">
        <f t="shared" si="22"/>
        <v>2.5</v>
      </c>
      <c r="BE14" s="97">
        <f t="shared" si="23"/>
        <v>0.83333333333333326</v>
      </c>
      <c r="BF14" s="97">
        <f t="shared" si="24"/>
        <v>19.363008145942608</v>
      </c>
      <c r="BG14" s="97">
        <f t="shared" si="25"/>
        <v>25</v>
      </c>
      <c r="BH14" s="93">
        <v>10</v>
      </c>
      <c r="BI14" s="95">
        <f t="shared" si="0"/>
        <v>1.2500000000000001E-2</v>
      </c>
    </row>
    <row r="15" spans="1:61" x14ac:dyDescent="0.25">
      <c r="A15" s="9" t="s">
        <v>260</v>
      </c>
      <c r="B15" s="9" t="s">
        <v>242</v>
      </c>
      <c r="C15" s="9" t="s">
        <v>107</v>
      </c>
      <c r="D15" s="9" t="s">
        <v>257</v>
      </c>
      <c r="E15" s="9">
        <v>50</v>
      </c>
      <c r="F15" s="9">
        <v>5</v>
      </c>
      <c r="G15" s="9" t="s">
        <v>112</v>
      </c>
      <c r="H15" s="10" t="s">
        <v>24</v>
      </c>
      <c r="I15" s="9">
        <v>18</v>
      </c>
      <c r="J15" s="9">
        <v>25</v>
      </c>
      <c r="K15" s="20">
        <v>223.39293621053119</v>
      </c>
      <c r="L15" s="20">
        <f t="shared" si="1"/>
        <v>5.5848234052632799</v>
      </c>
      <c r="M15" s="20">
        <f t="shared" si="2"/>
        <v>145.9392307027739</v>
      </c>
      <c r="N15" s="20">
        <f t="shared" si="3"/>
        <v>34.905928348892779</v>
      </c>
      <c r="O15" s="17" t="s">
        <v>244</v>
      </c>
      <c r="P15" s="9"/>
      <c r="Q15" s="9" t="s">
        <v>11</v>
      </c>
      <c r="R15" s="9"/>
      <c r="S15" s="9"/>
      <c r="T15" s="9"/>
      <c r="Z15" s="64">
        <v>3</v>
      </c>
      <c r="AC15" s="93">
        <v>400</v>
      </c>
      <c r="AD15" s="95">
        <f t="shared" si="4"/>
        <v>1.3962058513158199E-2</v>
      </c>
      <c r="AE15" s="93">
        <v>0.05</v>
      </c>
      <c r="AF15" s="93">
        <v>20</v>
      </c>
      <c r="AG15" s="96">
        <f t="shared" si="5"/>
        <v>3.5811338244198541</v>
      </c>
      <c r="AH15" s="96">
        <f t="shared" si="6"/>
        <v>2</v>
      </c>
      <c r="AI15" s="96">
        <f t="shared" si="7"/>
        <v>0.66666666666666663</v>
      </c>
      <c r="AJ15" s="96">
        <f t="shared" si="8"/>
        <v>13.752199508913478</v>
      </c>
      <c r="AK15" s="97">
        <f t="shared" si="9"/>
        <v>20</v>
      </c>
      <c r="AL15" s="97">
        <v>2.5</v>
      </c>
      <c r="AM15" s="97">
        <f t="shared" si="10"/>
        <v>8.9528345610496345</v>
      </c>
      <c r="AN15" s="97">
        <f t="shared" si="11"/>
        <v>5</v>
      </c>
      <c r="AO15" s="97">
        <f t="shared" si="12"/>
        <v>1.6666666666666665</v>
      </c>
      <c r="AP15" s="97">
        <f t="shared" si="13"/>
        <v>34.380498772283694</v>
      </c>
      <c r="AQ15" s="97">
        <f t="shared" si="14"/>
        <v>49.999999999999993</v>
      </c>
      <c r="AR15" s="93">
        <v>20</v>
      </c>
      <c r="AS15" s="93">
        <f t="shared" si="15"/>
        <v>5.000000000000001E-2</v>
      </c>
      <c r="AT15" s="93"/>
      <c r="AU15" s="93">
        <v>1.2500000000000001E-2</v>
      </c>
      <c r="AV15" s="93">
        <v>10</v>
      </c>
      <c r="AW15" s="96">
        <f t="shared" si="16"/>
        <v>0.89528345610496352</v>
      </c>
      <c r="AX15" s="96">
        <f t="shared" si="17"/>
        <v>1</v>
      </c>
      <c r="AY15" s="96">
        <f t="shared" si="18"/>
        <v>0.33333333333333331</v>
      </c>
      <c r="AZ15" s="96">
        <f t="shared" si="19"/>
        <v>7.7713832105617033</v>
      </c>
      <c r="BA15" s="97">
        <f t="shared" si="20"/>
        <v>10</v>
      </c>
      <c r="BB15" s="97">
        <v>2.5</v>
      </c>
      <c r="BC15" s="97">
        <f t="shared" si="21"/>
        <v>2.2382086402624086</v>
      </c>
      <c r="BD15" s="97">
        <f t="shared" si="22"/>
        <v>2.5</v>
      </c>
      <c r="BE15" s="97">
        <f t="shared" si="23"/>
        <v>0.83333333333333326</v>
      </c>
      <c r="BF15" s="97">
        <f t="shared" si="24"/>
        <v>19.428458026404257</v>
      </c>
      <c r="BG15" s="97">
        <f t="shared" si="25"/>
        <v>25</v>
      </c>
      <c r="BH15" s="93">
        <v>10</v>
      </c>
      <c r="BI15" s="95">
        <f t="shared" si="0"/>
        <v>1.2500000000000001E-2</v>
      </c>
    </row>
    <row r="16" spans="1:61" x14ac:dyDescent="0.25">
      <c r="A16" s="9" t="s">
        <v>261</v>
      </c>
      <c r="B16" s="9" t="s">
        <v>242</v>
      </c>
      <c r="C16" s="9" t="s">
        <v>107</v>
      </c>
      <c r="D16" s="9" t="s">
        <v>257</v>
      </c>
      <c r="E16" s="9">
        <v>50</v>
      </c>
      <c r="F16" s="9">
        <v>5</v>
      </c>
      <c r="G16" s="9" t="s">
        <v>249</v>
      </c>
      <c r="H16" s="10" t="s">
        <v>24</v>
      </c>
      <c r="I16" s="9">
        <v>18</v>
      </c>
      <c r="J16" s="9">
        <v>25</v>
      </c>
      <c r="K16" s="20">
        <v>226.91729036727077</v>
      </c>
      <c r="L16" s="20">
        <f t="shared" si="1"/>
        <v>5.6729322591817688</v>
      </c>
      <c r="M16" s="20">
        <f t="shared" si="2"/>
        <v>148.24163803526881</v>
      </c>
      <c r="N16" s="20">
        <f t="shared" si="3"/>
        <v>35.456621024131785</v>
      </c>
      <c r="O16" s="17" t="s">
        <v>244</v>
      </c>
      <c r="P16" s="9"/>
      <c r="Q16" s="9" t="s">
        <v>11</v>
      </c>
      <c r="R16" s="9"/>
      <c r="S16" s="9"/>
      <c r="T16" s="9"/>
      <c r="Z16" s="64">
        <v>4</v>
      </c>
      <c r="AC16" s="93">
        <v>400</v>
      </c>
      <c r="AD16" s="95">
        <f t="shared" si="4"/>
        <v>1.4182330647954423E-2</v>
      </c>
      <c r="AE16" s="93">
        <v>0.05</v>
      </c>
      <c r="AF16" s="93">
        <v>20</v>
      </c>
      <c r="AG16" s="96">
        <f t="shared" si="5"/>
        <v>3.5255136296805851</v>
      </c>
      <c r="AH16" s="96">
        <f t="shared" si="6"/>
        <v>2</v>
      </c>
      <c r="AI16" s="96">
        <f t="shared" si="7"/>
        <v>0.66666666666666663</v>
      </c>
      <c r="AJ16" s="96">
        <f t="shared" si="8"/>
        <v>13.807819703652747</v>
      </c>
      <c r="AK16" s="97">
        <f t="shared" si="9"/>
        <v>20</v>
      </c>
      <c r="AL16" s="97">
        <v>2.5</v>
      </c>
      <c r="AM16" s="97">
        <f t="shared" si="10"/>
        <v>8.8137840742014628</v>
      </c>
      <c r="AN16" s="97">
        <f t="shared" si="11"/>
        <v>5</v>
      </c>
      <c r="AO16" s="97">
        <f t="shared" si="12"/>
        <v>1.6666666666666665</v>
      </c>
      <c r="AP16" s="97">
        <f t="shared" si="13"/>
        <v>34.519549259131864</v>
      </c>
      <c r="AQ16" s="97">
        <f t="shared" si="14"/>
        <v>49.999999999999993</v>
      </c>
      <c r="AR16" s="93">
        <v>20</v>
      </c>
      <c r="AS16" s="93">
        <f t="shared" si="15"/>
        <v>5.000000000000001E-2</v>
      </c>
      <c r="AT16" s="93"/>
      <c r="AU16" s="93">
        <v>1.2500000000000001E-2</v>
      </c>
      <c r="AV16" s="93">
        <v>10</v>
      </c>
      <c r="AW16" s="96">
        <f t="shared" si="16"/>
        <v>0.88137840742014628</v>
      </c>
      <c r="AX16" s="96">
        <f t="shared" si="17"/>
        <v>1</v>
      </c>
      <c r="AY16" s="96">
        <f t="shared" si="18"/>
        <v>0.33333333333333331</v>
      </c>
      <c r="AZ16" s="96">
        <f t="shared" si="19"/>
        <v>7.7852882592465207</v>
      </c>
      <c r="BA16" s="97">
        <f t="shared" si="20"/>
        <v>10</v>
      </c>
      <c r="BB16" s="97">
        <v>2.5</v>
      </c>
      <c r="BC16" s="97">
        <f t="shared" si="21"/>
        <v>2.2034460185503657</v>
      </c>
      <c r="BD16" s="97">
        <f t="shared" si="22"/>
        <v>2.5</v>
      </c>
      <c r="BE16" s="97">
        <f t="shared" si="23"/>
        <v>0.83333333333333326</v>
      </c>
      <c r="BF16" s="97">
        <f t="shared" si="24"/>
        <v>19.463220648116302</v>
      </c>
      <c r="BG16" s="97">
        <f t="shared" si="25"/>
        <v>25</v>
      </c>
      <c r="BH16" s="93">
        <v>10</v>
      </c>
      <c r="BI16" s="95">
        <f t="shared" si="0"/>
        <v>1.2500000000000001E-2</v>
      </c>
    </row>
    <row r="17" spans="1:61" x14ac:dyDescent="0.25">
      <c r="A17" s="9" t="s">
        <v>262</v>
      </c>
      <c r="B17" s="9" t="s">
        <v>263</v>
      </c>
      <c r="C17" s="9" t="s">
        <v>124</v>
      </c>
      <c r="D17" s="9" t="s">
        <v>243</v>
      </c>
      <c r="E17" s="9">
        <v>50</v>
      </c>
      <c r="F17" s="9">
        <v>250</v>
      </c>
      <c r="G17" s="9">
        <v>0</v>
      </c>
      <c r="H17" s="10" t="s">
        <v>86</v>
      </c>
      <c r="I17" s="9">
        <v>18</v>
      </c>
      <c r="J17" s="9">
        <v>25</v>
      </c>
      <c r="K17" s="20">
        <v>225.63495556260733</v>
      </c>
      <c r="L17" s="20">
        <f t="shared" si="1"/>
        <v>5.6408738890651833</v>
      </c>
      <c r="M17" s="20">
        <f t="shared" si="2"/>
        <v>147.40390807804403</v>
      </c>
      <c r="N17" s="20">
        <f t="shared" si="3"/>
        <v>35.256251721636524</v>
      </c>
      <c r="O17" s="17" t="s">
        <v>244</v>
      </c>
      <c r="P17" s="9" t="s">
        <v>11</v>
      </c>
      <c r="Q17" s="9" t="s">
        <v>11</v>
      </c>
      <c r="R17" s="9"/>
      <c r="S17" s="9" t="s">
        <v>11</v>
      </c>
      <c r="T17" s="9" t="s">
        <v>11</v>
      </c>
      <c r="Z17" s="64">
        <v>1</v>
      </c>
      <c r="AA17" s="64">
        <v>1</v>
      </c>
      <c r="AC17" s="93">
        <v>400</v>
      </c>
      <c r="AD17" s="95">
        <f t="shared" si="4"/>
        <v>1.4102184722662958E-2</v>
      </c>
      <c r="AE17" s="93">
        <v>0.05</v>
      </c>
      <c r="AF17" s="93">
        <v>20</v>
      </c>
      <c r="AG17" s="96">
        <f t="shared" si="5"/>
        <v>3.5455499260087948</v>
      </c>
      <c r="AH17" s="96">
        <f t="shared" si="6"/>
        <v>2</v>
      </c>
      <c r="AI17" s="96">
        <f t="shared" si="7"/>
        <v>0.66666666666666663</v>
      </c>
      <c r="AJ17" s="96">
        <f t="shared" si="8"/>
        <v>13.78778340732454</v>
      </c>
      <c r="AK17" s="97">
        <f t="shared" si="9"/>
        <v>20</v>
      </c>
      <c r="AL17" s="97">
        <v>2.5</v>
      </c>
      <c r="AM17" s="97">
        <f t="shared" si="10"/>
        <v>8.8638748150219868</v>
      </c>
      <c r="AN17" s="97">
        <f t="shared" si="11"/>
        <v>5</v>
      </c>
      <c r="AO17" s="97">
        <f t="shared" si="12"/>
        <v>1.6666666666666665</v>
      </c>
      <c r="AP17" s="97">
        <f t="shared" si="13"/>
        <v>34.469458518311349</v>
      </c>
      <c r="AQ17" s="97">
        <f t="shared" si="14"/>
        <v>50</v>
      </c>
      <c r="AR17" s="93">
        <v>20</v>
      </c>
      <c r="AS17" s="93">
        <f t="shared" si="15"/>
        <v>0.05</v>
      </c>
      <c r="AT17" s="93"/>
      <c r="AU17" s="93">
        <v>1.2500000000000001E-2</v>
      </c>
      <c r="AV17" s="93">
        <v>10</v>
      </c>
      <c r="AW17" s="96">
        <f t="shared" si="16"/>
        <v>0.8863874815021987</v>
      </c>
      <c r="AX17" s="96">
        <f t="shared" si="17"/>
        <v>1</v>
      </c>
      <c r="AY17" s="96">
        <f t="shared" si="18"/>
        <v>0.33333333333333331</v>
      </c>
      <c r="AZ17" s="96">
        <f t="shared" si="19"/>
        <v>7.7802791851644679</v>
      </c>
      <c r="BA17" s="97">
        <f t="shared" si="20"/>
        <v>10</v>
      </c>
      <c r="BB17" s="97">
        <v>2.5</v>
      </c>
      <c r="BC17" s="97">
        <f t="shared" si="21"/>
        <v>2.2159687037554967</v>
      </c>
      <c r="BD17" s="97">
        <f t="shared" si="22"/>
        <v>2.5</v>
      </c>
      <c r="BE17" s="97">
        <f t="shared" si="23"/>
        <v>0.83333333333333326</v>
      </c>
      <c r="BF17" s="97">
        <f t="shared" si="24"/>
        <v>19.450697962911171</v>
      </c>
      <c r="BG17" s="97">
        <f t="shared" si="25"/>
        <v>25</v>
      </c>
      <c r="BH17" s="93">
        <v>10</v>
      </c>
      <c r="BI17" s="95">
        <f t="shared" si="0"/>
        <v>1.2500000000000001E-2</v>
      </c>
    </row>
    <row r="18" spans="1:61" x14ac:dyDescent="0.25">
      <c r="A18" s="9" t="s">
        <v>264</v>
      </c>
      <c r="B18" s="9" t="s">
        <v>263</v>
      </c>
      <c r="C18" s="9" t="s">
        <v>124</v>
      </c>
      <c r="D18" s="9" t="s">
        <v>243</v>
      </c>
      <c r="E18" s="9">
        <v>50</v>
      </c>
      <c r="F18" s="9">
        <v>250</v>
      </c>
      <c r="G18" s="9">
        <v>0.5</v>
      </c>
      <c r="H18" s="10" t="s">
        <v>86</v>
      </c>
      <c r="I18" s="9">
        <v>18</v>
      </c>
      <c r="J18" s="9">
        <v>25</v>
      </c>
      <c r="K18" s="20">
        <v>216.50249474179833</v>
      </c>
      <c r="L18" s="20">
        <f t="shared" si="1"/>
        <v>5.4125623685449584</v>
      </c>
      <c r="M18" s="20">
        <f t="shared" si="2"/>
        <v>141.43780937671337</v>
      </c>
      <c r="N18" s="20">
        <f t="shared" si="3"/>
        <v>33.829272746975455</v>
      </c>
      <c r="O18" s="17" t="s">
        <v>244</v>
      </c>
      <c r="P18" s="9"/>
      <c r="Q18" s="9" t="s">
        <v>11</v>
      </c>
      <c r="R18" s="9"/>
      <c r="S18" s="9" t="s">
        <v>11</v>
      </c>
      <c r="T18" s="9" t="s">
        <v>11</v>
      </c>
      <c r="Z18" s="64">
        <v>1</v>
      </c>
      <c r="AA18" s="64">
        <v>1</v>
      </c>
      <c r="AC18" s="93">
        <v>400</v>
      </c>
      <c r="AD18" s="95">
        <f t="shared" si="4"/>
        <v>1.3531405921362396E-2</v>
      </c>
      <c r="AE18" s="93">
        <v>0.05</v>
      </c>
      <c r="AF18" s="93">
        <v>20</v>
      </c>
      <c r="AG18" s="96">
        <f t="shared" si="5"/>
        <v>3.6951075365393962</v>
      </c>
      <c r="AH18" s="96">
        <f t="shared" si="6"/>
        <v>2</v>
      </c>
      <c r="AI18" s="96">
        <f t="shared" si="7"/>
        <v>0.66666666666666663</v>
      </c>
      <c r="AJ18" s="96">
        <f t="shared" si="8"/>
        <v>13.638225796793936</v>
      </c>
      <c r="AK18" s="97">
        <f t="shared" si="9"/>
        <v>20</v>
      </c>
      <c r="AL18" s="97">
        <v>2.5</v>
      </c>
      <c r="AM18" s="97">
        <f t="shared" si="10"/>
        <v>9.2377688413484904</v>
      </c>
      <c r="AN18" s="97">
        <f t="shared" si="11"/>
        <v>5</v>
      </c>
      <c r="AO18" s="97">
        <f t="shared" si="12"/>
        <v>1.6666666666666665</v>
      </c>
      <c r="AP18" s="97">
        <f t="shared" si="13"/>
        <v>34.095564491984838</v>
      </c>
      <c r="AQ18" s="97">
        <f t="shared" si="14"/>
        <v>49.999999999999993</v>
      </c>
      <c r="AR18" s="93">
        <v>20</v>
      </c>
      <c r="AS18" s="93">
        <f t="shared" si="15"/>
        <v>5.000000000000001E-2</v>
      </c>
      <c r="AT18" s="93"/>
      <c r="AU18" s="93">
        <v>1.2500000000000001E-2</v>
      </c>
      <c r="AV18" s="93">
        <v>10</v>
      </c>
      <c r="AW18" s="96">
        <f t="shared" si="16"/>
        <v>0.92377688413484904</v>
      </c>
      <c r="AX18" s="96">
        <f t="shared" si="17"/>
        <v>1</v>
      </c>
      <c r="AY18" s="96">
        <f t="shared" si="18"/>
        <v>0.33333333333333331</v>
      </c>
      <c r="AZ18" s="96">
        <f t="shared" si="19"/>
        <v>7.742889782531817</v>
      </c>
      <c r="BA18" s="97">
        <f t="shared" si="20"/>
        <v>10</v>
      </c>
      <c r="BB18" s="97">
        <v>2.5</v>
      </c>
      <c r="BC18" s="97">
        <f t="shared" si="21"/>
        <v>2.3094422103371226</v>
      </c>
      <c r="BD18" s="97">
        <f t="shared" si="22"/>
        <v>2.5</v>
      </c>
      <c r="BE18" s="97">
        <f t="shared" si="23"/>
        <v>0.83333333333333326</v>
      </c>
      <c r="BF18" s="97">
        <f t="shared" si="24"/>
        <v>19.357224456329543</v>
      </c>
      <c r="BG18" s="97">
        <f t="shared" si="25"/>
        <v>25</v>
      </c>
      <c r="BH18" s="93">
        <v>10</v>
      </c>
      <c r="BI18" s="95">
        <f t="shared" si="0"/>
        <v>1.2500000000000001E-2</v>
      </c>
    </row>
    <row r="19" spans="1:61" x14ac:dyDescent="0.25">
      <c r="A19" s="9" t="s">
        <v>265</v>
      </c>
      <c r="B19" s="9" t="s">
        <v>263</v>
      </c>
      <c r="C19" s="9" t="s">
        <v>124</v>
      </c>
      <c r="D19" s="9" t="s">
        <v>243</v>
      </c>
      <c r="E19" s="9">
        <v>50</v>
      </c>
      <c r="F19" s="9">
        <v>250</v>
      </c>
      <c r="G19" s="9">
        <v>2</v>
      </c>
      <c r="H19" s="10" t="s">
        <v>86</v>
      </c>
      <c r="I19" s="9">
        <v>18</v>
      </c>
      <c r="J19" s="9">
        <v>25</v>
      </c>
      <c r="K19" s="20">
        <v>218.53657490448742</v>
      </c>
      <c r="L19" s="20">
        <f t="shared" si="1"/>
        <v>5.4634143726121858</v>
      </c>
      <c r="M19" s="20">
        <f t="shared" si="2"/>
        <v>142.76664322063965</v>
      </c>
      <c r="N19" s="20">
        <f t="shared" si="3"/>
        <v>34.147104893412781</v>
      </c>
      <c r="O19" s="17" t="s">
        <v>244</v>
      </c>
      <c r="P19" s="9" t="s">
        <v>11</v>
      </c>
      <c r="Q19" s="9" t="s">
        <v>11</v>
      </c>
      <c r="R19" s="9"/>
      <c r="S19" s="9" t="s">
        <v>11</v>
      </c>
      <c r="T19" s="9" t="s">
        <v>11</v>
      </c>
      <c r="Z19" s="64">
        <v>1</v>
      </c>
      <c r="AA19" s="64">
        <v>1</v>
      </c>
      <c r="AC19" s="93">
        <v>400</v>
      </c>
      <c r="AD19" s="95">
        <f t="shared" si="4"/>
        <v>1.3658535931530465E-2</v>
      </c>
      <c r="AE19" s="93">
        <v>0.05</v>
      </c>
      <c r="AF19" s="93">
        <v>20</v>
      </c>
      <c r="AG19" s="96">
        <f t="shared" si="5"/>
        <v>3.6607144609530202</v>
      </c>
      <c r="AH19" s="96">
        <f t="shared" si="6"/>
        <v>2</v>
      </c>
      <c r="AI19" s="96">
        <f t="shared" si="7"/>
        <v>0.66666666666666663</v>
      </c>
      <c r="AJ19" s="96">
        <f t="shared" si="8"/>
        <v>13.672618872380312</v>
      </c>
      <c r="AK19" s="97">
        <f t="shared" si="9"/>
        <v>20</v>
      </c>
      <c r="AL19" s="97">
        <v>2.5</v>
      </c>
      <c r="AM19" s="97">
        <f t="shared" si="10"/>
        <v>9.1517861523825506</v>
      </c>
      <c r="AN19" s="97">
        <f t="shared" si="11"/>
        <v>5</v>
      </c>
      <c r="AO19" s="97">
        <f t="shared" si="12"/>
        <v>1.6666666666666665</v>
      </c>
      <c r="AP19" s="97">
        <f t="shared" si="13"/>
        <v>34.18154718095078</v>
      </c>
      <c r="AQ19" s="97">
        <f t="shared" si="14"/>
        <v>50</v>
      </c>
      <c r="AR19" s="93">
        <v>20</v>
      </c>
      <c r="AS19" s="93">
        <f t="shared" si="15"/>
        <v>0.05</v>
      </c>
      <c r="AT19" s="93"/>
      <c r="AU19" s="93">
        <v>1.2500000000000001E-2</v>
      </c>
      <c r="AV19" s="93">
        <v>10</v>
      </c>
      <c r="AW19" s="96">
        <f t="shared" si="16"/>
        <v>0.91517861523825506</v>
      </c>
      <c r="AX19" s="96">
        <f t="shared" si="17"/>
        <v>1</v>
      </c>
      <c r="AY19" s="96">
        <f t="shared" si="18"/>
        <v>0.33333333333333331</v>
      </c>
      <c r="AZ19" s="96">
        <f t="shared" si="19"/>
        <v>7.7514880514284119</v>
      </c>
      <c r="BA19" s="97">
        <f t="shared" si="20"/>
        <v>10</v>
      </c>
      <c r="BB19" s="97">
        <v>2.5</v>
      </c>
      <c r="BC19" s="97">
        <f t="shared" si="21"/>
        <v>2.2879465380956376</v>
      </c>
      <c r="BD19" s="97">
        <f t="shared" si="22"/>
        <v>2.5</v>
      </c>
      <c r="BE19" s="97">
        <f t="shared" si="23"/>
        <v>0.83333333333333326</v>
      </c>
      <c r="BF19" s="97">
        <f t="shared" si="24"/>
        <v>19.378720128571029</v>
      </c>
      <c r="BG19" s="97">
        <f t="shared" si="25"/>
        <v>25</v>
      </c>
      <c r="BH19" s="93">
        <v>10</v>
      </c>
      <c r="BI19" s="95">
        <f t="shared" si="0"/>
        <v>1.2500000000000001E-2</v>
      </c>
    </row>
    <row r="20" spans="1:61" x14ac:dyDescent="0.25">
      <c r="A20" s="9" t="s">
        <v>266</v>
      </c>
      <c r="B20" s="9" t="s">
        <v>263</v>
      </c>
      <c r="C20" s="9" t="s">
        <v>124</v>
      </c>
      <c r="D20" s="9" t="s">
        <v>243</v>
      </c>
      <c r="E20" s="9">
        <v>50</v>
      </c>
      <c r="F20" s="9">
        <v>5</v>
      </c>
      <c r="G20" s="9" t="s">
        <v>112</v>
      </c>
      <c r="H20" s="10" t="s">
        <v>86</v>
      </c>
      <c r="I20" s="9">
        <v>18</v>
      </c>
      <c r="J20" s="9">
        <v>25</v>
      </c>
      <c r="K20" s="20">
        <v>218.78625295456538</v>
      </c>
      <c r="L20" s="20">
        <f t="shared" si="1"/>
        <v>5.4696563238641351</v>
      </c>
      <c r="M20" s="20">
        <f t="shared" si="2"/>
        <v>142.92975411917502</v>
      </c>
      <c r="N20" s="20">
        <f t="shared" si="3"/>
        <v>34.186117962823801</v>
      </c>
      <c r="O20" s="17" t="s">
        <v>244</v>
      </c>
      <c r="P20" s="9"/>
      <c r="Q20" s="9" t="s">
        <v>11</v>
      </c>
      <c r="R20" s="9"/>
      <c r="S20" s="9"/>
      <c r="T20" s="9"/>
      <c r="Z20" s="64">
        <v>1</v>
      </c>
      <c r="AC20" s="93">
        <v>400</v>
      </c>
      <c r="AD20" s="95">
        <f t="shared" si="4"/>
        <v>1.3674140809660338E-2</v>
      </c>
      <c r="AE20" s="93">
        <v>0.05</v>
      </c>
      <c r="AF20" s="93">
        <v>20</v>
      </c>
      <c r="AG20" s="96">
        <f t="shared" si="5"/>
        <v>3.6565368673603698</v>
      </c>
      <c r="AH20" s="96">
        <f t="shared" si="6"/>
        <v>2</v>
      </c>
      <c r="AI20" s="96">
        <f t="shared" si="7"/>
        <v>0.66666666666666663</v>
      </c>
      <c r="AJ20" s="96">
        <f t="shared" si="8"/>
        <v>13.676796465972963</v>
      </c>
      <c r="AK20" s="97">
        <f t="shared" si="9"/>
        <v>20</v>
      </c>
      <c r="AL20" s="97">
        <v>2.5</v>
      </c>
      <c r="AM20" s="97">
        <f t="shared" si="10"/>
        <v>9.1413421684009251</v>
      </c>
      <c r="AN20" s="97">
        <f t="shared" si="11"/>
        <v>5</v>
      </c>
      <c r="AO20" s="97">
        <f t="shared" si="12"/>
        <v>1.6666666666666665</v>
      </c>
      <c r="AP20" s="97">
        <f t="shared" si="13"/>
        <v>34.191991164932404</v>
      </c>
      <c r="AQ20" s="97">
        <f t="shared" si="14"/>
        <v>49.999999999999993</v>
      </c>
      <c r="AR20" s="93">
        <v>20</v>
      </c>
      <c r="AS20" s="93">
        <f t="shared" si="15"/>
        <v>5.0000000000000017E-2</v>
      </c>
      <c r="AT20" s="93"/>
      <c r="AU20" s="93">
        <v>1.2500000000000001E-2</v>
      </c>
      <c r="AV20" s="93">
        <v>10</v>
      </c>
      <c r="AW20" s="96">
        <f t="shared" si="16"/>
        <v>0.91413421684009244</v>
      </c>
      <c r="AX20" s="96">
        <f t="shared" si="17"/>
        <v>1</v>
      </c>
      <c r="AY20" s="96">
        <f t="shared" si="18"/>
        <v>0.33333333333333331</v>
      </c>
      <c r="AZ20" s="96">
        <f t="shared" si="19"/>
        <v>7.7525324498265746</v>
      </c>
      <c r="BA20" s="97">
        <f t="shared" si="20"/>
        <v>10</v>
      </c>
      <c r="BB20" s="97">
        <v>2.5</v>
      </c>
      <c r="BC20" s="97">
        <f t="shared" si="21"/>
        <v>2.2853355421002313</v>
      </c>
      <c r="BD20" s="97">
        <f t="shared" si="22"/>
        <v>2.5</v>
      </c>
      <c r="BE20" s="97">
        <f t="shared" si="23"/>
        <v>0.83333333333333326</v>
      </c>
      <c r="BF20" s="97">
        <f t="shared" si="24"/>
        <v>19.381331124566437</v>
      </c>
      <c r="BG20" s="97">
        <f t="shared" si="25"/>
        <v>25</v>
      </c>
      <c r="BH20" s="93">
        <v>10</v>
      </c>
      <c r="BI20" s="95">
        <f t="shared" si="0"/>
        <v>1.2500000000000002E-2</v>
      </c>
    </row>
    <row r="21" spans="1:61" x14ac:dyDescent="0.25">
      <c r="A21" s="9" t="s">
        <v>267</v>
      </c>
      <c r="B21" s="9" t="s">
        <v>263</v>
      </c>
      <c r="C21" s="9" t="s">
        <v>124</v>
      </c>
      <c r="D21" s="9" t="s">
        <v>243</v>
      </c>
      <c r="E21" s="9">
        <v>50</v>
      </c>
      <c r="F21" s="9">
        <v>5</v>
      </c>
      <c r="G21" s="9" t="s">
        <v>249</v>
      </c>
      <c r="H21" s="10" t="s">
        <v>86</v>
      </c>
      <c r="I21" s="9">
        <v>18</v>
      </c>
      <c r="J21" s="9">
        <v>25</v>
      </c>
      <c r="K21" s="20">
        <v>227.08115563332217</v>
      </c>
      <c r="L21" s="20">
        <f t="shared" si="1"/>
        <v>5.6770288908330544</v>
      </c>
      <c r="M21" s="20">
        <f t="shared" si="2"/>
        <v>148.34868873826827</v>
      </c>
      <c r="N21" s="20">
        <f t="shared" si="3"/>
        <v>35.482225545620651</v>
      </c>
      <c r="O21" s="17" t="s">
        <v>244</v>
      </c>
      <c r="P21" s="9"/>
      <c r="Q21" s="9" t="s">
        <v>11</v>
      </c>
      <c r="R21" s="9"/>
      <c r="S21" s="9"/>
      <c r="T21" s="9"/>
      <c r="Z21" s="64">
        <v>4</v>
      </c>
      <c r="AC21" s="93">
        <v>400</v>
      </c>
      <c r="AD21" s="95">
        <f t="shared" si="4"/>
        <v>1.4192572227082636E-2</v>
      </c>
      <c r="AE21" s="93">
        <v>0.05</v>
      </c>
      <c r="AF21" s="93">
        <v>20</v>
      </c>
      <c r="AG21" s="96">
        <f t="shared" si="5"/>
        <v>3.5229695646423203</v>
      </c>
      <c r="AH21" s="96">
        <f t="shared" si="6"/>
        <v>2</v>
      </c>
      <c r="AI21" s="96">
        <f t="shared" si="7"/>
        <v>0.66666666666666663</v>
      </c>
      <c r="AJ21" s="96">
        <f t="shared" si="8"/>
        <v>13.810363768691012</v>
      </c>
      <c r="AK21" s="97">
        <f t="shared" si="9"/>
        <v>20</v>
      </c>
      <c r="AL21" s="97">
        <v>2.5</v>
      </c>
      <c r="AM21" s="97">
        <f t="shared" si="10"/>
        <v>8.8074239116058006</v>
      </c>
      <c r="AN21" s="97">
        <f t="shared" si="11"/>
        <v>5</v>
      </c>
      <c r="AO21" s="97">
        <f t="shared" si="12"/>
        <v>1.6666666666666665</v>
      </c>
      <c r="AP21" s="97">
        <f t="shared" si="13"/>
        <v>34.525909421727533</v>
      </c>
      <c r="AQ21" s="97">
        <f t="shared" si="14"/>
        <v>50</v>
      </c>
      <c r="AR21" s="93">
        <v>20</v>
      </c>
      <c r="AS21" s="93">
        <f t="shared" si="15"/>
        <v>0.05</v>
      </c>
      <c r="AT21" s="93"/>
      <c r="AU21" s="93">
        <v>1.2500000000000001E-2</v>
      </c>
      <c r="AV21" s="93">
        <v>10</v>
      </c>
      <c r="AW21" s="96">
        <f t="shared" si="16"/>
        <v>0.88074239116058006</v>
      </c>
      <c r="AX21" s="96">
        <f t="shared" si="17"/>
        <v>1</v>
      </c>
      <c r="AY21" s="96">
        <f t="shared" si="18"/>
        <v>0.33333333333333331</v>
      </c>
      <c r="AZ21" s="96">
        <f t="shared" si="19"/>
        <v>7.7859242755060869</v>
      </c>
      <c r="BA21" s="97">
        <f t="shared" si="20"/>
        <v>10</v>
      </c>
      <c r="BB21" s="97">
        <v>2.5</v>
      </c>
      <c r="BC21" s="97">
        <f t="shared" si="21"/>
        <v>2.2018559779014502</v>
      </c>
      <c r="BD21" s="97">
        <f t="shared" si="22"/>
        <v>2.5</v>
      </c>
      <c r="BE21" s="97">
        <f t="shared" si="23"/>
        <v>0.83333333333333326</v>
      </c>
      <c r="BF21" s="97">
        <f t="shared" si="24"/>
        <v>19.464810688765219</v>
      </c>
      <c r="BG21" s="97">
        <f t="shared" si="25"/>
        <v>25.000000000000004</v>
      </c>
      <c r="BH21" s="93">
        <v>10</v>
      </c>
      <c r="BI21" s="95">
        <f t="shared" si="0"/>
        <v>1.2499999999999997E-2</v>
      </c>
    </row>
    <row r="22" spans="1:61" x14ac:dyDescent="0.25">
      <c r="A22" s="9" t="s">
        <v>268</v>
      </c>
      <c r="B22" s="9" t="s">
        <v>263</v>
      </c>
      <c r="C22" s="9" t="s">
        <v>124</v>
      </c>
      <c r="D22" s="9" t="s">
        <v>251</v>
      </c>
      <c r="E22" s="9">
        <v>50</v>
      </c>
      <c r="F22" s="9">
        <v>250</v>
      </c>
      <c r="G22" s="9">
        <v>0</v>
      </c>
      <c r="H22" s="10" t="s">
        <v>86</v>
      </c>
      <c r="I22" s="9">
        <v>18</v>
      </c>
      <c r="J22" s="9">
        <v>25</v>
      </c>
      <c r="K22" s="20">
        <v>124.63425263192009</v>
      </c>
      <c r="L22" s="20">
        <f t="shared" si="1"/>
        <v>3.1158563157980024</v>
      </c>
      <c r="M22" s="20">
        <f t="shared" si="2"/>
        <v>81.421674547380448</v>
      </c>
      <c r="N22" s="20">
        <f t="shared" si="3"/>
        <v>19.474538300027564</v>
      </c>
      <c r="O22" s="17" t="s">
        <v>244</v>
      </c>
      <c r="P22" s="9" t="s">
        <v>11</v>
      </c>
      <c r="Q22" s="9" t="s">
        <v>11</v>
      </c>
      <c r="R22" s="9"/>
      <c r="S22" s="9" t="s">
        <v>11</v>
      </c>
      <c r="T22" s="9" t="s">
        <v>11</v>
      </c>
      <c r="Z22" s="64">
        <v>2</v>
      </c>
      <c r="AA22" s="64">
        <v>2</v>
      </c>
      <c r="AC22" s="93">
        <v>400</v>
      </c>
      <c r="AD22" s="95">
        <f t="shared" si="4"/>
        <v>7.7896407894950063E-3</v>
      </c>
      <c r="AE22" s="93">
        <v>0.05</v>
      </c>
      <c r="AF22" s="93">
        <v>20</v>
      </c>
      <c r="AG22" s="96">
        <f t="shared" si="5"/>
        <v>6.418781218696151</v>
      </c>
      <c r="AH22" s="96">
        <f t="shared" si="6"/>
        <v>2</v>
      </c>
      <c r="AI22" s="96">
        <f t="shared" si="7"/>
        <v>0.66666666666666663</v>
      </c>
      <c r="AJ22" s="96">
        <f t="shared" si="8"/>
        <v>10.914552114637184</v>
      </c>
      <c r="AK22" s="97">
        <f t="shared" si="9"/>
        <v>20</v>
      </c>
      <c r="AL22" s="97">
        <v>2.5</v>
      </c>
      <c r="AM22" s="97">
        <f t="shared" si="10"/>
        <v>16.046953046740377</v>
      </c>
      <c r="AN22" s="97">
        <f t="shared" si="11"/>
        <v>5</v>
      </c>
      <c r="AO22" s="97">
        <f t="shared" si="12"/>
        <v>1.6666666666666665</v>
      </c>
      <c r="AP22" s="97">
        <f t="shared" si="13"/>
        <v>27.286380286592959</v>
      </c>
      <c r="AQ22" s="97">
        <f t="shared" si="14"/>
        <v>50</v>
      </c>
      <c r="AR22" s="93">
        <v>20</v>
      </c>
      <c r="AS22" s="93">
        <f t="shared" si="15"/>
        <v>0.05</v>
      </c>
      <c r="AT22" s="93"/>
      <c r="AU22" s="93">
        <v>1.2500000000000001E-2</v>
      </c>
      <c r="AV22" s="93">
        <v>10</v>
      </c>
      <c r="AW22" s="96">
        <f t="shared" si="16"/>
        <v>1.6046953046740378</v>
      </c>
      <c r="AX22" s="96">
        <f t="shared" si="17"/>
        <v>1</v>
      </c>
      <c r="AY22" s="96">
        <f t="shared" si="18"/>
        <v>0.33333333333333331</v>
      </c>
      <c r="AZ22" s="96">
        <f t="shared" si="19"/>
        <v>7.0619713619926294</v>
      </c>
      <c r="BA22" s="97">
        <f t="shared" si="20"/>
        <v>10</v>
      </c>
      <c r="BB22" s="97">
        <v>2.5</v>
      </c>
      <c r="BC22" s="97">
        <f t="shared" si="21"/>
        <v>4.0117382616850943</v>
      </c>
      <c r="BD22" s="97">
        <f t="shared" si="22"/>
        <v>2.5</v>
      </c>
      <c r="BE22" s="97">
        <f t="shared" si="23"/>
        <v>0.83333333333333326</v>
      </c>
      <c r="BF22" s="97">
        <f t="shared" si="24"/>
        <v>17.654928404981575</v>
      </c>
      <c r="BG22" s="97">
        <f t="shared" si="25"/>
        <v>25.000000000000004</v>
      </c>
      <c r="BH22" s="93">
        <v>10</v>
      </c>
      <c r="BI22" s="95">
        <f t="shared" si="0"/>
        <v>1.2499999999999997E-2</v>
      </c>
    </row>
    <row r="23" spans="1:61" x14ac:dyDescent="0.25">
      <c r="A23" s="9" t="s">
        <v>269</v>
      </c>
      <c r="B23" s="9" t="s">
        <v>263</v>
      </c>
      <c r="C23" s="9" t="s">
        <v>124</v>
      </c>
      <c r="D23" s="9" t="s">
        <v>251</v>
      </c>
      <c r="E23" s="9">
        <v>50</v>
      </c>
      <c r="F23" s="9">
        <v>250</v>
      </c>
      <c r="G23" s="9">
        <v>0.5</v>
      </c>
      <c r="H23" s="10" t="s">
        <v>86</v>
      </c>
      <c r="I23" s="9">
        <v>18</v>
      </c>
      <c r="J23" s="9">
        <v>25</v>
      </c>
      <c r="K23" s="20">
        <v>124.76408887606203</v>
      </c>
      <c r="L23" s="20">
        <f t="shared" si="1"/>
        <v>3.1191022219015507</v>
      </c>
      <c r="M23" s="20">
        <f t="shared" si="2"/>
        <v>81.506494604401212</v>
      </c>
      <c r="N23" s="20">
        <f t="shared" si="3"/>
        <v>19.494825667712444</v>
      </c>
      <c r="O23" s="17" t="s">
        <v>244</v>
      </c>
      <c r="P23" s="9"/>
      <c r="Q23" s="9" t="s">
        <v>11</v>
      </c>
      <c r="R23" s="9"/>
      <c r="S23" s="9" t="s">
        <v>11</v>
      </c>
      <c r="T23" s="9" t="s">
        <v>11</v>
      </c>
      <c r="Z23" s="64">
        <v>2</v>
      </c>
      <c r="AA23" s="64">
        <v>2</v>
      </c>
      <c r="AC23" s="93">
        <v>400</v>
      </c>
      <c r="AD23" s="95">
        <f t="shared" si="4"/>
        <v>7.7977555547538765E-3</v>
      </c>
      <c r="AE23" s="93">
        <v>0.05</v>
      </c>
      <c r="AF23" s="93">
        <v>20</v>
      </c>
      <c r="AG23" s="96">
        <f t="shared" si="5"/>
        <v>6.4121014885517491</v>
      </c>
      <c r="AH23" s="96">
        <f t="shared" si="6"/>
        <v>2</v>
      </c>
      <c r="AI23" s="96">
        <f t="shared" si="7"/>
        <v>0.66666666666666663</v>
      </c>
      <c r="AJ23" s="96">
        <f t="shared" si="8"/>
        <v>10.921231844781586</v>
      </c>
      <c r="AK23" s="97">
        <f t="shared" si="9"/>
        <v>20</v>
      </c>
      <c r="AL23" s="97">
        <v>2.5</v>
      </c>
      <c r="AM23" s="97">
        <f t="shared" si="10"/>
        <v>16.030253721379374</v>
      </c>
      <c r="AN23" s="97">
        <f t="shared" si="11"/>
        <v>5</v>
      </c>
      <c r="AO23" s="97">
        <f t="shared" si="12"/>
        <v>1.6666666666666665</v>
      </c>
      <c r="AP23" s="97">
        <f t="shared" si="13"/>
        <v>27.303079611953965</v>
      </c>
      <c r="AQ23" s="97">
        <f t="shared" si="14"/>
        <v>50.000000000000007</v>
      </c>
      <c r="AR23" s="93">
        <v>20</v>
      </c>
      <c r="AS23" s="93">
        <f t="shared" si="15"/>
        <v>0.05</v>
      </c>
      <c r="AT23" s="93"/>
      <c r="AU23" s="93">
        <v>1.2500000000000001E-2</v>
      </c>
      <c r="AV23" s="93">
        <v>10</v>
      </c>
      <c r="AW23" s="96">
        <f t="shared" si="16"/>
        <v>1.6030253721379373</v>
      </c>
      <c r="AX23" s="96">
        <f t="shared" si="17"/>
        <v>1</v>
      </c>
      <c r="AY23" s="96">
        <f t="shared" si="18"/>
        <v>0.33333333333333331</v>
      </c>
      <c r="AZ23" s="96">
        <f t="shared" si="19"/>
        <v>7.063641294528729</v>
      </c>
      <c r="BA23" s="97">
        <f t="shared" si="20"/>
        <v>10</v>
      </c>
      <c r="BB23" s="97">
        <v>2.5</v>
      </c>
      <c r="BC23" s="97">
        <f t="shared" si="21"/>
        <v>4.0075634303448435</v>
      </c>
      <c r="BD23" s="97">
        <f t="shared" si="22"/>
        <v>2.5</v>
      </c>
      <c r="BE23" s="97">
        <f t="shared" si="23"/>
        <v>0.83333333333333326</v>
      </c>
      <c r="BF23" s="97">
        <f t="shared" si="24"/>
        <v>17.659103236321823</v>
      </c>
      <c r="BG23" s="97">
        <f t="shared" si="25"/>
        <v>25</v>
      </c>
      <c r="BH23" s="93">
        <v>10</v>
      </c>
      <c r="BI23" s="95">
        <f t="shared" si="0"/>
        <v>1.2500000000000002E-2</v>
      </c>
    </row>
    <row r="24" spans="1:61" x14ac:dyDescent="0.25">
      <c r="A24" s="9" t="s">
        <v>270</v>
      </c>
      <c r="B24" s="9" t="s">
        <v>263</v>
      </c>
      <c r="C24" s="9" t="s">
        <v>124</v>
      </c>
      <c r="D24" s="9" t="s">
        <v>251</v>
      </c>
      <c r="E24" s="9">
        <v>50</v>
      </c>
      <c r="F24" s="9">
        <v>250</v>
      </c>
      <c r="G24" s="9">
        <v>2</v>
      </c>
      <c r="H24" s="10" t="s">
        <v>86</v>
      </c>
      <c r="I24" s="9">
        <v>18</v>
      </c>
      <c r="J24" s="9">
        <v>25</v>
      </c>
      <c r="K24" s="20">
        <v>128.38868213088958</v>
      </c>
      <c r="L24" s="20">
        <f t="shared" si="1"/>
        <v>3.2097170532722394</v>
      </c>
      <c r="M24" s="20">
        <f t="shared" si="2"/>
        <v>83.874386625487688</v>
      </c>
      <c r="N24" s="20">
        <f t="shared" si="3"/>
        <v>20.061181052950118</v>
      </c>
      <c r="O24" s="17" t="s">
        <v>244</v>
      </c>
      <c r="P24" s="9" t="s">
        <v>11</v>
      </c>
      <c r="Q24" s="9" t="s">
        <v>11</v>
      </c>
      <c r="R24" s="9"/>
      <c r="S24" s="9" t="s">
        <v>11</v>
      </c>
      <c r="T24" s="9" t="s">
        <v>11</v>
      </c>
      <c r="Z24" s="64">
        <v>2</v>
      </c>
      <c r="AA24" s="64">
        <v>2</v>
      </c>
      <c r="AC24" s="93">
        <v>400</v>
      </c>
      <c r="AD24" s="95">
        <f t="shared" si="4"/>
        <v>8.0242926331805988E-3</v>
      </c>
      <c r="AE24" s="93">
        <v>0.05</v>
      </c>
      <c r="AF24" s="93">
        <v>20</v>
      </c>
      <c r="AG24" s="96">
        <f t="shared" si="5"/>
        <v>6.2310788359398899</v>
      </c>
      <c r="AH24" s="96">
        <f t="shared" si="6"/>
        <v>2</v>
      </c>
      <c r="AI24" s="96">
        <f t="shared" si="7"/>
        <v>0.66666666666666663</v>
      </c>
      <c r="AJ24" s="96">
        <f t="shared" si="8"/>
        <v>11.102254497393444</v>
      </c>
      <c r="AK24" s="97">
        <f t="shared" si="9"/>
        <v>20</v>
      </c>
      <c r="AL24" s="97">
        <v>2.5</v>
      </c>
      <c r="AM24" s="97">
        <f t="shared" si="10"/>
        <v>15.577697089849725</v>
      </c>
      <c r="AN24" s="97">
        <f t="shared" si="11"/>
        <v>5</v>
      </c>
      <c r="AO24" s="97">
        <f t="shared" si="12"/>
        <v>1.6666666666666665</v>
      </c>
      <c r="AP24" s="97">
        <f t="shared" si="13"/>
        <v>27.755636243483611</v>
      </c>
      <c r="AQ24" s="97">
        <f t="shared" si="14"/>
        <v>50</v>
      </c>
      <c r="AR24" s="93">
        <v>20</v>
      </c>
      <c r="AS24" s="93">
        <f t="shared" si="15"/>
        <v>0.05</v>
      </c>
      <c r="AT24" s="93"/>
      <c r="AU24" s="93">
        <v>1.2500000000000001E-2</v>
      </c>
      <c r="AV24" s="93">
        <v>10</v>
      </c>
      <c r="AW24" s="96">
        <f t="shared" si="16"/>
        <v>1.5577697089849725</v>
      </c>
      <c r="AX24" s="96">
        <f t="shared" si="17"/>
        <v>1</v>
      </c>
      <c r="AY24" s="96">
        <f t="shared" si="18"/>
        <v>0.33333333333333331</v>
      </c>
      <c r="AZ24" s="96">
        <f t="shared" si="19"/>
        <v>7.1088969576816936</v>
      </c>
      <c r="BA24" s="97">
        <f t="shared" si="20"/>
        <v>10</v>
      </c>
      <c r="BB24" s="97">
        <v>2.5</v>
      </c>
      <c r="BC24" s="97">
        <f t="shared" si="21"/>
        <v>3.8944242724624312</v>
      </c>
      <c r="BD24" s="97">
        <f t="shared" si="22"/>
        <v>2.5</v>
      </c>
      <c r="BE24" s="97">
        <f t="shared" si="23"/>
        <v>0.83333333333333326</v>
      </c>
      <c r="BF24" s="97">
        <f t="shared" si="24"/>
        <v>17.772242394204234</v>
      </c>
      <c r="BG24" s="97">
        <f t="shared" si="25"/>
        <v>25</v>
      </c>
      <c r="BH24" s="93">
        <v>10</v>
      </c>
      <c r="BI24" s="95">
        <f t="shared" si="0"/>
        <v>1.2500000000000001E-2</v>
      </c>
    </row>
    <row r="25" spans="1:61" x14ac:dyDescent="0.25">
      <c r="A25" s="9" t="s">
        <v>271</v>
      </c>
      <c r="B25" s="9" t="s">
        <v>263</v>
      </c>
      <c r="C25" s="9" t="s">
        <v>124</v>
      </c>
      <c r="D25" s="9" t="s">
        <v>251</v>
      </c>
      <c r="E25" s="9">
        <v>50</v>
      </c>
      <c r="F25" s="9">
        <v>5</v>
      </c>
      <c r="G25" s="9" t="s">
        <v>112</v>
      </c>
      <c r="H25" s="10" t="s">
        <v>86</v>
      </c>
      <c r="I25" s="9">
        <v>18</v>
      </c>
      <c r="J25" s="9">
        <v>25</v>
      </c>
      <c r="K25" s="20">
        <v>129.78651580584557</v>
      </c>
      <c r="L25" s="20">
        <f t="shared" si="1"/>
        <v>3.2446628951461394</v>
      </c>
      <c r="M25" s="20">
        <f>L25*X$2</f>
        <v>84.787570249974607</v>
      </c>
      <c r="N25" s="20">
        <f t="shared" si="3"/>
        <v>20.279597458273248</v>
      </c>
      <c r="O25" s="17" t="s">
        <v>244</v>
      </c>
      <c r="P25" s="9"/>
      <c r="Q25" s="9" t="s">
        <v>11</v>
      </c>
      <c r="R25" s="9"/>
      <c r="S25" s="9"/>
      <c r="T25" s="9"/>
      <c r="Z25" s="64">
        <v>2</v>
      </c>
      <c r="AC25" s="93">
        <v>400</v>
      </c>
      <c r="AD25" s="95">
        <f t="shared" si="4"/>
        <v>8.1116572378653485E-3</v>
      </c>
      <c r="AE25" s="93">
        <v>0.05</v>
      </c>
      <c r="AF25" s="93">
        <v>20</v>
      </c>
      <c r="AG25" s="96">
        <f t="shared" si="5"/>
        <v>6.1639685373537709</v>
      </c>
      <c r="AH25" s="96">
        <f t="shared" si="6"/>
        <v>2</v>
      </c>
      <c r="AI25" s="96">
        <f t="shared" si="7"/>
        <v>0.66666666666666663</v>
      </c>
      <c r="AJ25" s="96">
        <f t="shared" si="8"/>
        <v>11.169364795979563</v>
      </c>
      <c r="AK25" s="97">
        <f t="shared" si="9"/>
        <v>20</v>
      </c>
      <c r="AL25" s="97">
        <v>2.5</v>
      </c>
      <c r="AM25" s="97">
        <f t="shared" si="10"/>
        <v>15.409921343384427</v>
      </c>
      <c r="AN25" s="97">
        <f t="shared" si="11"/>
        <v>5</v>
      </c>
      <c r="AO25" s="97">
        <f t="shared" si="12"/>
        <v>1.6666666666666665</v>
      </c>
      <c r="AP25" s="97">
        <f t="shared" si="13"/>
        <v>27.923411989948907</v>
      </c>
      <c r="AQ25" s="97">
        <f t="shared" si="14"/>
        <v>50</v>
      </c>
      <c r="AR25" s="93">
        <v>20</v>
      </c>
      <c r="AS25" s="93">
        <f t="shared" si="15"/>
        <v>0.05</v>
      </c>
      <c r="AT25" s="93"/>
      <c r="AU25" s="93">
        <v>1.2500000000000001E-2</v>
      </c>
      <c r="AV25" s="93">
        <v>10</v>
      </c>
      <c r="AW25" s="96">
        <f t="shared" si="16"/>
        <v>1.5409921343384427</v>
      </c>
      <c r="AX25" s="96">
        <f t="shared" si="17"/>
        <v>1</v>
      </c>
      <c r="AY25" s="96">
        <f t="shared" si="18"/>
        <v>0.33333333333333331</v>
      </c>
      <c r="AZ25" s="96">
        <f t="shared" si="19"/>
        <v>7.1256745323282242</v>
      </c>
      <c r="BA25" s="97">
        <f t="shared" si="20"/>
        <v>10</v>
      </c>
      <c r="BB25" s="97">
        <v>2.5</v>
      </c>
      <c r="BC25" s="97">
        <f t="shared" si="21"/>
        <v>3.8524803358461068</v>
      </c>
      <c r="BD25" s="97">
        <f t="shared" si="22"/>
        <v>2.5</v>
      </c>
      <c r="BE25" s="97">
        <f t="shared" si="23"/>
        <v>0.83333333333333326</v>
      </c>
      <c r="BF25" s="97">
        <f t="shared" si="24"/>
        <v>17.814186330820561</v>
      </c>
      <c r="BG25" s="97">
        <f t="shared" si="25"/>
        <v>25</v>
      </c>
      <c r="BH25" s="93">
        <v>10</v>
      </c>
      <c r="BI25" s="95">
        <f t="shared" si="0"/>
        <v>1.2500000000000001E-2</v>
      </c>
    </row>
    <row r="26" spans="1:61" x14ac:dyDescent="0.25">
      <c r="A26" s="9" t="s">
        <v>272</v>
      </c>
      <c r="B26" s="9" t="s">
        <v>263</v>
      </c>
      <c r="C26" s="9" t="s">
        <v>124</v>
      </c>
      <c r="D26" s="9" t="s">
        <v>251</v>
      </c>
      <c r="E26" s="9">
        <v>50</v>
      </c>
      <c r="F26" s="9">
        <v>5</v>
      </c>
      <c r="G26" s="9" t="s">
        <v>249</v>
      </c>
      <c r="H26" s="10" t="s">
        <v>86</v>
      </c>
      <c r="I26" s="9">
        <v>18</v>
      </c>
      <c r="J26" s="9">
        <v>25</v>
      </c>
      <c r="K26" s="20">
        <v>130.90859666697904</v>
      </c>
      <c r="L26" s="20">
        <f t="shared" si="1"/>
        <v>3.2727149166744756</v>
      </c>
      <c r="M26" s="20">
        <f t="shared" si="2"/>
        <v>85.520608726651389</v>
      </c>
      <c r="N26" s="20">
        <f t="shared" si="3"/>
        <v>20.454926521066334</v>
      </c>
      <c r="O26" s="17" t="s">
        <v>244</v>
      </c>
      <c r="P26" s="9"/>
      <c r="Q26" s="9" t="s">
        <v>11</v>
      </c>
      <c r="R26" s="9"/>
      <c r="S26" s="9"/>
      <c r="T26" s="9"/>
      <c r="Z26" s="64">
        <v>4</v>
      </c>
      <c r="AC26" s="93">
        <v>400</v>
      </c>
      <c r="AD26" s="95">
        <f t="shared" si="4"/>
        <v>8.1817872916861885E-3</v>
      </c>
      <c r="AE26" s="93">
        <v>0.05</v>
      </c>
      <c r="AF26" s="93">
        <v>20</v>
      </c>
      <c r="AG26" s="96">
        <f t="shared" si="5"/>
        <v>6.1111341834573016</v>
      </c>
      <c r="AH26" s="96">
        <f t="shared" si="6"/>
        <v>2</v>
      </c>
      <c r="AI26" s="96">
        <f t="shared" si="7"/>
        <v>0.66666666666666663</v>
      </c>
      <c r="AJ26" s="96">
        <f t="shared" si="8"/>
        <v>11.222199149876031</v>
      </c>
      <c r="AK26" s="97">
        <f t="shared" si="9"/>
        <v>20</v>
      </c>
      <c r="AL26" s="97">
        <v>2.5</v>
      </c>
      <c r="AM26" s="97">
        <f t="shared" si="10"/>
        <v>15.277835458643255</v>
      </c>
      <c r="AN26" s="97">
        <f t="shared" si="11"/>
        <v>5</v>
      </c>
      <c r="AO26" s="97">
        <f t="shared" si="12"/>
        <v>1.6666666666666665</v>
      </c>
      <c r="AP26" s="97">
        <f t="shared" si="13"/>
        <v>28.055497874690079</v>
      </c>
      <c r="AQ26" s="97">
        <f t="shared" si="14"/>
        <v>50</v>
      </c>
      <c r="AR26" s="93">
        <v>20</v>
      </c>
      <c r="AS26" s="93">
        <f t="shared" si="15"/>
        <v>0.05</v>
      </c>
      <c r="AT26" s="93"/>
      <c r="AU26" s="93">
        <v>1.2500000000000001E-2</v>
      </c>
      <c r="AV26" s="93">
        <v>10</v>
      </c>
      <c r="AW26" s="96">
        <f t="shared" si="16"/>
        <v>1.5277835458643254</v>
      </c>
      <c r="AX26" s="96">
        <f t="shared" si="17"/>
        <v>1</v>
      </c>
      <c r="AY26" s="96">
        <f t="shared" si="18"/>
        <v>0.33333333333333331</v>
      </c>
      <c r="AZ26" s="96">
        <f t="shared" si="19"/>
        <v>7.1388831208023404</v>
      </c>
      <c r="BA26" s="97">
        <f t="shared" si="20"/>
        <v>10</v>
      </c>
      <c r="BB26" s="97">
        <v>2.5</v>
      </c>
      <c r="BC26" s="97">
        <f t="shared" si="21"/>
        <v>3.8194588646608136</v>
      </c>
      <c r="BD26" s="97">
        <f t="shared" si="22"/>
        <v>2.5</v>
      </c>
      <c r="BE26" s="97">
        <f t="shared" si="23"/>
        <v>0.83333333333333326</v>
      </c>
      <c r="BF26" s="97">
        <f t="shared" si="24"/>
        <v>17.847207802005851</v>
      </c>
      <c r="BG26" s="97">
        <f t="shared" si="25"/>
        <v>24.999999999999996</v>
      </c>
      <c r="BH26" s="93">
        <v>10</v>
      </c>
      <c r="BI26" s="95">
        <f t="shared" si="0"/>
        <v>1.2500000000000002E-2</v>
      </c>
    </row>
    <row r="27" spans="1:61" x14ac:dyDescent="0.25">
      <c r="A27" s="9" t="s">
        <v>273</v>
      </c>
      <c r="B27" s="9" t="s">
        <v>263</v>
      </c>
      <c r="C27" s="9" t="s">
        <v>124</v>
      </c>
      <c r="D27" s="9" t="s">
        <v>257</v>
      </c>
      <c r="E27" s="9">
        <v>50</v>
      </c>
      <c r="F27" s="9">
        <v>250</v>
      </c>
      <c r="G27" s="9">
        <v>0</v>
      </c>
      <c r="H27" s="10" t="s">
        <v>86</v>
      </c>
      <c r="I27" s="9">
        <v>18</v>
      </c>
      <c r="J27" s="9">
        <v>25</v>
      </c>
      <c r="K27" s="20">
        <v>213.54653166658127</v>
      </c>
      <c r="L27" s="20">
        <f t="shared" si="1"/>
        <v>5.338663291664532</v>
      </c>
      <c r="M27" s="20">
        <f t="shared" si="2"/>
        <v>139.50672335178899</v>
      </c>
      <c r="N27" s="20">
        <f t="shared" si="3"/>
        <v>33.367393168078387</v>
      </c>
      <c r="O27" s="17" t="s">
        <v>244</v>
      </c>
      <c r="P27" s="9" t="s">
        <v>11</v>
      </c>
      <c r="Q27" s="9" t="s">
        <v>11</v>
      </c>
      <c r="R27" s="9"/>
      <c r="S27" s="9" t="s">
        <v>11</v>
      </c>
      <c r="T27" s="9" t="s">
        <v>11</v>
      </c>
      <c r="Z27" s="64">
        <v>3</v>
      </c>
      <c r="AA27" s="64">
        <v>1</v>
      </c>
      <c r="AC27" s="93">
        <v>400</v>
      </c>
      <c r="AD27" s="95">
        <f t="shared" si="4"/>
        <v>1.334665822916133E-2</v>
      </c>
      <c r="AE27" s="93">
        <v>0.05</v>
      </c>
      <c r="AF27" s="93">
        <v>20</v>
      </c>
      <c r="AG27" s="96">
        <f t="shared" si="5"/>
        <v>3.7462561145646327</v>
      </c>
      <c r="AH27" s="96">
        <f t="shared" si="6"/>
        <v>2</v>
      </c>
      <c r="AI27" s="96">
        <f t="shared" si="7"/>
        <v>0.66666666666666663</v>
      </c>
      <c r="AJ27" s="96">
        <f t="shared" si="8"/>
        <v>13.587077218768702</v>
      </c>
      <c r="AK27" s="97">
        <f t="shared" si="9"/>
        <v>20</v>
      </c>
      <c r="AL27" s="97">
        <v>2.5</v>
      </c>
      <c r="AM27" s="97">
        <f t="shared" si="10"/>
        <v>9.3656402864115815</v>
      </c>
      <c r="AN27" s="97">
        <f t="shared" si="11"/>
        <v>5</v>
      </c>
      <c r="AO27" s="97">
        <f t="shared" si="12"/>
        <v>1.6666666666666665</v>
      </c>
      <c r="AP27" s="97">
        <f t="shared" si="13"/>
        <v>33.967693046921752</v>
      </c>
      <c r="AQ27" s="97">
        <f t="shared" si="14"/>
        <v>50</v>
      </c>
      <c r="AR27" s="93">
        <v>20</v>
      </c>
      <c r="AS27" s="93">
        <f t="shared" si="15"/>
        <v>0.05</v>
      </c>
      <c r="AT27" s="93"/>
      <c r="AU27" s="93">
        <v>1.2500000000000001E-2</v>
      </c>
      <c r="AV27" s="93">
        <v>10</v>
      </c>
      <c r="AW27" s="96">
        <f t="shared" si="16"/>
        <v>0.93656402864115817</v>
      </c>
      <c r="AX27" s="96">
        <f t="shared" si="17"/>
        <v>1</v>
      </c>
      <c r="AY27" s="96">
        <f t="shared" si="18"/>
        <v>0.33333333333333331</v>
      </c>
      <c r="AZ27" s="96">
        <f t="shared" si="19"/>
        <v>7.7301026380255085</v>
      </c>
      <c r="BA27" s="97">
        <f t="shared" si="20"/>
        <v>10</v>
      </c>
      <c r="BB27" s="97">
        <v>2.5</v>
      </c>
      <c r="BC27" s="97">
        <f t="shared" si="21"/>
        <v>2.3414100716028954</v>
      </c>
      <c r="BD27" s="97">
        <f t="shared" si="22"/>
        <v>2.5</v>
      </c>
      <c r="BE27" s="97">
        <f t="shared" si="23"/>
        <v>0.83333333333333326</v>
      </c>
      <c r="BF27" s="97">
        <f t="shared" si="24"/>
        <v>19.32525659506377</v>
      </c>
      <c r="BG27" s="97">
        <f t="shared" si="25"/>
        <v>25</v>
      </c>
      <c r="BH27" s="93">
        <v>10</v>
      </c>
      <c r="BI27" s="95">
        <f t="shared" si="0"/>
        <v>1.2500000000000001E-2</v>
      </c>
    </row>
    <row r="28" spans="1:61" x14ac:dyDescent="0.25">
      <c r="A28" s="9" t="s">
        <v>274</v>
      </c>
      <c r="B28" s="9" t="s">
        <v>263</v>
      </c>
      <c r="C28" s="9" t="s">
        <v>124</v>
      </c>
      <c r="D28" s="9" t="s">
        <v>257</v>
      </c>
      <c r="E28" s="9">
        <v>50</v>
      </c>
      <c r="F28" s="9">
        <v>250</v>
      </c>
      <c r="G28" s="9">
        <v>0.5</v>
      </c>
      <c r="H28" s="10" t="s">
        <v>86</v>
      </c>
      <c r="I28" s="9">
        <v>18</v>
      </c>
      <c r="J28" s="9">
        <v>25</v>
      </c>
      <c r="K28" s="20">
        <v>223.05948532027031</v>
      </c>
      <c r="L28" s="20">
        <f t="shared" si="1"/>
        <v>5.5764871330067578</v>
      </c>
      <c r="M28" s="20">
        <f t="shared" si="2"/>
        <v>145.72139227320079</v>
      </c>
      <c r="N28" s="20">
        <f t="shared" si="3"/>
        <v>34.853825479926719</v>
      </c>
      <c r="O28" s="17" t="s">
        <v>244</v>
      </c>
      <c r="P28" s="9"/>
      <c r="Q28" s="9" t="s">
        <v>11</v>
      </c>
      <c r="R28" s="9"/>
      <c r="S28" s="9" t="s">
        <v>11</v>
      </c>
      <c r="T28" s="9" t="s">
        <v>11</v>
      </c>
      <c r="Z28" s="64">
        <v>3</v>
      </c>
      <c r="AA28" s="64">
        <v>1</v>
      </c>
      <c r="AC28" s="93">
        <v>400</v>
      </c>
      <c r="AD28" s="95">
        <f t="shared" si="4"/>
        <v>1.3941217832516895E-2</v>
      </c>
      <c r="AE28" s="93">
        <v>0.05</v>
      </c>
      <c r="AF28" s="93">
        <v>20</v>
      </c>
      <c r="AG28" s="96">
        <f t="shared" si="5"/>
        <v>3.5864872495843638</v>
      </c>
      <c r="AH28" s="96">
        <f t="shared" si="6"/>
        <v>2</v>
      </c>
      <c r="AI28" s="96">
        <f t="shared" si="7"/>
        <v>0.66666666666666663</v>
      </c>
      <c r="AJ28" s="96">
        <f t="shared" si="8"/>
        <v>13.74684608374897</v>
      </c>
      <c r="AK28" s="97">
        <f t="shared" si="9"/>
        <v>20</v>
      </c>
      <c r="AL28" s="97">
        <v>2.5</v>
      </c>
      <c r="AM28" s="97">
        <f t="shared" si="10"/>
        <v>8.9662181239609104</v>
      </c>
      <c r="AN28" s="97">
        <f t="shared" si="11"/>
        <v>5</v>
      </c>
      <c r="AO28" s="97">
        <f t="shared" si="12"/>
        <v>1.6666666666666665</v>
      </c>
      <c r="AP28" s="97">
        <f t="shared" si="13"/>
        <v>34.367115209372429</v>
      </c>
      <c r="AQ28" s="97">
        <f t="shared" si="14"/>
        <v>50.000000000000007</v>
      </c>
      <c r="AR28" s="93">
        <v>20</v>
      </c>
      <c r="AS28" s="93">
        <f t="shared" si="15"/>
        <v>0.05</v>
      </c>
      <c r="AT28" s="93"/>
      <c r="AU28" s="93">
        <v>1.2500000000000001E-2</v>
      </c>
      <c r="AV28" s="93">
        <v>10</v>
      </c>
      <c r="AW28" s="96">
        <f t="shared" si="16"/>
        <v>0.89662181239609096</v>
      </c>
      <c r="AX28" s="96">
        <f t="shared" si="17"/>
        <v>1</v>
      </c>
      <c r="AY28" s="96">
        <f t="shared" si="18"/>
        <v>0.33333333333333331</v>
      </c>
      <c r="AZ28" s="96">
        <f t="shared" si="19"/>
        <v>7.7700448542705756</v>
      </c>
      <c r="BA28" s="97">
        <f t="shared" si="20"/>
        <v>10</v>
      </c>
      <c r="BB28" s="97">
        <v>2.5</v>
      </c>
      <c r="BC28" s="97">
        <f t="shared" si="21"/>
        <v>2.2415545309902276</v>
      </c>
      <c r="BD28" s="97">
        <f t="shared" si="22"/>
        <v>2.5</v>
      </c>
      <c r="BE28" s="97">
        <f t="shared" si="23"/>
        <v>0.83333333333333326</v>
      </c>
      <c r="BF28" s="97">
        <f t="shared" si="24"/>
        <v>19.425112135676439</v>
      </c>
      <c r="BG28" s="97">
        <f t="shared" si="25"/>
        <v>25</v>
      </c>
      <c r="BH28" s="93">
        <v>10</v>
      </c>
      <c r="BI28" s="95">
        <f t="shared" si="0"/>
        <v>1.2500000000000002E-2</v>
      </c>
    </row>
    <row r="29" spans="1:61" x14ac:dyDescent="0.25">
      <c r="A29" s="9" t="s">
        <v>275</v>
      </c>
      <c r="B29" s="9" t="s">
        <v>263</v>
      </c>
      <c r="C29" s="9" t="s">
        <v>124</v>
      </c>
      <c r="D29" s="9" t="s">
        <v>257</v>
      </c>
      <c r="E29" s="9">
        <v>50</v>
      </c>
      <c r="F29" s="9">
        <v>250</v>
      </c>
      <c r="G29" s="9">
        <v>2</v>
      </c>
      <c r="H29" s="10" t="s">
        <v>86</v>
      </c>
      <c r="I29" s="9">
        <v>18</v>
      </c>
      <c r="J29" s="9">
        <v>25</v>
      </c>
      <c r="K29" s="20">
        <v>211.44150709885372</v>
      </c>
      <c r="L29" s="20">
        <f t="shared" si="1"/>
        <v>5.2860376774713433</v>
      </c>
      <c r="M29" s="20">
        <f t="shared" si="2"/>
        <v>138.13154259972134</v>
      </c>
      <c r="N29" s="20">
        <f t="shared" si="3"/>
        <v>33.038475709987814</v>
      </c>
      <c r="O29" s="17" t="s">
        <v>244</v>
      </c>
      <c r="P29" s="9" t="s">
        <v>11</v>
      </c>
      <c r="Q29" s="9" t="s">
        <v>11</v>
      </c>
      <c r="R29" s="9"/>
      <c r="S29" s="9" t="s">
        <v>11</v>
      </c>
      <c r="T29" s="9" t="s">
        <v>11</v>
      </c>
      <c r="Z29" s="64">
        <v>3</v>
      </c>
      <c r="AA29" s="64">
        <v>1</v>
      </c>
      <c r="AC29" s="93">
        <v>400</v>
      </c>
      <c r="AD29" s="95">
        <f t="shared" si="4"/>
        <v>1.3215094193678358E-2</v>
      </c>
      <c r="AE29" s="93">
        <v>0.05</v>
      </c>
      <c r="AF29" s="93">
        <v>20</v>
      </c>
      <c r="AG29" s="96">
        <f t="shared" si="5"/>
        <v>3.7835522976384279</v>
      </c>
      <c r="AH29" s="96">
        <f t="shared" si="6"/>
        <v>2</v>
      </c>
      <c r="AI29" s="96">
        <f t="shared" si="7"/>
        <v>0.66666666666666663</v>
      </c>
      <c r="AJ29" s="96">
        <f t="shared" si="8"/>
        <v>13.549781035694906</v>
      </c>
      <c r="AK29" s="97">
        <f t="shared" si="9"/>
        <v>20</v>
      </c>
      <c r="AL29" s="97">
        <v>2.5</v>
      </c>
      <c r="AM29" s="97">
        <f t="shared" si="10"/>
        <v>9.4588807440960707</v>
      </c>
      <c r="AN29" s="97">
        <f t="shared" si="11"/>
        <v>5</v>
      </c>
      <c r="AO29" s="97">
        <f t="shared" si="12"/>
        <v>1.6666666666666665</v>
      </c>
      <c r="AP29" s="97">
        <f t="shared" si="13"/>
        <v>33.874452589237265</v>
      </c>
      <c r="AQ29" s="97">
        <f t="shared" si="14"/>
        <v>50</v>
      </c>
      <c r="AR29" s="93">
        <v>20</v>
      </c>
      <c r="AS29" s="93">
        <f t="shared" si="15"/>
        <v>0.05</v>
      </c>
      <c r="AT29" s="93"/>
      <c r="AU29" s="93">
        <v>1.2500000000000001E-2</v>
      </c>
      <c r="AV29" s="93">
        <v>10</v>
      </c>
      <c r="AW29" s="96">
        <f t="shared" si="16"/>
        <v>0.94588807440960698</v>
      </c>
      <c r="AX29" s="96">
        <f t="shared" si="17"/>
        <v>1</v>
      </c>
      <c r="AY29" s="96">
        <f t="shared" si="18"/>
        <v>0.33333333333333331</v>
      </c>
      <c r="AZ29" s="96">
        <f t="shared" si="19"/>
        <v>7.7207785922570595</v>
      </c>
      <c r="BA29" s="97">
        <f t="shared" si="20"/>
        <v>10</v>
      </c>
      <c r="BB29" s="97">
        <v>2.5</v>
      </c>
      <c r="BC29" s="97">
        <f t="shared" si="21"/>
        <v>2.3647201860240177</v>
      </c>
      <c r="BD29" s="97">
        <f t="shared" si="22"/>
        <v>2.5</v>
      </c>
      <c r="BE29" s="97">
        <f t="shared" si="23"/>
        <v>0.83333333333333326</v>
      </c>
      <c r="BF29" s="97">
        <f t="shared" si="24"/>
        <v>19.301946480642648</v>
      </c>
      <c r="BG29" s="97">
        <f t="shared" si="25"/>
        <v>25</v>
      </c>
      <c r="BH29" s="93">
        <v>10</v>
      </c>
      <c r="BI29" s="95">
        <f t="shared" si="0"/>
        <v>1.2500000000000001E-2</v>
      </c>
    </row>
    <row r="30" spans="1:61" x14ac:dyDescent="0.25">
      <c r="A30" s="9" t="s">
        <v>276</v>
      </c>
      <c r="B30" s="9" t="s">
        <v>263</v>
      </c>
      <c r="C30" s="9" t="s">
        <v>124</v>
      </c>
      <c r="D30" s="9" t="s">
        <v>257</v>
      </c>
      <c r="E30" s="9">
        <v>50</v>
      </c>
      <c r="F30" s="9">
        <v>5</v>
      </c>
      <c r="G30" s="9" t="s">
        <v>112</v>
      </c>
      <c r="H30" s="10" t="s">
        <v>86</v>
      </c>
      <c r="I30" s="9">
        <v>18</v>
      </c>
      <c r="J30" s="9">
        <v>25</v>
      </c>
      <c r="K30" s="20">
        <v>164.88441940845689</v>
      </c>
      <c r="L30" s="20">
        <f t="shared" si="1"/>
        <v>4.1221104852114223</v>
      </c>
      <c r="M30" s="20">
        <f t="shared" si="2"/>
        <v>107.71650049250455</v>
      </c>
      <c r="N30" s="20">
        <f t="shared" si="3"/>
        <v>25.763767768808524</v>
      </c>
      <c r="O30" s="17" t="s">
        <v>244</v>
      </c>
      <c r="P30" s="9"/>
      <c r="Q30" s="9" t="s">
        <v>11</v>
      </c>
      <c r="R30" s="9"/>
      <c r="S30" s="9"/>
      <c r="T30" s="9"/>
      <c r="Z30" s="64">
        <v>3</v>
      </c>
      <c r="AC30" s="93">
        <v>400</v>
      </c>
      <c r="AD30" s="95">
        <f t="shared" si="4"/>
        <v>1.0305276213028555E-2</v>
      </c>
      <c r="AE30" s="93">
        <v>0.05</v>
      </c>
      <c r="AF30" s="93">
        <v>20</v>
      </c>
      <c r="AG30" s="96">
        <f t="shared" si="5"/>
        <v>4.8518835367835136</v>
      </c>
      <c r="AH30" s="96">
        <f t="shared" si="6"/>
        <v>2</v>
      </c>
      <c r="AI30" s="96">
        <f t="shared" si="7"/>
        <v>0.66666666666666663</v>
      </c>
      <c r="AJ30" s="96">
        <f t="shared" si="8"/>
        <v>12.481449796549819</v>
      </c>
      <c r="AK30" s="97">
        <f t="shared" si="9"/>
        <v>20</v>
      </c>
      <c r="AL30" s="97">
        <v>2.5</v>
      </c>
      <c r="AM30" s="97">
        <f t="shared" si="10"/>
        <v>12.129708841958784</v>
      </c>
      <c r="AN30" s="97">
        <f t="shared" si="11"/>
        <v>5</v>
      </c>
      <c r="AO30" s="97">
        <f t="shared" si="12"/>
        <v>1.6666666666666665</v>
      </c>
      <c r="AP30" s="97">
        <f t="shared" si="13"/>
        <v>31.203624491374548</v>
      </c>
      <c r="AQ30" s="97">
        <f t="shared" si="14"/>
        <v>50</v>
      </c>
      <c r="AR30" s="93">
        <v>20</v>
      </c>
      <c r="AS30" s="93">
        <f t="shared" si="15"/>
        <v>0.05</v>
      </c>
      <c r="AT30" s="93"/>
      <c r="AU30" s="93">
        <v>1.2500000000000001E-2</v>
      </c>
      <c r="AV30" s="93">
        <v>10</v>
      </c>
      <c r="AW30" s="96">
        <f t="shared" si="16"/>
        <v>1.2129708841958784</v>
      </c>
      <c r="AX30" s="96">
        <f t="shared" si="17"/>
        <v>1</v>
      </c>
      <c r="AY30" s="96">
        <f t="shared" si="18"/>
        <v>0.33333333333333331</v>
      </c>
      <c r="AZ30" s="96">
        <f t="shared" si="19"/>
        <v>7.4536957824707883</v>
      </c>
      <c r="BA30" s="97">
        <f t="shared" si="20"/>
        <v>10</v>
      </c>
      <c r="BB30" s="97">
        <v>2.5</v>
      </c>
      <c r="BC30" s="97">
        <f t="shared" si="21"/>
        <v>3.0324272104896961</v>
      </c>
      <c r="BD30" s="97">
        <f t="shared" si="22"/>
        <v>2.5</v>
      </c>
      <c r="BE30" s="97">
        <f t="shared" si="23"/>
        <v>0.83333333333333326</v>
      </c>
      <c r="BF30" s="97">
        <f t="shared" si="24"/>
        <v>18.634239456176971</v>
      </c>
      <c r="BG30" s="97">
        <f t="shared" si="25"/>
        <v>25</v>
      </c>
      <c r="BH30" s="93">
        <v>10</v>
      </c>
      <c r="BI30" s="95">
        <f t="shared" si="0"/>
        <v>1.2500000000000001E-2</v>
      </c>
    </row>
    <row r="31" spans="1:61" x14ac:dyDescent="0.25">
      <c r="A31" s="9" t="s">
        <v>277</v>
      </c>
      <c r="B31" s="9" t="s">
        <v>263</v>
      </c>
      <c r="C31" s="9" t="s">
        <v>124</v>
      </c>
      <c r="D31" s="9" t="s">
        <v>257</v>
      </c>
      <c r="E31" s="9">
        <v>50</v>
      </c>
      <c r="F31" s="9">
        <v>5</v>
      </c>
      <c r="G31" s="9" t="s">
        <v>249</v>
      </c>
      <c r="H31" s="10" t="s">
        <v>86</v>
      </c>
      <c r="I31" s="9">
        <v>18</v>
      </c>
      <c r="J31" s="9">
        <v>25</v>
      </c>
      <c r="K31" s="20">
        <v>209.10877269652616</v>
      </c>
      <c r="L31" s="20">
        <f t="shared" si="1"/>
        <v>5.227719317413154</v>
      </c>
      <c r="M31" s="20">
        <f t="shared" si="2"/>
        <v>136.60760245244316</v>
      </c>
      <c r="N31" s="20">
        <f t="shared" si="3"/>
        <v>32.673977793062164</v>
      </c>
      <c r="O31" s="17" t="s">
        <v>244</v>
      </c>
      <c r="P31" s="9"/>
      <c r="Q31" s="9" t="s">
        <v>11</v>
      </c>
      <c r="R31" s="9"/>
      <c r="S31" s="9"/>
      <c r="T31" s="9"/>
      <c r="Z31" s="64">
        <v>4</v>
      </c>
      <c r="AC31" s="93">
        <v>400</v>
      </c>
      <c r="AD31" s="95">
        <f t="shared" si="4"/>
        <v>1.3069298293532886E-2</v>
      </c>
      <c r="AE31" s="93">
        <v>0.05</v>
      </c>
      <c r="AF31" s="93">
        <v>20</v>
      </c>
      <c r="AG31" s="96">
        <f t="shared" si="5"/>
        <v>3.8257601041015059</v>
      </c>
      <c r="AH31" s="96">
        <f t="shared" si="6"/>
        <v>2</v>
      </c>
      <c r="AI31" s="96">
        <f t="shared" si="7"/>
        <v>0.66666666666666663</v>
      </c>
      <c r="AJ31" s="96">
        <f t="shared" si="8"/>
        <v>13.507573229231827</v>
      </c>
      <c r="AK31" s="97">
        <f t="shared" si="9"/>
        <v>20</v>
      </c>
      <c r="AL31" s="97">
        <v>2.5</v>
      </c>
      <c r="AM31" s="97">
        <f t="shared" si="10"/>
        <v>9.5644002602537643</v>
      </c>
      <c r="AN31" s="97">
        <f t="shared" si="11"/>
        <v>5</v>
      </c>
      <c r="AO31" s="97">
        <f t="shared" si="12"/>
        <v>1.6666666666666665</v>
      </c>
      <c r="AP31" s="97">
        <f t="shared" si="13"/>
        <v>33.768933073079566</v>
      </c>
      <c r="AQ31" s="97">
        <f t="shared" si="14"/>
        <v>50</v>
      </c>
      <c r="AR31" s="93">
        <v>20</v>
      </c>
      <c r="AS31" s="93">
        <f t="shared" si="15"/>
        <v>0.05</v>
      </c>
      <c r="AT31" s="93"/>
      <c r="AU31" s="93">
        <v>1.2500000000000001E-2</v>
      </c>
      <c r="AV31" s="93">
        <v>10</v>
      </c>
      <c r="AW31" s="96">
        <f t="shared" si="16"/>
        <v>0.95644002602537648</v>
      </c>
      <c r="AX31" s="96">
        <f t="shared" si="17"/>
        <v>1</v>
      </c>
      <c r="AY31" s="96">
        <f t="shared" si="18"/>
        <v>0.33333333333333331</v>
      </c>
      <c r="AZ31" s="96">
        <f t="shared" si="19"/>
        <v>7.7102266406412898</v>
      </c>
      <c r="BA31" s="97">
        <f t="shared" si="20"/>
        <v>10</v>
      </c>
      <c r="BB31" s="97">
        <v>2.5</v>
      </c>
      <c r="BC31" s="97">
        <f t="shared" si="21"/>
        <v>2.3911000650634411</v>
      </c>
      <c r="BD31" s="97">
        <f t="shared" si="22"/>
        <v>2.5</v>
      </c>
      <c r="BE31" s="97">
        <f t="shared" si="23"/>
        <v>0.83333333333333326</v>
      </c>
      <c r="BF31" s="97">
        <f t="shared" si="24"/>
        <v>19.275566601603224</v>
      </c>
      <c r="BG31" s="97">
        <f t="shared" si="25"/>
        <v>24.999999999999996</v>
      </c>
      <c r="BH31" s="93">
        <v>10</v>
      </c>
      <c r="BI31" s="95">
        <f t="shared" si="0"/>
        <v>1.2500000000000002E-2</v>
      </c>
    </row>
    <row r="32" spans="1:61" x14ac:dyDescent="0.25">
      <c r="A32" s="9" t="s">
        <v>278</v>
      </c>
      <c r="B32" s="15">
        <v>43468</v>
      </c>
      <c r="C32" s="9" t="s">
        <v>137</v>
      </c>
      <c r="D32" s="9" t="s">
        <v>243</v>
      </c>
      <c r="E32" s="9">
        <v>50</v>
      </c>
      <c r="F32" s="9">
        <v>250</v>
      </c>
      <c r="G32" s="9">
        <v>0</v>
      </c>
      <c r="H32" s="10" t="s">
        <v>65</v>
      </c>
      <c r="I32" s="9">
        <v>18</v>
      </c>
      <c r="J32" s="9">
        <v>25</v>
      </c>
      <c r="K32" s="20">
        <v>113.0246542520801</v>
      </c>
      <c r="L32" s="20">
        <f>K32*J32/1000</f>
        <v>2.8256163563020023</v>
      </c>
      <c r="M32" s="20">
        <f t="shared" si="2"/>
        <v>73.837299297818973</v>
      </c>
      <c r="N32" s="20">
        <f t="shared" si="3"/>
        <v>17.660497909671601</v>
      </c>
      <c r="O32" s="17" t="s">
        <v>244</v>
      </c>
      <c r="P32" s="9"/>
      <c r="Q32" s="9" t="s">
        <v>11</v>
      </c>
      <c r="R32" s="9" t="s">
        <v>11</v>
      </c>
      <c r="S32" s="9"/>
      <c r="T32" s="9"/>
      <c r="Z32" s="64">
        <v>1</v>
      </c>
      <c r="AC32" s="93">
        <v>400</v>
      </c>
      <c r="AD32" s="95">
        <f t="shared" si="4"/>
        <v>7.0640408907550059E-3</v>
      </c>
      <c r="AE32" s="93">
        <v>0.05</v>
      </c>
      <c r="AF32" s="93">
        <v>20</v>
      </c>
      <c r="AG32" s="96">
        <f t="shared" si="5"/>
        <v>7.0781017229723302</v>
      </c>
      <c r="AH32" s="96">
        <f t="shared" si="6"/>
        <v>2</v>
      </c>
      <c r="AI32" s="96">
        <f t="shared" si="7"/>
        <v>0.66666666666666663</v>
      </c>
      <c r="AJ32" s="96">
        <f t="shared" si="8"/>
        <v>10.255231610361003</v>
      </c>
      <c r="AK32" s="97">
        <f t="shared" si="9"/>
        <v>20</v>
      </c>
      <c r="AL32" s="97">
        <v>2.5</v>
      </c>
      <c r="AM32" s="97">
        <f t="shared" si="10"/>
        <v>17.695254307430826</v>
      </c>
      <c r="AN32" s="97">
        <f t="shared" si="11"/>
        <v>5</v>
      </c>
      <c r="AO32" s="97">
        <f t="shared" si="12"/>
        <v>1.6666666666666665</v>
      </c>
      <c r="AP32" s="97">
        <f t="shared" si="13"/>
        <v>25.638079025902506</v>
      </c>
      <c r="AQ32" s="97">
        <f t="shared" si="14"/>
        <v>50</v>
      </c>
      <c r="AR32" s="93">
        <v>20</v>
      </c>
      <c r="AS32" s="93">
        <f t="shared" si="15"/>
        <v>0.05</v>
      </c>
      <c r="AT32" s="93"/>
      <c r="AU32" s="93">
        <v>1.2500000000000001E-2</v>
      </c>
      <c r="AV32" s="93">
        <v>10</v>
      </c>
      <c r="AW32" s="96">
        <f t="shared" si="16"/>
        <v>1.7695254307430826</v>
      </c>
      <c r="AX32" s="96">
        <f t="shared" si="17"/>
        <v>1</v>
      </c>
      <c r="AY32" s="96">
        <f t="shared" si="18"/>
        <v>0.33333333333333331</v>
      </c>
      <c r="AZ32" s="96">
        <f t="shared" si="19"/>
        <v>6.8971412359235842</v>
      </c>
      <c r="BA32" s="97">
        <f t="shared" si="20"/>
        <v>10</v>
      </c>
      <c r="BB32" s="97">
        <v>2.5</v>
      </c>
      <c r="BC32" s="97">
        <f t="shared" si="21"/>
        <v>4.4238135768577065</v>
      </c>
      <c r="BD32" s="97">
        <f t="shared" si="22"/>
        <v>2.5</v>
      </c>
      <c r="BE32" s="97">
        <f t="shared" si="23"/>
        <v>0.83333333333333326</v>
      </c>
      <c r="BF32" s="97">
        <f t="shared" si="24"/>
        <v>17.24285308980896</v>
      </c>
      <c r="BG32" s="97">
        <f t="shared" si="25"/>
        <v>25</v>
      </c>
      <c r="BH32" s="93">
        <v>10</v>
      </c>
      <c r="BI32" s="95">
        <f t="shared" si="0"/>
        <v>1.2500000000000001E-2</v>
      </c>
    </row>
    <row r="33" spans="1:61" x14ac:dyDescent="0.25">
      <c r="A33" s="9" t="s">
        <v>279</v>
      </c>
      <c r="B33" s="15">
        <v>43468</v>
      </c>
      <c r="C33" s="9" t="s">
        <v>137</v>
      </c>
      <c r="D33" s="9" t="s">
        <v>243</v>
      </c>
      <c r="E33" s="9">
        <v>50</v>
      </c>
      <c r="F33" s="9">
        <v>250</v>
      </c>
      <c r="G33" s="9">
        <v>0.5</v>
      </c>
      <c r="H33" s="10" t="s">
        <v>65</v>
      </c>
      <c r="I33" s="9">
        <v>18</v>
      </c>
      <c r="J33" s="9">
        <v>25</v>
      </c>
      <c r="K33" s="20">
        <v>114.87621867118115</v>
      </c>
      <c r="L33" s="20">
        <f t="shared" ref="L33:L46" si="26">K33*J33/1000</f>
        <v>2.8719054667795287</v>
      </c>
      <c r="M33" s="20">
        <f t="shared" si="2"/>
        <v>75.046898363501057</v>
      </c>
      <c r="N33" s="20">
        <f t="shared" si="3"/>
        <v>17.94981133221237</v>
      </c>
      <c r="O33" s="17" t="s">
        <v>244</v>
      </c>
      <c r="P33" s="9"/>
      <c r="Q33" s="9" t="s">
        <v>11</v>
      </c>
      <c r="R33" s="9"/>
      <c r="Z33" s="64">
        <v>1</v>
      </c>
      <c r="AC33" s="93">
        <v>400</v>
      </c>
      <c r="AD33" s="95">
        <f t="shared" si="4"/>
        <v>7.1797636669488222E-3</v>
      </c>
      <c r="AE33" s="93">
        <v>0.05</v>
      </c>
      <c r="AF33" s="93">
        <v>20</v>
      </c>
      <c r="AG33" s="96">
        <f t="shared" si="5"/>
        <v>6.964017524722852</v>
      </c>
      <c r="AH33" s="96">
        <f t="shared" si="6"/>
        <v>2</v>
      </c>
      <c r="AI33" s="96">
        <f t="shared" si="7"/>
        <v>0.66666666666666663</v>
      </c>
      <c r="AJ33" s="96">
        <f t="shared" si="8"/>
        <v>10.369315808610482</v>
      </c>
      <c r="AK33" s="97">
        <f t="shared" si="9"/>
        <v>20</v>
      </c>
      <c r="AL33" s="97">
        <v>2.5</v>
      </c>
      <c r="AM33" s="97">
        <f t="shared" si="10"/>
        <v>17.410043811807128</v>
      </c>
      <c r="AN33" s="97">
        <f t="shared" si="11"/>
        <v>5</v>
      </c>
      <c r="AO33" s="97">
        <f t="shared" si="12"/>
        <v>1.6666666666666665</v>
      </c>
      <c r="AP33" s="97">
        <f t="shared" si="13"/>
        <v>25.923289521526204</v>
      </c>
      <c r="AQ33" s="97">
        <f t="shared" si="14"/>
        <v>50</v>
      </c>
      <c r="AR33" s="93">
        <v>20</v>
      </c>
      <c r="AS33" s="93">
        <f t="shared" si="15"/>
        <v>0.05</v>
      </c>
      <c r="AT33" s="93"/>
      <c r="AU33" s="93">
        <v>1.2500000000000001E-2</v>
      </c>
      <c r="AV33" s="93">
        <v>10</v>
      </c>
      <c r="AW33" s="96">
        <f t="shared" si="16"/>
        <v>1.741004381180713</v>
      </c>
      <c r="AX33" s="96">
        <f t="shared" si="17"/>
        <v>1</v>
      </c>
      <c r="AY33" s="96">
        <f t="shared" si="18"/>
        <v>0.33333333333333331</v>
      </c>
      <c r="AZ33" s="96">
        <f t="shared" si="19"/>
        <v>6.925662285485954</v>
      </c>
      <c r="BA33" s="97">
        <f t="shared" si="20"/>
        <v>10</v>
      </c>
      <c r="BB33" s="97">
        <v>2.5</v>
      </c>
      <c r="BC33" s="97">
        <f t="shared" si="21"/>
        <v>4.352510952951782</v>
      </c>
      <c r="BD33" s="97">
        <f t="shared" si="22"/>
        <v>2.5</v>
      </c>
      <c r="BE33" s="97">
        <f t="shared" si="23"/>
        <v>0.83333333333333326</v>
      </c>
      <c r="BF33" s="97">
        <f t="shared" si="24"/>
        <v>17.314155713714886</v>
      </c>
      <c r="BG33" s="97">
        <f t="shared" si="25"/>
        <v>25</v>
      </c>
      <c r="BH33" s="93">
        <v>10</v>
      </c>
      <c r="BI33" s="95">
        <f t="shared" si="0"/>
        <v>1.2500000000000001E-2</v>
      </c>
    </row>
    <row r="34" spans="1:61" x14ac:dyDescent="0.25">
      <c r="A34" s="9" t="s">
        <v>280</v>
      </c>
      <c r="B34" s="15">
        <v>43468</v>
      </c>
      <c r="C34" s="9" t="s">
        <v>137</v>
      </c>
      <c r="D34" s="9" t="s">
        <v>243</v>
      </c>
      <c r="E34" s="9">
        <v>50</v>
      </c>
      <c r="F34" s="9">
        <v>250</v>
      </c>
      <c r="G34" s="9">
        <v>2</v>
      </c>
      <c r="H34" s="10" t="s">
        <v>65</v>
      </c>
      <c r="I34" s="9">
        <v>18</v>
      </c>
      <c r="J34" s="9">
        <v>25</v>
      </c>
      <c r="K34" s="20">
        <v>111.90724918922284</v>
      </c>
      <c r="L34" s="20">
        <f t="shared" si="26"/>
        <v>2.7976812297305709</v>
      </c>
      <c r="M34" s="20">
        <f t="shared" si="2"/>
        <v>73.107315449524464</v>
      </c>
      <c r="N34" s="20">
        <f t="shared" si="3"/>
        <v>17.485899456728458</v>
      </c>
      <c r="O34" s="17" t="s">
        <v>244</v>
      </c>
      <c r="P34" s="9"/>
      <c r="Q34" s="9" t="s">
        <v>11</v>
      </c>
      <c r="R34" s="9" t="s">
        <v>11</v>
      </c>
      <c r="Z34" s="64">
        <v>1</v>
      </c>
      <c r="AC34" s="93">
        <v>400</v>
      </c>
      <c r="AD34" s="95">
        <f t="shared" si="4"/>
        <v>6.994203074326427E-3</v>
      </c>
      <c r="AE34" s="93">
        <v>0.05</v>
      </c>
      <c r="AF34" s="93">
        <v>20</v>
      </c>
      <c r="AG34" s="96">
        <f t="shared" si="5"/>
        <v>7.1487772757892403</v>
      </c>
      <c r="AH34" s="96">
        <f t="shared" si="6"/>
        <v>2</v>
      </c>
      <c r="AI34" s="96">
        <f t="shared" si="7"/>
        <v>0.66666666666666663</v>
      </c>
      <c r="AJ34" s="96">
        <f t="shared" si="8"/>
        <v>10.184556057544095</v>
      </c>
      <c r="AK34" s="97">
        <f t="shared" si="9"/>
        <v>20</v>
      </c>
      <c r="AL34" s="97">
        <v>2.5</v>
      </c>
      <c r="AM34" s="97">
        <f t="shared" si="10"/>
        <v>17.8719431894731</v>
      </c>
      <c r="AN34" s="97">
        <f t="shared" si="11"/>
        <v>5</v>
      </c>
      <c r="AO34" s="97">
        <f t="shared" si="12"/>
        <v>1.6666666666666665</v>
      </c>
      <c r="AP34" s="97">
        <f t="shared" si="13"/>
        <v>25.461390143860235</v>
      </c>
      <c r="AQ34" s="97">
        <f t="shared" si="14"/>
        <v>50</v>
      </c>
      <c r="AR34" s="93">
        <v>20</v>
      </c>
      <c r="AS34" s="93">
        <f t="shared" si="15"/>
        <v>0.05</v>
      </c>
      <c r="AT34" s="93"/>
      <c r="AU34" s="93">
        <v>1.2500000000000001E-2</v>
      </c>
      <c r="AV34" s="93">
        <v>10</v>
      </c>
      <c r="AW34" s="96">
        <f t="shared" si="16"/>
        <v>1.7871943189473101</v>
      </c>
      <c r="AX34" s="96">
        <f t="shared" si="17"/>
        <v>1</v>
      </c>
      <c r="AY34" s="96">
        <f t="shared" si="18"/>
        <v>0.33333333333333331</v>
      </c>
      <c r="AZ34" s="96">
        <f t="shared" si="19"/>
        <v>6.8794723477193571</v>
      </c>
      <c r="BA34" s="97">
        <f t="shared" si="20"/>
        <v>10</v>
      </c>
      <c r="BB34" s="97">
        <v>2.5</v>
      </c>
      <c r="BC34" s="97">
        <f t="shared" si="21"/>
        <v>4.4679857973682751</v>
      </c>
      <c r="BD34" s="97">
        <f t="shared" si="22"/>
        <v>2.5</v>
      </c>
      <c r="BE34" s="97">
        <f t="shared" si="23"/>
        <v>0.83333333333333326</v>
      </c>
      <c r="BF34" s="97">
        <f t="shared" si="24"/>
        <v>17.198680869298393</v>
      </c>
      <c r="BG34" s="97">
        <f t="shared" si="25"/>
        <v>25</v>
      </c>
      <c r="BH34" s="93">
        <v>10</v>
      </c>
      <c r="BI34" s="95">
        <f t="shared" si="0"/>
        <v>1.2500000000000001E-2</v>
      </c>
    </row>
    <row r="35" spans="1:61" x14ac:dyDescent="0.25">
      <c r="A35" s="9" t="s">
        <v>281</v>
      </c>
      <c r="B35" s="15">
        <v>43468</v>
      </c>
      <c r="C35" s="9" t="s">
        <v>137</v>
      </c>
      <c r="D35" s="9" t="s">
        <v>243</v>
      </c>
      <c r="E35" s="9">
        <v>50</v>
      </c>
      <c r="F35" s="9">
        <v>5</v>
      </c>
      <c r="G35" s="9" t="s">
        <v>112</v>
      </c>
      <c r="H35" s="10" t="s">
        <v>65</v>
      </c>
      <c r="I35" s="9">
        <v>18</v>
      </c>
      <c r="J35" s="9">
        <v>25</v>
      </c>
      <c r="K35" s="20">
        <v>107.33041156122442</v>
      </c>
      <c r="L35" s="20">
        <f t="shared" si="26"/>
        <v>2.6832602890306108</v>
      </c>
      <c r="M35" s="20">
        <f t="shared" si="2"/>
        <v>70.117336563835295</v>
      </c>
      <c r="N35" s="20">
        <f t="shared" si="3"/>
        <v>16.770752554514555</v>
      </c>
      <c r="O35" s="17" t="s">
        <v>244</v>
      </c>
      <c r="P35" s="9"/>
      <c r="Q35" s="9" t="s">
        <v>11</v>
      </c>
      <c r="R35" s="9"/>
      <c r="Z35" s="64">
        <v>1</v>
      </c>
      <c r="AC35" s="93">
        <v>400</v>
      </c>
      <c r="AD35" s="95">
        <f t="shared" si="4"/>
        <v>6.7081507225765268E-3</v>
      </c>
      <c r="AE35" s="93">
        <v>0.05</v>
      </c>
      <c r="AF35" s="93">
        <v>20</v>
      </c>
      <c r="AG35" s="96">
        <f t="shared" si="5"/>
        <v>7.4536190476047555</v>
      </c>
      <c r="AH35" s="96">
        <f t="shared" si="6"/>
        <v>2</v>
      </c>
      <c r="AI35" s="96">
        <f t="shared" si="7"/>
        <v>0.66666666666666663</v>
      </c>
      <c r="AJ35" s="96">
        <f t="shared" si="8"/>
        <v>9.8797142857285785</v>
      </c>
      <c r="AK35" s="97">
        <f t="shared" si="9"/>
        <v>20</v>
      </c>
      <c r="AL35" s="97">
        <v>2.5</v>
      </c>
      <c r="AM35" s="97">
        <f t="shared" si="10"/>
        <v>18.634047619011888</v>
      </c>
      <c r="AN35" s="97">
        <f t="shared" si="11"/>
        <v>5</v>
      </c>
      <c r="AO35" s="97">
        <f t="shared" si="12"/>
        <v>1.6666666666666665</v>
      </c>
      <c r="AP35" s="97">
        <f t="shared" si="13"/>
        <v>24.699285714321448</v>
      </c>
      <c r="AQ35" s="97">
        <f t="shared" si="14"/>
        <v>50</v>
      </c>
      <c r="AR35" s="93">
        <v>20</v>
      </c>
      <c r="AS35" s="93">
        <f t="shared" si="15"/>
        <v>0.05</v>
      </c>
      <c r="AT35" s="93"/>
      <c r="AU35" s="93">
        <v>1.2500000000000001E-2</v>
      </c>
      <c r="AV35" s="93">
        <v>10</v>
      </c>
      <c r="AW35" s="96">
        <f t="shared" si="16"/>
        <v>1.8634047619011889</v>
      </c>
      <c r="AX35" s="96">
        <f t="shared" si="17"/>
        <v>1</v>
      </c>
      <c r="AY35" s="96">
        <f t="shared" si="18"/>
        <v>0.33333333333333331</v>
      </c>
      <c r="AZ35" s="96">
        <f t="shared" si="19"/>
        <v>6.8032619047654777</v>
      </c>
      <c r="BA35" s="97">
        <f t="shared" si="20"/>
        <v>10</v>
      </c>
      <c r="BB35" s="97">
        <v>2.5</v>
      </c>
      <c r="BC35" s="97">
        <f t="shared" si="21"/>
        <v>4.6585119047529719</v>
      </c>
      <c r="BD35" s="97">
        <f t="shared" si="22"/>
        <v>2.5</v>
      </c>
      <c r="BE35" s="97">
        <f t="shared" si="23"/>
        <v>0.83333333333333326</v>
      </c>
      <c r="BF35" s="97">
        <f t="shared" si="24"/>
        <v>17.008154761913694</v>
      </c>
      <c r="BG35" s="97">
        <f t="shared" si="25"/>
        <v>25</v>
      </c>
      <c r="BH35" s="93">
        <v>10</v>
      </c>
      <c r="BI35" s="95">
        <f t="shared" si="0"/>
        <v>1.2500000000000001E-2</v>
      </c>
    </row>
    <row r="36" spans="1:61" x14ac:dyDescent="0.25">
      <c r="A36" s="9" t="s">
        <v>282</v>
      </c>
      <c r="B36" s="15">
        <v>43468</v>
      </c>
      <c r="C36" s="9" t="s">
        <v>137</v>
      </c>
      <c r="D36" s="9" t="s">
        <v>243</v>
      </c>
      <c r="E36" s="9">
        <v>50</v>
      </c>
      <c r="F36" s="9">
        <v>5</v>
      </c>
      <c r="G36" s="9" t="s">
        <v>249</v>
      </c>
      <c r="H36" s="10" t="s">
        <v>65</v>
      </c>
      <c r="I36" s="9">
        <v>18</v>
      </c>
      <c r="J36" s="9">
        <v>25</v>
      </c>
      <c r="K36" s="20">
        <v>111.80632957679846</v>
      </c>
      <c r="L36" s="20">
        <f t="shared" si="26"/>
        <v>2.7951582394199614</v>
      </c>
      <c r="M36" s="20">
        <f t="shared" si="2"/>
        <v>73.041386191196636</v>
      </c>
      <c r="N36" s="20">
        <f t="shared" si="3"/>
        <v>17.470130413982343</v>
      </c>
      <c r="O36" s="17" t="s">
        <v>244</v>
      </c>
      <c r="P36" s="9"/>
      <c r="Q36" s="9" t="s">
        <v>11</v>
      </c>
      <c r="R36" s="9"/>
      <c r="Z36" s="64">
        <v>4</v>
      </c>
      <c r="AC36" s="93">
        <v>400</v>
      </c>
      <c r="AD36" s="95">
        <f t="shared" si="4"/>
        <v>6.9878955985499033E-3</v>
      </c>
      <c r="AE36" s="93">
        <v>0.05</v>
      </c>
      <c r="AF36" s="93">
        <v>20</v>
      </c>
      <c r="AG36" s="96">
        <f t="shared" si="5"/>
        <v>7.1552299680000626</v>
      </c>
      <c r="AH36" s="96">
        <f t="shared" si="6"/>
        <v>2</v>
      </c>
      <c r="AI36" s="96">
        <f t="shared" si="7"/>
        <v>0.66666666666666663</v>
      </c>
      <c r="AJ36" s="96">
        <f t="shared" si="8"/>
        <v>10.178103365333271</v>
      </c>
      <c r="AK36" s="97">
        <f t="shared" si="9"/>
        <v>20</v>
      </c>
      <c r="AL36" s="97">
        <v>2.5</v>
      </c>
      <c r="AM36" s="97">
        <f t="shared" si="10"/>
        <v>17.888074920000157</v>
      </c>
      <c r="AN36" s="97">
        <f t="shared" si="11"/>
        <v>5</v>
      </c>
      <c r="AO36" s="97">
        <f t="shared" si="12"/>
        <v>1.6666666666666665</v>
      </c>
      <c r="AP36" s="97">
        <f t="shared" si="13"/>
        <v>25.445258413333178</v>
      </c>
      <c r="AQ36" s="97">
        <f t="shared" si="14"/>
        <v>50</v>
      </c>
      <c r="AR36" s="93">
        <v>20</v>
      </c>
      <c r="AS36" s="93">
        <f t="shared" si="15"/>
        <v>0.05</v>
      </c>
      <c r="AT36" s="93"/>
      <c r="AU36" s="93">
        <v>1.2500000000000001E-2</v>
      </c>
      <c r="AV36" s="93">
        <v>10</v>
      </c>
      <c r="AW36" s="96">
        <f t="shared" si="16"/>
        <v>1.7888074920000157</v>
      </c>
      <c r="AX36" s="96">
        <f t="shared" si="17"/>
        <v>1</v>
      </c>
      <c r="AY36" s="96">
        <f t="shared" si="18"/>
        <v>0.33333333333333331</v>
      </c>
      <c r="AZ36" s="96">
        <f t="shared" si="19"/>
        <v>6.8778591746666509</v>
      </c>
      <c r="BA36" s="97">
        <f t="shared" si="20"/>
        <v>10</v>
      </c>
      <c r="BB36" s="97">
        <v>2.5</v>
      </c>
      <c r="BC36" s="97">
        <f t="shared" si="21"/>
        <v>4.4720187300000394</v>
      </c>
      <c r="BD36" s="97">
        <f t="shared" si="22"/>
        <v>2.5</v>
      </c>
      <c r="BE36" s="97">
        <f t="shared" si="23"/>
        <v>0.83333333333333326</v>
      </c>
      <c r="BF36" s="97">
        <f t="shared" si="24"/>
        <v>17.194647936666627</v>
      </c>
      <c r="BG36" s="97">
        <f t="shared" si="25"/>
        <v>25</v>
      </c>
      <c r="BH36" s="93">
        <v>10</v>
      </c>
      <c r="BI36" s="95">
        <f t="shared" si="0"/>
        <v>1.2500000000000001E-2</v>
      </c>
    </row>
    <row r="37" spans="1:61" x14ac:dyDescent="0.25">
      <c r="A37" s="9" t="s">
        <v>283</v>
      </c>
      <c r="B37" s="15">
        <v>43468</v>
      </c>
      <c r="C37" s="9" t="s">
        <v>137</v>
      </c>
      <c r="D37" s="9" t="s">
        <v>251</v>
      </c>
      <c r="E37" s="9">
        <v>50</v>
      </c>
      <c r="F37" s="9">
        <v>250</v>
      </c>
      <c r="G37" s="9">
        <v>0</v>
      </c>
      <c r="H37" s="10" t="s">
        <v>65</v>
      </c>
      <c r="I37" s="9">
        <v>18</v>
      </c>
      <c r="J37" s="9">
        <v>25</v>
      </c>
      <c r="K37" s="20">
        <v>129.06072657059192</v>
      </c>
      <c r="L37" s="20">
        <f t="shared" si="26"/>
        <v>3.2265181642647982</v>
      </c>
      <c r="M37" s="20">
        <f t="shared" si="2"/>
        <v>84.31342310619273</v>
      </c>
      <c r="N37" s="20">
        <f t="shared" si="3"/>
        <v>20.166190349382902</v>
      </c>
      <c r="O37" s="17" t="s">
        <v>244</v>
      </c>
      <c r="P37" s="9"/>
      <c r="Q37" s="9" t="s">
        <v>11</v>
      </c>
      <c r="R37" s="9" t="s">
        <v>11</v>
      </c>
      <c r="Z37" s="64">
        <v>2</v>
      </c>
      <c r="AC37" s="93">
        <v>400</v>
      </c>
      <c r="AD37" s="95">
        <f t="shared" si="4"/>
        <v>8.0662954106619951E-3</v>
      </c>
      <c r="AE37" s="93">
        <v>0.05</v>
      </c>
      <c r="AF37" s="93">
        <v>20</v>
      </c>
      <c r="AG37" s="96">
        <f t="shared" si="5"/>
        <v>6.1986323900201095</v>
      </c>
      <c r="AH37" s="96">
        <f t="shared" si="6"/>
        <v>2</v>
      </c>
      <c r="AI37" s="96">
        <f t="shared" si="7"/>
        <v>0.66666666666666663</v>
      </c>
      <c r="AJ37" s="96">
        <f t="shared" si="8"/>
        <v>11.134700943313225</v>
      </c>
      <c r="AK37" s="97">
        <f t="shared" si="9"/>
        <v>20</v>
      </c>
      <c r="AL37" s="97">
        <v>2.5</v>
      </c>
      <c r="AM37" s="97">
        <f t="shared" si="10"/>
        <v>15.496580975050273</v>
      </c>
      <c r="AN37" s="97">
        <f t="shared" si="11"/>
        <v>5</v>
      </c>
      <c r="AO37" s="97">
        <f t="shared" si="12"/>
        <v>1.6666666666666665</v>
      </c>
      <c r="AP37" s="97">
        <f t="shared" si="13"/>
        <v>27.836752358283064</v>
      </c>
      <c r="AQ37" s="97">
        <f t="shared" si="14"/>
        <v>50</v>
      </c>
      <c r="AR37" s="93">
        <v>20</v>
      </c>
      <c r="AS37" s="93">
        <f t="shared" si="15"/>
        <v>0.05</v>
      </c>
      <c r="AT37" s="93"/>
      <c r="AU37" s="93">
        <v>1.2500000000000001E-2</v>
      </c>
      <c r="AV37" s="93">
        <v>10</v>
      </c>
      <c r="AW37" s="96">
        <f t="shared" si="16"/>
        <v>1.5496580975050274</v>
      </c>
      <c r="AX37" s="96">
        <f t="shared" si="17"/>
        <v>1</v>
      </c>
      <c r="AY37" s="96">
        <f t="shared" si="18"/>
        <v>0.33333333333333331</v>
      </c>
      <c r="AZ37" s="96">
        <f t="shared" si="19"/>
        <v>7.1170085691616389</v>
      </c>
      <c r="BA37" s="97">
        <f t="shared" si="20"/>
        <v>10</v>
      </c>
      <c r="BB37" s="97">
        <v>2.5</v>
      </c>
      <c r="BC37" s="97">
        <f t="shared" si="21"/>
        <v>3.8741452437625683</v>
      </c>
      <c r="BD37" s="97">
        <f t="shared" si="22"/>
        <v>2.5</v>
      </c>
      <c r="BE37" s="97">
        <f t="shared" si="23"/>
        <v>0.83333333333333326</v>
      </c>
      <c r="BF37" s="97">
        <f t="shared" si="24"/>
        <v>17.792521422904098</v>
      </c>
      <c r="BG37" s="97">
        <f t="shared" si="25"/>
        <v>25</v>
      </c>
      <c r="BH37" s="93">
        <v>10</v>
      </c>
      <c r="BI37" s="95">
        <f t="shared" si="0"/>
        <v>1.2500000000000001E-2</v>
      </c>
    </row>
    <row r="38" spans="1:61" x14ac:dyDescent="0.25">
      <c r="A38" s="9" t="s">
        <v>284</v>
      </c>
      <c r="B38" s="15">
        <v>43468</v>
      </c>
      <c r="C38" s="9" t="s">
        <v>137</v>
      </c>
      <c r="D38" s="9" t="s">
        <v>251</v>
      </c>
      <c r="E38" s="9">
        <v>50</v>
      </c>
      <c r="F38" s="9">
        <v>250</v>
      </c>
      <c r="G38" s="9">
        <v>0.5</v>
      </c>
      <c r="H38" s="10" t="s">
        <v>65</v>
      </c>
      <c r="I38" s="9">
        <v>18</v>
      </c>
      <c r="J38" s="9">
        <v>25</v>
      </c>
      <c r="K38" s="20">
        <v>124.86161660583176</v>
      </c>
      <c r="L38" s="20">
        <f t="shared" si="26"/>
        <v>3.1215404151457937</v>
      </c>
      <c r="M38" s="20">
        <f t="shared" si="2"/>
        <v>81.570207997027765</v>
      </c>
      <c r="N38" s="20">
        <f t="shared" si="3"/>
        <v>19.510064716919281</v>
      </c>
      <c r="O38" s="17" t="s">
        <v>244</v>
      </c>
      <c r="P38" s="9"/>
      <c r="Q38" s="9" t="s">
        <v>11</v>
      </c>
      <c r="R38" s="9"/>
      <c r="Z38" s="64">
        <v>2</v>
      </c>
      <c r="AC38" s="93">
        <v>400</v>
      </c>
      <c r="AD38" s="95">
        <f t="shared" si="4"/>
        <v>7.8038510378644847E-3</v>
      </c>
      <c r="AE38" s="93">
        <v>0.05</v>
      </c>
      <c r="AF38" s="93">
        <v>20</v>
      </c>
      <c r="AG38" s="96">
        <f t="shared" si="5"/>
        <v>6.4070930822998449</v>
      </c>
      <c r="AH38" s="96">
        <f t="shared" si="6"/>
        <v>2</v>
      </c>
      <c r="AI38" s="96">
        <f t="shared" si="7"/>
        <v>0.66666666666666663</v>
      </c>
      <c r="AJ38" s="96">
        <f t="shared" si="8"/>
        <v>10.926240251033489</v>
      </c>
      <c r="AK38" s="97">
        <f t="shared" si="9"/>
        <v>20</v>
      </c>
      <c r="AL38" s="97">
        <v>2.5</v>
      </c>
      <c r="AM38" s="97">
        <f t="shared" si="10"/>
        <v>16.017732705749612</v>
      </c>
      <c r="AN38" s="97">
        <f t="shared" si="11"/>
        <v>5</v>
      </c>
      <c r="AO38" s="97">
        <f t="shared" si="12"/>
        <v>1.6666666666666665</v>
      </c>
      <c r="AP38" s="97">
        <f t="shared" si="13"/>
        <v>27.315600627583724</v>
      </c>
      <c r="AQ38" s="97">
        <f t="shared" si="14"/>
        <v>50</v>
      </c>
      <c r="AR38" s="93">
        <v>20</v>
      </c>
      <c r="AS38" s="93">
        <f t="shared" si="15"/>
        <v>0.05</v>
      </c>
      <c r="AU38" s="93">
        <v>1.2500000000000001E-2</v>
      </c>
      <c r="AV38" s="93">
        <v>10</v>
      </c>
      <c r="AW38" s="96">
        <f t="shared" si="16"/>
        <v>1.6017732705749612</v>
      </c>
      <c r="AX38" s="96">
        <f t="shared" si="17"/>
        <v>1</v>
      </c>
      <c r="AY38" s="96">
        <f t="shared" si="18"/>
        <v>0.33333333333333331</v>
      </c>
      <c r="AZ38" s="96">
        <f t="shared" si="19"/>
        <v>7.0648933960917049</v>
      </c>
      <c r="BA38" s="97">
        <f t="shared" si="20"/>
        <v>10</v>
      </c>
      <c r="BB38" s="97">
        <v>2.5</v>
      </c>
      <c r="BC38" s="97">
        <f t="shared" si="21"/>
        <v>4.004433176437403</v>
      </c>
      <c r="BD38" s="97">
        <f t="shared" si="22"/>
        <v>2.5</v>
      </c>
      <c r="BE38" s="97">
        <f t="shared" si="23"/>
        <v>0.83333333333333326</v>
      </c>
      <c r="BF38" s="97">
        <f t="shared" si="24"/>
        <v>17.662233490229262</v>
      </c>
      <c r="BG38" s="97">
        <f t="shared" si="25"/>
        <v>25</v>
      </c>
      <c r="BH38" s="93">
        <v>10</v>
      </c>
      <c r="BI38" s="95">
        <f t="shared" si="0"/>
        <v>1.2500000000000001E-2</v>
      </c>
    </row>
    <row r="39" spans="1:61" x14ac:dyDescent="0.25">
      <c r="A39" s="9" t="s">
        <v>285</v>
      </c>
      <c r="B39" s="15">
        <v>43468</v>
      </c>
      <c r="C39" s="9" t="s">
        <v>137</v>
      </c>
      <c r="D39" s="9" t="s">
        <v>251</v>
      </c>
      <c r="E39" s="9">
        <v>50</v>
      </c>
      <c r="F39" s="9">
        <v>250</v>
      </c>
      <c r="G39" s="9">
        <v>2</v>
      </c>
      <c r="H39" s="10" t="s">
        <v>65</v>
      </c>
      <c r="I39" s="9">
        <v>18</v>
      </c>
      <c r="J39" s="9">
        <v>25</v>
      </c>
      <c r="K39" s="20">
        <v>116.73604378709504</v>
      </c>
      <c r="L39" s="20">
        <f t="shared" si="26"/>
        <v>2.918401094677376</v>
      </c>
      <c r="M39" s="20">
        <f t="shared" si="2"/>
        <v>76.26189401762673</v>
      </c>
      <c r="N39" s="20">
        <f t="shared" si="3"/>
        <v>18.240415517549639</v>
      </c>
      <c r="O39" s="17" t="s">
        <v>244</v>
      </c>
      <c r="P39" s="9"/>
      <c r="Q39" s="9" t="s">
        <v>11</v>
      </c>
      <c r="R39" s="9" t="s">
        <v>11</v>
      </c>
      <c r="Z39" s="64">
        <v>2</v>
      </c>
      <c r="AC39" s="93">
        <v>400</v>
      </c>
      <c r="AD39" s="95">
        <f t="shared" si="4"/>
        <v>7.29600273669344E-3</v>
      </c>
      <c r="AE39" s="93">
        <v>0.05</v>
      </c>
      <c r="AF39" s="93">
        <v>20</v>
      </c>
      <c r="AG39" s="96">
        <f t="shared" si="5"/>
        <v>6.8530676048869035</v>
      </c>
      <c r="AH39" s="96">
        <f t="shared" si="6"/>
        <v>2</v>
      </c>
      <c r="AI39" s="96">
        <f t="shared" si="7"/>
        <v>0.66666666666666663</v>
      </c>
      <c r="AJ39" s="96">
        <f t="shared" si="8"/>
        <v>10.480265728446431</v>
      </c>
      <c r="AK39" s="97">
        <f t="shared" si="9"/>
        <v>20</v>
      </c>
      <c r="AL39" s="97">
        <v>2.5</v>
      </c>
      <c r="AM39" s="97">
        <f t="shared" si="10"/>
        <v>17.13266901221726</v>
      </c>
      <c r="AN39" s="97">
        <f t="shared" si="11"/>
        <v>5</v>
      </c>
      <c r="AO39" s="97">
        <f t="shared" si="12"/>
        <v>1.6666666666666665</v>
      </c>
      <c r="AP39" s="97">
        <f t="shared" si="13"/>
        <v>26.200664321116079</v>
      </c>
      <c r="AQ39" s="97">
        <f t="shared" si="14"/>
        <v>50.000000000000007</v>
      </c>
      <c r="AR39" s="93">
        <v>20</v>
      </c>
      <c r="AS39" s="93">
        <f t="shared" si="15"/>
        <v>0.05</v>
      </c>
      <c r="AU39" s="93">
        <v>1.2500000000000001E-2</v>
      </c>
      <c r="AV39" s="93">
        <v>10</v>
      </c>
      <c r="AW39" s="96">
        <f t="shared" si="16"/>
        <v>1.7132669012217259</v>
      </c>
      <c r="AX39" s="96">
        <f t="shared" si="17"/>
        <v>1</v>
      </c>
      <c r="AY39" s="96">
        <f t="shared" si="18"/>
        <v>0.33333333333333331</v>
      </c>
      <c r="AZ39" s="96">
        <f t="shared" si="19"/>
        <v>6.9533997654449404</v>
      </c>
      <c r="BA39" s="97">
        <f t="shared" si="20"/>
        <v>10</v>
      </c>
      <c r="BB39" s="97">
        <v>2.5</v>
      </c>
      <c r="BC39" s="97">
        <f t="shared" si="21"/>
        <v>4.283167253054315</v>
      </c>
      <c r="BD39" s="97">
        <f t="shared" si="22"/>
        <v>2.5</v>
      </c>
      <c r="BE39" s="97">
        <f t="shared" si="23"/>
        <v>0.83333333333333326</v>
      </c>
      <c r="BF39" s="97">
        <f t="shared" si="24"/>
        <v>17.383499413612352</v>
      </c>
      <c r="BG39" s="97">
        <f t="shared" si="25"/>
        <v>25</v>
      </c>
      <c r="BH39" s="93">
        <v>10</v>
      </c>
      <c r="BI39" s="95">
        <f t="shared" si="0"/>
        <v>1.2500000000000002E-2</v>
      </c>
    </row>
    <row r="40" spans="1:61" x14ac:dyDescent="0.25">
      <c r="A40" s="9" t="s">
        <v>286</v>
      </c>
      <c r="B40" s="15">
        <v>43468</v>
      </c>
      <c r="C40" s="9" t="s">
        <v>137</v>
      </c>
      <c r="D40" s="9" t="s">
        <v>251</v>
      </c>
      <c r="E40" s="9">
        <v>50</v>
      </c>
      <c r="F40" s="9">
        <v>5</v>
      </c>
      <c r="G40" s="9" t="s">
        <v>112</v>
      </c>
      <c r="H40" s="10" t="s">
        <v>65</v>
      </c>
      <c r="I40" s="9">
        <v>18</v>
      </c>
      <c r="J40" s="9">
        <v>25</v>
      </c>
      <c r="K40" s="20">
        <v>109.95661893095514</v>
      </c>
      <c r="L40" s="20">
        <f t="shared" si="26"/>
        <v>2.7489154732738785</v>
      </c>
      <c r="M40" s="20">
        <f t="shared" si="2"/>
        <v>71.832998167581152</v>
      </c>
      <c r="N40" s="20">
        <f t="shared" si="3"/>
        <v>17.181106650002885</v>
      </c>
      <c r="O40" s="17" t="s">
        <v>244</v>
      </c>
      <c r="P40" s="9"/>
      <c r="Q40" s="9" t="s">
        <v>11</v>
      </c>
      <c r="R40" s="9"/>
      <c r="Z40" s="64">
        <v>2</v>
      </c>
      <c r="AC40" s="93">
        <v>400</v>
      </c>
      <c r="AD40" s="95">
        <f t="shared" si="4"/>
        <v>6.8722886831846961E-3</v>
      </c>
      <c r="AE40" s="93">
        <v>0.05</v>
      </c>
      <c r="AF40" s="93">
        <v>20</v>
      </c>
      <c r="AG40" s="96">
        <f t="shared" si="5"/>
        <v>7.2755965741575102</v>
      </c>
      <c r="AH40" s="96">
        <f t="shared" si="6"/>
        <v>2</v>
      </c>
      <c r="AI40" s="96">
        <f t="shared" si="7"/>
        <v>0.66666666666666663</v>
      </c>
      <c r="AJ40" s="96">
        <f t="shared" si="8"/>
        <v>10.057736759175823</v>
      </c>
      <c r="AK40" s="97">
        <f t="shared" si="9"/>
        <v>20</v>
      </c>
      <c r="AL40" s="97">
        <v>2.5</v>
      </c>
      <c r="AM40" s="97">
        <f t="shared" si="10"/>
        <v>18.188991435393774</v>
      </c>
      <c r="AN40" s="97">
        <f t="shared" si="11"/>
        <v>5</v>
      </c>
      <c r="AO40" s="97">
        <f t="shared" si="12"/>
        <v>1.6666666666666665</v>
      </c>
      <c r="AP40" s="97">
        <f t="shared" si="13"/>
        <v>25.144341897939558</v>
      </c>
      <c r="AQ40" s="97">
        <f t="shared" si="14"/>
        <v>50</v>
      </c>
      <c r="AR40" s="93">
        <v>20</v>
      </c>
      <c r="AS40" s="93">
        <f t="shared" si="15"/>
        <v>0.05</v>
      </c>
      <c r="AU40" s="93">
        <v>1.2500000000000001E-2</v>
      </c>
      <c r="AV40" s="93">
        <v>10</v>
      </c>
      <c r="AW40" s="96">
        <f t="shared" si="16"/>
        <v>1.8188991435393775</v>
      </c>
      <c r="AX40" s="96">
        <f t="shared" si="17"/>
        <v>1</v>
      </c>
      <c r="AY40" s="96">
        <f t="shared" si="18"/>
        <v>0.33333333333333331</v>
      </c>
      <c r="AZ40" s="96">
        <f t="shared" si="19"/>
        <v>6.8477675231272883</v>
      </c>
      <c r="BA40" s="97">
        <f t="shared" si="20"/>
        <v>10</v>
      </c>
      <c r="BB40" s="97">
        <v>2.5</v>
      </c>
      <c r="BC40" s="97">
        <f t="shared" si="21"/>
        <v>4.5472478588484435</v>
      </c>
      <c r="BD40" s="97">
        <f t="shared" si="22"/>
        <v>2.5</v>
      </c>
      <c r="BE40" s="97">
        <f t="shared" si="23"/>
        <v>0.83333333333333326</v>
      </c>
      <c r="BF40" s="97">
        <f t="shared" si="24"/>
        <v>17.119418807818221</v>
      </c>
      <c r="BG40" s="97">
        <f t="shared" si="25"/>
        <v>24.999999999999996</v>
      </c>
      <c r="BH40" s="93">
        <v>10</v>
      </c>
      <c r="BI40" s="95">
        <f t="shared" si="0"/>
        <v>1.2500000000000002E-2</v>
      </c>
    </row>
    <row r="41" spans="1:61" x14ac:dyDescent="0.25">
      <c r="A41" s="9" t="s">
        <v>287</v>
      </c>
      <c r="B41" s="15">
        <v>43468</v>
      </c>
      <c r="C41" s="9" t="s">
        <v>137</v>
      </c>
      <c r="D41" s="9" t="s">
        <v>251</v>
      </c>
      <c r="E41" s="9">
        <v>50</v>
      </c>
      <c r="F41" s="9">
        <v>5</v>
      </c>
      <c r="G41" s="9" t="s">
        <v>249</v>
      </c>
      <c r="H41" s="10" t="s">
        <v>65</v>
      </c>
      <c r="I41" s="9">
        <v>18</v>
      </c>
      <c r="J41" s="9">
        <v>25</v>
      </c>
      <c r="K41" s="20">
        <v>106.16837117523814</v>
      </c>
      <c r="L41" s="20">
        <f t="shared" si="26"/>
        <v>2.6542092793809533</v>
      </c>
      <c r="M41" s="20">
        <f t="shared" si="2"/>
        <v>69.358193133191762</v>
      </c>
      <c r="N41" s="20">
        <f t="shared" si="3"/>
        <v>16.58917967607076</v>
      </c>
      <c r="O41" s="17" t="s">
        <v>244</v>
      </c>
      <c r="P41" s="9"/>
      <c r="Q41" s="9" t="s">
        <v>11</v>
      </c>
      <c r="R41" s="9"/>
      <c r="Z41" s="64">
        <v>4</v>
      </c>
      <c r="AC41" s="93">
        <v>400</v>
      </c>
      <c r="AD41" s="95">
        <f t="shared" si="4"/>
        <v>6.6355231984523829E-3</v>
      </c>
      <c r="AE41" s="93">
        <v>0.05</v>
      </c>
      <c r="AF41" s="93">
        <v>20</v>
      </c>
      <c r="AG41" s="96">
        <f t="shared" si="5"/>
        <v>7.5352008431922304</v>
      </c>
      <c r="AH41" s="96">
        <f t="shared" si="6"/>
        <v>2</v>
      </c>
      <c r="AI41" s="96">
        <f t="shared" si="7"/>
        <v>0.66666666666666663</v>
      </c>
      <c r="AJ41" s="96">
        <f t="shared" si="8"/>
        <v>9.7981324901411035</v>
      </c>
      <c r="AK41" s="97">
        <f t="shared" si="9"/>
        <v>20</v>
      </c>
      <c r="AL41" s="97">
        <v>2.5</v>
      </c>
      <c r="AM41" s="97">
        <f t="shared" si="10"/>
        <v>18.838002107980575</v>
      </c>
      <c r="AN41" s="97">
        <f t="shared" si="11"/>
        <v>5</v>
      </c>
      <c r="AO41" s="97">
        <f t="shared" si="12"/>
        <v>1.6666666666666665</v>
      </c>
      <c r="AP41" s="97">
        <f t="shared" si="13"/>
        <v>24.495331225352757</v>
      </c>
      <c r="AQ41" s="97">
        <f t="shared" si="14"/>
        <v>50</v>
      </c>
      <c r="AR41" s="93">
        <v>20</v>
      </c>
      <c r="AS41" s="93">
        <f t="shared" si="15"/>
        <v>0.05</v>
      </c>
      <c r="AU41" s="93">
        <v>1.2500000000000001E-2</v>
      </c>
      <c r="AV41" s="93">
        <v>10</v>
      </c>
      <c r="AW41" s="96">
        <f t="shared" si="16"/>
        <v>1.8838002107980576</v>
      </c>
      <c r="AX41" s="96">
        <f t="shared" si="17"/>
        <v>1</v>
      </c>
      <c r="AY41" s="96">
        <f t="shared" si="18"/>
        <v>0.33333333333333331</v>
      </c>
      <c r="AZ41" s="96">
        <f t="shared" si="19"/>
        <v>6.7828664558686089</v>
      </c>
      <c r="BA41" s="97">
        <f t="shared" si="20"/>
        <v>10</v>
      </c>
      <c r="BB41" s="97">
        <v>2.5</v>
      </c>
      <c r="BC41" s="97">
        <f t="shared" si="21"/>
        <v>4.7095005269951438</v>
      </c>
      <c r="BD41" s="97">
        <f t="shared" si="22"/>
        <v>2.5</v>
      </c>
      <c r="BE41" s="97">
        <f t="shared" si="23"/>
        <v>0.83333333333333326</v>
      </c>
      <c r="BF41" s="97">
        <f t="shared" si="24"/>
        <v>16.957166139671521</v>
      </c>
      <c r="BG41" s="97">
        <f t="shared" si="25"/>
        <v>25</v>
      </c>
      <c r="BH41" s="93">
        <v>10</v>
      </c>
      <c r="BI41" s="95">
        <f t="shared" si="0"/>
        <v>1.2500000000000001E-2</v>
      </c>
    </row>
    <row r="42" spans="1:61" x14ac:dyDescent="0.25">
      <c r="A42" s="9" t="s">
        <v>288</v>
      </c>
      <c r="B42" s="15">
        <v>43468</v>
      </c>
      <c r="C42" s="9" t="s">
        <v>137</v>
      </c>
      <c r="D42" s="9" t="s">
        <v>257</v>
      </c>
      <c r="E42" s="9">
        <v>50</v>
      </c>
      <c r="F42" s="9">
        <v>250</v>
      </c>
      <c r="G42" s="9">
        <v>0</v>
      </c>
      <c r="H42" s="10" t="s">
        <v>65</v>
      </c>
      <c r="I42" s="9">
        <v>18</v>
      </c>
      <c r="J42" s="9">
        <v>25</v>
      </c>
      <c r="K42" s="20">
        <v>186.31279371929563</v>
      </c>
      <c r="L42" s="20">
        <f t="shared" si="26"/>
        <v>4.6578198429823905</v>
      </c>
      <c r="M42" s="20">
        <f t="shared" si="2"/>
        <v>121.71533373756158</v>
      </c>
      <c r="N42" s="20">
        <f t="shared" si="3"/>
        <v>29.112026272481526</v>
      </c>
      <c r="O42" s="17" t="s">
        <v>244</v>
      </c>
      <c r="P42" s="9"/>
      <c r="Q42" s="9" t="s">
        <v>11</v>
      </c>
      <c r="R42" s="9" t="s">
        <v>11</v>
      </c>
      <c r="Z42" s="64">
        <v>3</v>
      </c>
      <c r="AC42" s="93">
        <v>400</v>
      </c>
      <c r="AD42" s="95">
        <f t="shared" si="4"/>
        <v>1.1644549607455977E-2</v>
      </c>
      <c r="AE42" s="93">
        <v>0.05</v>
      </c>
      <c r="AF42" s="93">
        <v>20</v>
      </c>
      <c r="AG42" s="96">
        <f t="shared" si="5"/>
        <v>4.2938543512224054</v>
      </c>
      <c r="AH42" s="96">
        <f t="shared" si="6"/>
        <v>2</v>
      </c>
      <c r="AI42" s="96">
        <f t="shared" si="7"/>
        <v>0.66666666666666663</v>
      </c>
      <c r="AJ42" s="96">
        <f t="shared" si="8"/>
        <v>13.039478982110928</v>
      </c>
      <c r="AK42" s="97">
        <f t="shared" si="9"/>
        <v>20</v>
      </c>
      <c r="AL42" s="97">
        <v>2.5</v>
      </c>
      <c r="AM42" s="97">
        <f t="shared" si="10"/>
        <v>10.734635878056014</v>
      </c>
      <c r="AN42" s="97">
        <f t="shared" si="11"/>
        <v>5</v>
      </c>
      <c r="AO42" s="97">
        <f t="shared" si="12"/>
        <v>1.6666666666666665</v>
      </c>
      <c r="AP42" s="97">
        <f t="shared" si="13"/>
        <v>32.598697455277318</v>
      </c>
      <c r="AQ42" s="97">
        <f t="shared" si="14"/>
        <v>50</v>
      </c>
      <c r="AR42" s="93">
        <v>20</v>
      </c>
      <c r="AS42" s="93">
        <f t="shared" si="15"/>
        <v>0.05</v>
      </c>
      <c r="AU42" s="93">
        <v>1.2500000000000001E-2</v>
      </c>
      <c r="AV42" s="93">
        <v>10</v>
      </c>
      <c r="AW42" s="96">
        <f t="shared" si="16"/>
        <v>1.0734635878056014</v>
      </c>
      <c r="AX42" s="96">
        <f t="shared" si="17"/>
        <v>1</v>
      </c>
      <c r="AY42" s="96">
        <f t="shared" si="18"/>
        <v>0.33333333333333331</v>
      </c>
      <c r="AZ42" s="96">
        <f t="shared" si="19"/>
        <v>7.5932030788610652</v>
      </c>
      <c r="BA42" s="97">
        <f t="shared" si="20"/>
        <v>10</v>
      </c>
      <c r="BB42" s="97">
        <v>2.5</v>
      </c>
      <c r="BC42" s="97">
        <f t="shared" si="21"/>
        <v>2.6836589695140036</v>
      </c>
      <c r="BD42" s="97">
        <f t="shared" si="22"/>
        <v>2.5</v>
      </c>
      <c r="BE42" s="97">
        <f t="shared" si="23"/>
        <v>0.83333333333333326</v>
      </c>
      <c r="BF42" s="97">
        <f t="shared" si="24"/>
        <v>18.983007697152662</v>
      </c>
      <c r="BG42" s="97">
        <f t="shared" si="25"/>
        <v>25</v>
      </c>
      <c r="BH42" s="93">
        <v>10</v>
      </c>
      <c r="BI42" s="95">
        <f t="shared" si="0"/>
        <v>1.2500000000000001E-2</v>
      </c>
    </row>
    <row r="43" spans="1:61" x14ac:dyDescent="0.25">
      <c r="A43" s="9" t="s">
        <v>289</v>
      </c>
      <c r="B43" s="15">
        <v>43468</v>
      </c>
      <c r="C43" s="9" t="s">
        <v>137</v>
      </c>
      <c r="D43" s="9" t="s">
        <v>257</v>
      </c>
      <c r="E43" s="9">
        <v>50</v>
      </c>
      <c r="F43" s="9">
        <v>250</v>
      </c>
      <c r="G43" s="9">
        <v>0.5</v>
      </c>
      <c r="H43" s="10" t="s">
        <v>65</v>
      </c>
      <c r="I43" s="9">
        <v>18</v>
      </c>
      <c r="J43" s="9">
        <v>25</v>
      </c>
      <c r="K43" s="20">
        <v>157.74403626390605</v>
      </c>
      <c r="L43" s="20">
        <f t="shared" si="26"/>
        <v>3.9436009065976512</v>
      </c>
      <c r="M43" s="20">
        <f t="shared" si="2"/>
        <v>103.051796045195</v>
      </c>
      <c r="N43" s="20">
        <f t="shared" si="3"/>
        <v>24.648057905035387</v>
      </c>
      <c r="O43" s="17" t="s">
        <v>244</v>
      </c>
      <c r="P43" s="9"/>
      <c r="Q43" s="9" t="s">
        <v>11</v>
      </c>
      <c r="R43" s="9"/>
      <c r="Z43" s="64">
        <v>3</v>
      </c>
      <c r="AC43" s="93">
        <v>400</v>
      </c>
      <c r="AD43" s="95">
        <f t="shared" si="4"/>
        <v>9.8590022664941275E-3</v>
      </c>
      <c r="AE43" s="93">
        <v>0.05</v>
      </c>
      <c r="AF43" s="93">
        <v>20</v>
      </c>
      <c r="AG43" s="96">
        <f t="shared" si="5"/>
        <v>5.0715071006652748</v>
      </c>
      <c r="AH43" s="96">
        <f t="shared" si="6"/>
        <v>2</v>
      </c>
      <c r="AI43" s="96">
        <f t="shared" si="7"/>
        <v>0.66666666666666663</v>
      </c>
      <c r="AJ43" s="96">
        <f t="shared" si="8"/>
        <v>12.261826232668058</v>
      </c>
      <c r="AK43" s="97">
        <f t="shared" si="9"/>
        <v>20</v>
      </c>
      <c r="AL43" s="97">
        <v>2.5</v>
      </c>
      <c r="AM43" s="97">
        <f t="shared" si="10"/>
        <v>12.678767751663187</v>
      </c>
      <c r="AN43" s="97">
        <f t="shared" si="11"/>
        <v>5</v>
      </c>
      <c r="AO43" s="97">
        <f t="shared" si="12"/>
        <v>1.6666666666666665</v>
      </c>
      <c r="AP43" s="97">
        <f t="shared" si="13"/>
        <v>30.654565581670145</v>
      </c>
      <c r="AQ43" s="97">
        <f t="shared" si="14"/>
        <v>50</v>
      </c>
      <c r="AR43" s="93">
        <v>20</v>
      </c>
      <c r="AS43" s="93">
        <f t="shared" si="15"/>
        <v>5.000000000000001E-2</v>
      </c>
      <c r="AU43" s="93">
        <v>1.2500000000000001E-2</v>
      </c>
      <c r="AV43" s="93">
        <v>10</v>
      </c>
      <c r="AW43" s="96">
        <f t="shared" si="16"/>
        <v>1.2678767751663187</v>
      </c>
      <c r="AX43" s="96">
        <f t="shared" si="17"/>
        <v>1</v>
      </c>
      <c r="AY43" s="96">
        <f t="shared" si="18"/>
        <v>0.33333333333333331</v>
      </c>
      <c r="AZ43" s="96">
        <f t="shared" si="19"/>
        <v>7.398789891500348</v>
      </c>
      <c r="BA43" s="97">
        <f t="shared" si="20"/>
        <v>10</v>
      </c>
      <c r="BB43" s="97">
        <v>2.5</v>
      </c>
      <c r="BC43" s="97">
        <f t="shared" si="21"/>
        <v>3.1696919379157968</v>
      </c>
      <c r="BD43" s="97">
        <f t="shared" si="22"/>
        <v>2.5</v>
      </c>
      <c r="BE43" s="97">
        <f t="shared" si="23"/>
        <v>0.83333333333333326</v>
      </c>
      <c r="BF43" s="97">
        <f t="shared" si="24"/>
        <v>18.496974728750871</v>
      </c>
      <c r="BG43" s="97">
        <f t="shared" si="25"/>
        <v>25</v>
      </c>
      <c r="BH43" s="93">
        <v>10</v>
      </c>
      <c r="BI43" s="95">
        <f t="shared" si="0"/>
        <v>1.2500000000000002E-2</v>
      </c>
    </row>
    <row r="44" spans="1:61" x14ac:dyDescent="0.25">
      <c r="A44" s="9" t="s">
        <v>290</v>
      </c>
      <c r="B44" s="15">
        <v>43468</v>
      </c>
      <c r="C44" s="9" t="s">
        <v>137</v>
      </c>
      <c r="D44" s="9" t="s">
        <v>257</v>
      </c>
      <c r="E44" s="9">
        <v>50</v>
      </c>
      <c r="F44" s="9">
        <v>250</v>
      </c>
      <c r="G44" s="9">
        <v>2</v>
      </c>
      <c r="H44" s="10" t="s">
        <v>65</v>
      </c>
      <c r="I44" s="9">
        <v>18</v>
      </c>
      <c r="J44" s="9">
        <v>25</v>
      </c>
      <c r="K44" s="20">
        <v>193.43485694624312</v>
      </c>
      <c r="L44" s="20">
        <f t="shared" si="26"/>
        <v>4.8358714236560782</v>
      </c>
      <c r="M44" s="20">
        <f t="shared" si="2"/>
        <v>126.36807005943744</v>
      </c>
      <c r="N44" s="20">
        <f t="shared" si="3"/>
        <v>30.224873584993794</v>
      </c>
      <c r="O44" s="17" t="s">
        <v>244</v>
      </c>
      <c r="P44" s="9"/>
      <c r="Q44" s="9" t="s">
        <v>11</v>
      </c>
      <c r="R44" s="9" t="s">
        <v>11</v>
      </c>
      <c r="Z44" s="64">
        <v>3</v>
      </c>
      <c r="AC44" s="93">
        <v>400</v>
      </c>
      <c r="AD44" s="95">
        <f t="shared" si="4"/>
        <v>1.2089678559140195E-2</v>
      </c>
      <c r="AE44" s="93">
        <v>0.05</v>
      </c>
      <c r="AF44" s="93">
        <v>20</v>
      </c>
      <c r="AG44" s="96">
        <f t="shared" si="5"/>
        <v>4.1357592557494716</v>
      </c>
      <c r="AH44" s="96">
        <f t="shared" si="6"/>
        <v>2</v>
      </c>
      <c r="AI44" s="96">
        <f t="shared" si="7"/>
        <v>0.66666666666666663</v>
      </c>
      <c r="AJ44" s="96">
        <f t="shared" si="8"/>
        <v>13.197574077583862</v>
      </c>
      <c r="AK44" s="97">
        <f t="shared" si="9"/>
        <v>20</v>
      </c>
      <c r="AL44" s="97">
        <v>2.5</v>
      </c>
      <c r="AM44" s="97">
        <f t="shared" si="10"/>
        <v>10.339398139373678</v>
      </c>
      <c r="AN44" s="97">
        <f t="shared" si="11"/>
        <v>5</v>
      </c>
      <c r="AO44" s="97">
        <f t="shared" si="12"/>
        <v>1.6666666666666665</v>
      </c>
      <c r="AP44" s="97">
        <f t="shared" si="13"/>
        <v>32.993935193959658</v>
      </c>
      <c r="AQ44" s="97">
        <f t="shared" si="14"/>
        <v>50</v>
      </c>
      <c r="AR44" s="93">
        <v>20</v>
      </c>
      <c r="AS44" s="93">
        <f t="shared" si="15"/>
        <v>4.9999999999999989E-2</v>
      </c>
      <c r="AU44" s="93">
        <v>1.2500000000000001E-2</v>
      </c>
      <c r="AV44" s="93">
        <v>10</v>
      </c>
      <c r="AW44" s="96">
        <f t="shared" si="16"/>
        <v>1.0339398139373679</v>
      </c>
      <c r="AX44" s="96">
        <f t="shared" si="17"/>
        <v>1</v>
      </c>
      <c r="AY44" s="96">
        <f t="shared" si="18"/>
        <v>0.33333333333333331</v>
      </c>
      <c r="AZ44" s="96">
        <f t="shared" si="19"/>
        <v>7.6327268527292986</v>
      </c>
      <c r="BA44" s="97">
        <f t="shared" si="20"/>
        <v>10</v>
      </c>
      <c r="BB44" s="97">
        <v>2.5</v>
      </c>
      <c r="BC44" s="97">
        <f t="shared" si="21"/>
        <v>2.5848495348434195</v>
      </c>
      <c r="BD44" s="97">
        <f t="shared" si="22"/>
        <v>2.5</v>
      </c>
      <c r="BE44" s="97">
        <f t="shared" si="23"/>
        <v>0.83333333333333326</v>
      </c>
      <c r="BF44" s="97">
        <f t="shared" si="24"/>
        <v>19.081817131823247</v>
      </c>
      <c r="BG44" s="97">
        <f t="shared" si="25"/>
        <v>25</v>
      </c>
      <c r="BH44" s="93">
        <v>10</v>
      </c>
      <c r="BI44" s="95">
        <f t="shared" si="0"/>
        <v>1.2499999999999997E-2</v>
      </c>
    </row>
    <row r="45" spans="1:61" x14ac:dyDescent="0.25">
      <c r="A45" s="9" t="s">
        <v>291</v>
      </c>
      <c r="B45" s="15">
        <v>43468</v>
      </c>
      <c r="C45" s="9" t="s">
        <v>137</v>
      </c>
      <c r="D45" s="9" t="s">
        <v>257</v>
      </c>
      <c r="E45" s="9">
        <v>50</v>
      </c>
      <c r="F45" s="9">
        <v>5</v>
      </c>
      <c r="G45" s="9" t="s">
        <v>112</v>
      </c>
      <c r="H45" s="10" t="s">
        <v>65</v>
      </c>
      <c r="I45" s="9">
        <v>18</v>
      </c>
      <c r="J45" s="9">
        <v>25</v>
      </c>
      <c r="K45" s="20">
        <v>178.7988394549634</v>
      </c>
      <c r="L45" s="20">
        <f t="shared" si="26"/>
        <v>4.4699709863740846</v>
      </c>
      <c r="M45" s="20">
        <f t="shared" si="2"/>
        <v>116.80658092078035</v>
      </c>
      <c r="N45" s="20">
        <f t="shared" si="3"/>
        <v>27.93794461342469</v>
      </c>
      <c r="O45" s="17" t="s">
        <v>244</v>
      </c>
      <c r="P45" s="9"/>
      <c r="Q45" s="9" t="s">
        <v>11</v>
      </c>
      <c r="R45" s="9"/>
      <c r="Z45" s="64">
        <v>3</v>
      </c>
      <c r="AC45" s="93">
        <v>400</v>
      </c>
      <c r="AD45" s="95">
        <f t="shared" si="4"/>
        <v>1.1174927465935212E-2</v>
      </c>
      <c r="AE45" s="93">
        <v>0.05</v>
      </c>
      <c r="AF45" s="93">
        <v>20</v>
      </c>
      <c r="AG45" s="96">
        <f t="shared" si="5"/>
        <v>4.4743019721976856</v>
      </c>
      <c r="AH45" s="96">
        <f t="shared" si="6"/>
        <v>2</v>
      </c>
      <c r="AI45" s="96">
        <f t="shared" si="7"/>
        <v>0.66666666666666663</v>
      </c>
      <c r="AJ45" s="96">
        <f t="shared" si="8"/>
        <v>12.859031361135647</v>
      </c>
      <c r="AK45" s="97">
        <f t="shared" si="9"/>
        <v>20</v>
      </c>
      <c r="AL45" s="97">
        <v>2.5</v>
      </c>
      <c r="AM45" s="97">
        <f t="shared" si="10"/>
        <v>11.185754930494214</v>
      </c>
      <c r="AN45" s="97">
        <f t="shared" si="11"/>
        <v>5</v>
      </c>
      <c r="AO45" s="97">
        <f t="shared" si="12"/>
        <v>1.6666666666666665</v>
      </c>
      <c r="AP45" s="97">
        <f t="shared" si="13"/>
        <v>32.147578402839116</v>
      </c>
      <c r="AQ45" s="97">
        <f t="shared" si="14"/>
        <v>50</v>
      </c>
      <c r="AR45" s="93">
        <v>20</v>
      </c>
      <c r="AS45" s="93">
        <f t="shared" si="15"/>
        <v>0.05</v>
      </c>
      <c r="AU45" s="93">
        <v>1.2500000000000001E-2</v>
      </c>
      <c r="AV45" s="93">
        <v>10</v>
      </c>
      <c r="AW45" s="96">
        <f t="shared" si="16"/>
        <v>1.1185754930494214</v>
      </c>
      <c r="AX45" s="96">
        <f t="shared" si="17"/>
        <v>1</v>
      </c>
      <c r="AY45" s="96">
        <f t="shared" si="18"/>
        <v>0.33333333333333331</v>
      </c>
      <c r="AZ45" s="96">
        <f t="shared" si="19"/>
        <v>7.5480911736172445</v>
      </c>
      <c r="BA45" s="97">
        <f t="shared" si="20"/>
        <v>10</v>
      </c>
      <c r="BB45" s="97">
        <v>2.5</v>
      </c>
      <c r="BC45" s="97">
        <f t="shared" si="21"/>
        <v>2.7964387326235536</v>
      </c>
      <c r="BD45" s="97">
        <f t="shared" si="22"/>
        <v>2.5</v>
      </c>
      <c r="BE45" s="97">
        <f t="shared" si="23"/>
        <v>0.83333333333333326</v>
      </c>
      <c r="BF45" s="97">
        <f t="shared" si="24"/>
        <v>18.870227934043111</v>
      </c>
      <c r="BG45" s="97">
        <f t="shared" si="25"/>
        <v>24.999999999999996</v>
      </c>
      <c r="BH45" s="93">
        <v>10</v>
      </c>
      <c r="BI45" s="95">
        <f t="shared" si="0"/>
        <v>1.2500000000000002E-2</v>
      </c>
    </row>
    <row r="46" spans="1:61" x14ac:dyDescent="0.25">
      <c r="A46" s="9" t="s">
        <v>292</v>
      </c>
      <c r="B46" s="15">
        <v>43468</v>
      </c>
      <c r="C46" s="9" t="s">
        <v>137</v>
      </c>
      <c r="D46" s="9" t="s">
        <v>257</v>
      </c>
      <c r="E46" s="9">
        <v>50</v>
      </c>
      <c r="F46" s="9">
        <v>5</v>
      </c>
      <c r="G46" s="9" t="s">
        <v>249</v>
      </c>
      <c r="H46" s="10" t="s">
        <v>65</v>
      </c>
      <c r="I46" s="9">
        <v>18</v>
      </c>
      <c r="J46" s="9">
        <v>25</v>
      </c>
      <c r="K46" s="20">
        <v>189.18891578044278</v>
      </c>
      <c r="L46" s="20">
        <f t="shared" si="26"/>
        <v>4.7297228945110694</v>
      </c>
      <c r="M46" s="20">
        <f t="shared" si="2"/>
        <v>123.59426083405455</v>
      </c>
      <c r="N46" s="20">
        <f t="shared" si="3"/>
        <v>29.561430413418456</v>
      </c>
      <c r="O46" s="17" t="s">
        <v>244</v>
      </c>
      <c r="P46" s="9"/>
      <c r="Q46" s="9" t="s">
        <v>11</v>
      </c>
      <c r="R46" s="9"/>
      <c r="Z46" s="64">
        <v>4</v>
      </c>
      <c r="AC46" s="93">
        <v>400</v>
      </c>
      <c r="AD46" s="95">
        <f t="shared" si="4"/>
        <v>1.1824307236277674E-2</v>
      </c>
      <c r="AE46" s="93">
        <v>0.05</v>
      </c>
      <c r="AF46" s="93">
        <v>20</v>
      </c>
      <c r="AG46" s="96">
        <f t="shared" si="5"/>
        <v>4.2285775395447311</v>
      </c>
      <c r="AH46" s="96">
        <f t="shared" si="6"/>
        <v>2</v>
      </c>
      <c r="AI46" s="96">
        <f t="shared" si="7"/>
        <v>0.66666666666666663</v>
      </c>
      <c r="AJ46" s="96">
        <f t="shared" si="8"/>
        <v>13.104755793788602</v>
      </c>
      <c r="AK46" s="97">
        <f t="shared" si="9"/>
        <v>20</v>
      </c>
      <c r="AL46" s="97">
        <v>2.5</v>
      </c>
      <c r="AM46" s="97">
        <f t="shared" si="10"/>
        <v>10.571443848861827</v>
      </c>
      <c r="AN46" s="97">
        <f t="shared" si="11"/>
        <v>5</v>
      </c>
      <c r="AO46" s="97">
        <f t="shared" si="12"/>
        <v>1.6666666666666665</v>
      </c>
      <c r="AP46" s="97">
        <f t="shared" si="13"/>
        <v>32.761889484471503</v>
      </c>
      <c r="AQ46" s="97">
        <f t="shared" si="14"/>
        <v>50</v>
      </c>
      <c r="AR46" s="93">
        <v>20</v>
      </c>
      <c r="AS46" s="93">
        <f t="shared" si="15"/>
        <v>0.05</v>
      </c>
      <c r="AU46" s="93">
        <v>1.2500000000000001E-2</v>
      </c>
      <c r="AV46" s="93">
        <v>10</v>
      </c>
      <c r="AW46" s="96">
        <f t="shared" si="16"/>
        <v>1.0571443848861828</v>
      </c>
      <c r="AX46" s="96">
        <f t="shared" si="17"/>
        <v>1</v>
      </c>
      <c r="AY46" s="96">
        <f t="shared" si="18"/>
        <v>0.33333333333333331</v>
      </c>
      <c r="AZ46" s="96">
        <f t="shared" si="19"/>
        <v>7.6095222817804835</v>
      </c>
      <c r="BA46" s="97">
        <f t="shared" si="20"/>
        <v>10</v>
      </c>
      <c r="BB46" s="97">
        <v>2.5</v>
      </c>
      <c r="BC46" s="97">
        <f t="shared" si="21"/>
        <v>2.6428609622154569</v>
      </c>
      <c r="BD46" s="97">
        <f t="shared" si="22"/>
        <v>2.5</v>
      </c>
      <c r="BE46" s="97">
        <f t="shared" si="23"/>
        <v>0.83333333333333326</v>
      </c>
      <c r="BF46" s="97">
        <f t="shared" si="24"/>
        <v>19.02380570445121</v>
      </c>
      <c r="BG46" s="97">
        <f t="shared" si="25"/>
        <v>25</v>
      </c>
      <c r="BH46" s="93">
        <v>10</v>
      </c>
      <c r="BI46" s="95">
        <f t="shared" si="0"/>
        <v>1.2500000000000001E-2</v>
      </c>
    </row>
    <row r="47" spans="1:61" x14ac:dyDescent="0.25">
      <c r="AC47" s="93"/>
      <c r="AD47" s="95"/>
      <c r="AE47" s="93"/>
      <c r="AF47" s="93"/>
      <c r="AG47" s="96"/>
      <c r="AH47" s="96"/>
      <c r="AI47" s="96"/>
      <c r="AJ47" s="96"/>
      <c r="AK47" s="97"/>
      <c r="AL47" s="97"/>
      <c r="AM47" s="97"/>
      <c r="AN47" s="97"/>
      <c r="AO47" s="97"/>
      <c r="AP47" s="97"/>
      <c r="AQ47" s="97"/>
      <c r="AR47" s="93"/>
      <c r="AS47" s="93"/>
      <c r="AU47" s="93"/>
      <c r="AV47" s="93"/>
      <c r="AW47" s="96"/>
      <c r="AX47" s="96"/>
      <c r="AY47" s="96"/>
      <c r="AZ47" s="96"/>
      <c r="BA47" s="97"/>
      <c r="BB47" s="97"/>
      <c r="BC47" s="97"/>
      <c r="BD47" s="97"/>
      <c r="BE47" s="97"/>
      <c r="BF47" s="97"/>
      <c r="BG47" s="97"/>
      <c r="BH47" s="93"/>
      <c r="BI47" s="95"/>
    </row>
    <row r="48" spans="1:61" x14ac:dyDescent="0.25">
      <c r="AC48" s="93"/>
      <c r="AD48" s="95"/>
      <c r="AE48" s="93"/>
      <c r="AF48" s="93"/>
      <c r="AG48" s="96"/>
      <c r="AH48" s="96"/>
      <c r="AI48" s="96"/>
      <c r="AJ48" s="96"/>
      <c r="AK48" s="97"/>
      <c r="AL48" s="97"/>
      <c r="AM48" s="97"/>
      <c r="AN48" s="97"/>
      <c r="AO48" s="97"/>
      <c r="AP48" s="97"/>
      <c r="AQ48" s="97"/>
      <c r="AR48" s="93"/>
      <c r="AS48" s="93"/>
      <c r="AU48" s="93"/>
      <c r="AV48" s="93"/>
      <c r="AW48" s="96"/>
      <c r="AX48" s="96"/>
      <c r="AY48" s="96"/>
      <c r="AZ48" s="96"/>
      <c r="BA48" s="97"/>
      <c r="BB48" s="97"/>
      <c r="BC48" s="97"/>
      <c r="BD48" s="97"/>
      <c r="BE48" s="97"/>
      <c r="BF48" s="97"/>
      <c r="BG48" s="97"/>
      <c r="BH48" s="93"/>
      <c r="BI48" s="95"/>
    </row>
    <row r="49" spans="29:61" x14ac:dyDescent="0.25">
      <c r="AC49" s="93"/>
      <c r="AD49" s="95"/>
      <c r="AE49" s="93"/>
      <c r="AF49" s="93"/>
      <c r="AG49" s="96"/>
      <c r="AH49" s="96"/>
      <c r="AI49" s="96"/>
      <c r="AJ49" s="96"/>
      <c r="AK49" s="97"/>
      <c r="AL49" s="97"/>
      <c r="AM49" s="97"/>
      <c r="AN49" s="97"/>
      <c r="AO49" s="97"/>
      <c r="AP49" s="97"/>
      <c r="AQ49" s="97"/>
      <c r="AR49" s="93"/>
      <c r="AS49" s="93"/>
      <c r="AU49" s="93"/>
      <c r="AV49" s="93"/>
      <c r="AW49" s="96"/>
      <c r="AX49" s="96"/>
      <c r="AY49" s="96"/>
      <c r="AZ49" s="96"/>
      <c r="BA49" s="97"/>
      <c r="BB49" s="97"/>
      <c r="BC49" s="97"/>
      <c r="BD49" s="97"/>
      <c r="BE49" s="97"/>
      <c r="BF49" s="97"/>
      <c r="BG49" s="97"/>
      <c r="BH49" s="93"/>
      <c r="BI49" s="95"/>
    </row>
    <row r="50" spans="29:61" x14ac:dyDescent="0.25">
      <c r="AC50" s="93"/>
      <c r="AD50" s="95"/>
      <c r="AE50" s="93"/>
      <c r="AF50" s="93"/>
      <c r="AG50" s="96"/>
      <c r="AH50" s="96"/>
      <c r="AI50" s="96"/>
      <c r="AJ50" s="96"/>
      <c r="AK50" s="97"/>
      <c r="AL50" s="97"/>
      <c r="AM50" s="97"/>
      <c r="AN50" s="97"/>
      <c r="AO50" s="97"/>
      <c r="AP50" s="97"/>
      <c r="AQ50" s="97"/>
      <c r="AR50" s="93"/>
      <c r="AS50" s="93"/>
      <c r="AU50" s="93"/>
      <c r="AV50" s="93"/>
      <c r="AW50" s="96"/>
      <c r="AX50" s="96"/>
      <c r="AY50" s="96"/>
      <c r="AZ50" s="96"/>
      <c r="BA50" s="97"/>
      <c r="BB50" s="97"/>
      <c r="BC50" s="97"/>
      <c r="BD50" s="97"/>
      <c r="BE50" s="97"/>
      <c r="BF50" s="97"/>
      <c r="BG50" s="97"/>
      <c r="BH50" s="93"/>
      <c r="BI50" s="95"/>
    </row>
    <row r="51" spans="29:61" x14ac:dyDescent="0.25">
      <c r="AC51" s="93"/>
      <c r="AD51" s="95"/>
      <c r="AE51" s="93"/>
      <c r="AF51" s="93"/>
      <c r="AG51" s="96"/>
      <c r="AH51" s="96"/>
      <c r="AI51" s="96"/>
      <c r="AJ51" s="96"/>
      <c r="AK51" s="97"/>
      <c r="AL51" s="97"/>
      <c r="AM51" s="97"/>
      <c r="AN51" s="97"/>
      <c r="AO51" s="97"/>
      <c r="AP51" s="97"/>
      <c r="AQ51" s="97"/>
      <c r="AR51" s="93"/>
      <c r="AS51" s="93"/>
      <c r="AU51" s="93"/>
      <c r="AV51" s="93"/>
      <c r="AW51" s="96"/>
      <c r="AX51" s="96"/>
      <c r="AY51" s="96"/>
      <c r="AZ51" s="96"/>
      <c r="BA51" s="97"/>
      <c r="BB51" s="97"/>
      <c r="BC51" s="97"/>
      <c r="BD51" s="97"/>
      <c r="BE51" s="97"/>
      <c r="BF51" s="97"/>
      <c r="BG51" s="97"/>
      <c r="BH51" s="93"/>
      <c r="BI51" s="95"/>
    </row>
    <row r="52" spans="29:61" x14ac:dyDescent="0.25">
      <c r="AC52" s="93"/>
      <c r="AD52" s="95"/>
      <c r="AE52" s="93"/>
      <c r="AF52" s="93"/>
      <c r="AG52" s="96"/>
      <c r="AH52" s="96"/>
      <c r="AI52" s="96"/>
      <c r="AJ52" s="96"/>
      <c r="AK52" s="97"/>
      <c r="AL52" s="97"/>
      <c r="AM52" s="97"/>
      <c r="AN52" s="97"/>
      <c r="AO52" s="97"/>
      <c r="AP52" s="97"/>
      <c r="AQ52" s="97"/>
      <c r="AR52" s="93"/>
      <c r="AS52" s="93"/>
      <c r="AU52" s="93"/>
      <c r="AV52" s="93"/>
      <c r="AW52" s="96"/>
      <c r="AX52" s="96"/>
      <c r="AY52" s="96"/>
      <c r="AZ52" s="96"/>
      <c r="BA52" s="97"/>
      <c r="BB52" s="97"/>
      <c r="BC52" s="97"/>
      <c r="BD52" s="97"/>
      <c r="BE52" s="97"/>
      <c r="BF52" s="97"/>
      <c r="BG52" s="97"/>
      <c r="BH52" s="93"/>
      <c r="BI52" s="95"/>
    </row>
    <row r="53" spans="29:61" x14ac:dyDescent="0.25">
      <c r="AC53" s="93"/>
      <c r="AD53" s="95"/>
      <c r="AE53" s="93"/>
      <c r="AF53" s="93"/>
      <c r="AG53" s="96"/>
      <c r="AH53" s="96"/>
      <c r="AI53" s="96"/>
      <c r="AJ53" s="96"/>
      <c r="AK53" s="97"/>
      <c r="AL53" s="97"/>
      <c r="AM53" s="97"/>
      <c r="AN53" s="97"/>
      <c r="AO53" s="97"/>
      <c r="AP53" s="97"/>
      <c r="AQ53" s="97"/>
      <c r="AR53" s="93"/>
      <c r="AS53" s="93"/>
      <c r="AU53" s="93"/>
      <c r="AV53" s="93"/>
      <c r="AW53" s="96"/>
      <c r="AX53" s="96"/>
      <c r="AY53" s="96"/>
      <c r="AZ53" s="96"/>
      <c r="BA53" s="97"/>
      <c r="BB53" s="97"/>
      <c r="BC53" s="97"/>
      <c r="BD53" s="97"/>
      <c r="BE53" s="97"/>
      <c r="BF53" s="97"/>
      <c r="BG53" s="97"/>
      <c r="BH53" s="93"/>
      <c r="BI53" s="95"/>
    </row>
    <row r="54" spans="29:61" x14ac:dyDescent="0.25">
      <c r="AC54" s="93"/>
      <c r="AD54" s="95"/>
      <c r="AE54" s="93"/>
      <c r="AF54" s="93"/>
      <c r="AG54" s="96"/>
      <c r="AH54" s="96"/>
      <c r="AI54" s="96"/>
      <c r="AJ54" s="96"/>
      <c r="AK54" s="97"/>
      <c r="AL54" s="97"/>
      <c r="AM54" s="97"/>
      <c r="AN54" s="97"/>
      <c r="AO54" s="97"/>
      <c r="AP54" s="97"/>
      <c r="AQ54" s="97"/>
      <c r="AR54" s="93"/>
      <c r="AS54" s="93"/>
      <c r="AU54" s="93"/>
      <c r="AV54" s="93"/>
      <c r="AW54" s="96"/>
      <c r="AX54" s="96"/>
      <c r="AY54" s="96"/>
      <c r="AZ54" s="96"/>
      <c r="BA54" s="97"/>
      <c r="BB54" s="97"/>
      <c r="BC54" s="97"/>
      <c r="BD54" s="97"/>
      <c r="BE54" s="97"/>
      <c r="BF54" s="97"/>
      <c r="BG54" s="97"/>
      <c r="BH54" s="93"/>
      <c r="BI54" s="95"/>
    </row>
    <row r="55" spans="29:61" x14ac:dyDescent="0.25">
      <c r="AC55" s="93"/>
      <c r="AD55" s="95"/>
      <c r="AE55" s="93"/>
      <c r="AF55" s="93"/>
      <c r="AG55" s="96"/>
      <c r="AH55" s="96"/>
      <c r="AI55" s="96"/>
      <c r="AJ55" s="96"/>
      <c r="AK55" s="97"/>
      <c r="AL55" s="97"/>
      <c r="AM55" s="97"/>
      <c r="AN55" s="97"/>
      <c r="AO55" s="97"/>
      <c r="AP55" s="97"/>
      <c r="AQ55" s="97"/>
      <c r="AR55" s="93"/>
      <c r="AS55" s="93"/>
      <c r="AU55" s="93"/>
      <c r="AV55" s="93"/>
      <c r="AW55" s="96"/>
      <c r="AX55" s="96"/>
      <c r="AY55" s="96"/>
      <c r="AZ55" s="96"/>
      <c r="BA55" s="97"/>
      <c r="BB55" s="97"/>
      <c r="BC55" s="97"/>
      <c r="BD55" s="97"/>
      <c r="BE55" s="97"/>
      <c r="BF55" s="97"/>
      <c r="BG55" s="97"/>
      <c r="BH55" s="93"/>
      <c r="BI55" s="95"/>
    </row>
    <row r="56" spans="29:61" x14ac:dyDescent="0.25">
      <c r="AC56" s="93"/>
      <c r="AD56" s="95"/>
      <c r="AE56" s="93"/>
      <c r="AF56" s="93"/>
      <c r="AG56" s="96"/>
      <c r="AH56" s="96"/>
      <c r="AI56" s="96"/>
      <c r="AJ56" s="96"/>
      <c r="AK56" s="97"/>
      <c r="AL56" s="97"/>
      <c r="AM56" s="97"/>
      <c r="AN56" s="97"/>
      <c r="AO56" s="97"/>
      <c r="AP56" s="97"/>
      <c r="AQ56" s="97"/>
      <c r="AR56" s="93"/>
      <c r="AS56" s="93"/>
      <c r="AU56" s="93"/>
      <c r="AV56" s="93"/>
      <c r="AW56" s="96"/>
      <c r="AX56" s="96"/>
      <c r="AY56" s="96"/>
      <c r="AZ56" s="96"/>
      <c r="BA56" s="97"/>
      <c r="BB56" s="97"/>
      <c r="BC56" s="97"/>
      <c r="BD56" s="97"/>
      <c r="BE56" s="97"/>
      <c r="BF56" s="97"/>
      <c r="BG56" s="97"/>
      <c r="BH56" s="93"/>
      <c r="BI56" s="95"/>
    </row>
    <row r="57" spans="29:61" x14ac:dyDescent="0.25">
      <c r="AC57" s="93"/>
      <c r="AD57" s="95"/>
      <c r="AE57" s="93"/>
      <c r="AF57" s="93"/>
      <c r="AG57" s="96"/>
      <c r="AH57" s="96"/>
      <c r="AI57" s="96"/>
      <c r="AJ57" s="96"/>
      <c r="AK57" s="97"/>
      <c r="AL57" s="97"/>
      <c r="AM57" s="97"/>
      <c r="AN57" s="97"/>
      <c r="AO57" s="97"/>
      <c r="AP57" s="97"/>
      <c r="AQ57" s="97"/>
      <c r="AR57" s="93"/>
      <c r="AS57" s="93"/>
      <c r="AU57" s="93"/>
      <c r="AV57" s="93"/>
      <c r="AW57" s="96"/>
      <c r="AX57" s="96"/>
      <c r="AY57" s="96"/>
      <c r="AZ57" s="96"/>
      <c r="BA57" s="97"/>
      <c r="BB57" s="97"/>
      <c r="BC57" s="97"/>
      <c r="BD57" s="97"/>
      <c r="BE57" s="97"/>
      <c r="BF57" s="97"/>
      <c r="BG57" s="97"/>
      <c r="BH57" s="93"/>
      <c r="BI57" s="95"/>
    </row>
    <row r="58" spans="29:61" x14ac:dyDescent="0.25">
      <c r="AC58" s="93"/>
      <c r="AD58" s="95"/>
      <c r="AE58" s="93"/>
      <c r="AF58" s="93"/>
      <c r="AG58" s="96"/>
      <c r="AH58" s="96"/>
      <c r="AI58" s="96"/>
      <c r="AJ58" s="96"/>
      <c r="AK58" s="97"/>
      <c r="AL58" s="97"/>
      <c r="AM58" s="97"/>
      <c r="AN58" s="97"/>
      <c r="AO58" s="97"/>
      <c r="AP58" s="97"/>
      <c r="AQ58" s="97"/>
      <c r="AR58" s="93"/>
      <c r="AS58" s="93"/>
      <c r="AU58" s="93"/>
      <c r="AV58" s="93"/>
      <c r="AW58" s="96"/>
      <c r="AX58" s="96"/>
      <c r="AY58" s="96"/>
      <c r="AZ58" s="96"/>
      <c r="BA58" s="97"/>
      <c r="BB58" s="97"/>
      <c r="BC58" s="97"/>
      <c r="BD58" s="97"/>
      <c r="BE58" s="97"/>
      <c r="BF58" s="97"/>
      <c r="BG58" s="97"/>
      <c r="BH58" s="93"/>
      <c r="BI58" s="95"/>
    </row>
    <row r="59" spans="29:61" x14ac:dyDescent="0.25">
      <c r="AC59" s="93"/>
      <c r="AD59" s="95"/>
      <c r="AE59" s="93"/>
      <c r="AF59" s="93"/>
      <c r="AG59" s="96"/>
      <c r="AH59" s="96"/>
      <c r="AI59" s="96"/>
      <c r="AJ59" s="96"/>
      <c r="AK59" s="97"/>
      <c r="AL59" s="97"/>
      <c r="AM59" s="97"/>
      <c r="AN59" s="97"/>
      <c r="AO59" s="97"/>
      <c r="AP59" s="97"/>
      <c r="AQ59" s="97"/>
      <c r="AR59" s="93"/>
      <c r="AS59" s="93"/>
      <c r="AU59" s="93"/>
      <c r="AV59" s="93"/>
      <c r="AW59" s="96"/>
      <c r="AX59" s="96"/>
      <c r="AY59" s="96"/>
      <c r="AZ59" s="96"/>
      <c r="BA59" s="97"/>
      <c r="BB59" s="97"/>
      <c r="BC59" s="97"/>
      <c r="BD59" s="97"/>
      <c r="BE59" s="97"/>
      <c r="BF59" s="97"/>
      <c r="BG59" s="97"/>
      <c r="BH59" s="93"/>
      <c r="BI59" s="95"/>
    </row>
    <row r="60" spans="29:61" x14ac:dyDescent="0.25">
      <c r="AC60" s="93"/>
      <c r="AD60" s="95"/>
      <c r="AE60" s="93"/>
      <c r="AF60" s="93"/>
      <c r="AG60" s="96"/>
      <c r="AH60" s="96"/>
      <c r="AI60" s="96"/>
      <c r="AJ60" s="96"/>
      <c r="AK60" s="97"/>
      <c r="AL60" s="97"/>
      <c r="AM60" s="97"/>
      <c r="AN60" s="97"/>
      <c r="AO60" s="97"/>
      <c r="AP60" s="97"/>
      <c r="AQ60" s="97"/>
      <c r="AR60" s="93"/>
      <c r="AS60" s="93"/>
      <c r="AU60" s="93"/>
      <c r="AV60" s="93"/>
      <c r="AW60" s="96"/>
      <c r="AX60" s="96"/>
      <c r="AY60" s="96"/>
      <c r="AZ60" s="96"/>
      <c r="BA60" s="97"/>
      <c r="BB60" s="97"/>
      <c r="BC60" s="97"/>
      <c r="BD60" s="97"/>
      <c r="BE60" s="97"/>
      <c r="BF60" s="97"/>
      <c r="BG60" s="97"/>
      <c r="BH60" s="93"/>
      <c r="BI60" s="95"/>
    </row>
    <row r="61" spans="29:61" x14ac:dyDescent="0.25">
      <c r="AC61" s="93"/>
      <c r="AD61" s="95"/>
      <c r="AE61" s="93"/>
      <c r="AF61" s="93"/>
      <c r="AG61" s="96"/>
      <c r="AH61" s="96"/>
      <c r="AI61" s="96"/>
      <c r="AJ61" s="96"/>
      <c r="AK61" s="97"/>
      <c r="AL61" s="97"/>
      <c r="AM61" s="97"/>
      <c r="AN61" s="97"/>
      <c r="AO61" s="97"/>
      <c r="AP61" s="97"/>
      <c r="AQ61" s="97"/>
      <c r="AR61" s="93"/>
      <c r="AS61" s="94"/>
      <c r="AU61" s="93"/>
      <c r="AV61" s="93"/>
      <c r="AW61" s="96"/>
      <c r="AX61" s="96"/>
      <c r="AY61" s="96"/>
      <c r="AZ61" s="96"/>
      <c r="BA61" s="97"/>
      <c r="BB61" s="97"/>
      <c r="BC61" s="97"/>
      <c r="BD61" s="97"/>
      <c r="BE61" s="97"/>
      <c r="BF61" s="97"/>
      <c r="BG61" s="97"/>
      <c r="BH61" s="93"/>
      <c r="BI61" s="95"/>
    </row>
    <row r="62" spans="29:61" x14ac:dyDescent="0.25">
      <c r="AC62" s="93"/>
      <c r="AD62" s="95"/>
      <c r="AE62" s="93"/>
      <c r="AF62" s="93"/>
      <c r="AG62" s="96"/>
      <c r="AH62" s="96"/>
      <c r="AI62" s="96"/>
      <c r="AJ62" s="96"/>
      <c r="AK62" s="97"/>
      <c r="AL62" s="97"/>
      <c r="AM62" s="97"/>
      <c r="AN62" s="97"/>
      <c r="AO62" s="97"/>
      <c r="AP62" s="97"/>
      <c r="AQ62" s="97"/>
      <c r="AR62" s="93"/>
      <c r="AS62" s="93"/>
      <c r="AU62" s="93"/>
      <c r="AV62" s="93"/>
      <c r="AW62" s="96"/>
      <c r="AX62" s="96"/>
      <c r="AY62" s="96"/>
      <c r="AZ62" s="96"/>
      <c r="BA62" s="97"/>
      <c r="BB62" s="97"/>
      <c r="BC62" s="97"/>
      <c r="BD62" s="97"/>
      <c r="BE62" s="97"/>
      <c r="BF62" s="97"/>
      <c r="BG62" s="97"/>
      <c r="BH62" s="93"/>
      <c r="BI62" s="95"/>
    </row>
    <row r="63" spans="29:61" x14ac:dyDescent="0.25">
      <c r="AC63" s="93"/>
      <c r="AD63" s="95"/>
      <c r="AE63" s="93"/>
      <c r="AF63" s="93"/>
      <c r="AG63" s="96"/>
      <c r="AH63" s="96"/>
      <c r="AI63" s="96"/>
      <c r="AJ63" s="96"/>
      <c r="AK63" s="97"/>
      <c r="AL63" s="97"/>
      <c r="AM63" s="97"/>
      <c r="AN63" s="97"/>
      <c r="AO63" s="97"/>
      <c r="AP63" s="97"/>
      <c r="AQ63" s="97"/>
      <c r="AR63" s="93"/>
      <c r="AS63" s="93"/>
      <c r="AU63" s="93"/>
      <c r="AV63" s="93"/>
      <c r="AW63" s="96"/>
      <c r="AX63" s="96"/>
      <c r="AY63" s="96"/>
      <c r="AZ63" s="96"/>
      <c r="BA63" s="97"/>
      <c r="BB63" s="97"/>
      <c r="BC63" s="97"/>
      <c r="BD63" s="97"/>
      <c r="BE63" s="97"/>
      <c r="BF63" s="97"/>
      <c r="BG63" s="97"/>
      <c r="BH63" s="93"/>
      <c r="BI63" s="95"/>
    </row>
    <row r="64" spans="29:61" x14ac:dyDescent="0.25">
      <c r="AC64" s="93"/>
      <c r="AD64" s="95"/>
      <c r="AE64" s="93"/>
      <c r="AF64" s="93"/>
      <c r="AG64" s="96"/>
      <c r="AH64" s="96"/>
      <c r="AI64" s="96"/>
      <c r="AJ64" s="96"/>
      <c r="AK64" s="97"/>
      <c r="AL64" s="97"/>
      <c r="AM64" s="97"/>
      <c r="AN64" s="97"/>
      <c r="AO64" s="97"/>
      <c r="AP64" s="97"/>
      <c r="AQ64" s="97"/>
      <c r="AR64" s="93"/>
      <c r="AS64" s="93"/>
      <c r="AU64" s="93"/>
      <c r="AV64" s="93"/>
      <c r="AW64" s="96"/>
      <c r="AX64" s="96"/>
      <c r="AY64" s="96"/>
      <c r="AZ64" s="96"/>
      <c r="BA64" s="97"/>
      <c r="BB64" s="97"/>
      <c r="BC64" s="97"/>
      <c r="BD64" s="97"/>
      <c r="BE64" s="97"/>
      <c r="BF64" s="97"/>
      <c r="BG64" s="97"/>
      <c r="BH64" s="93"/>
      <c r="BI64" s="95"/>
    </row>
    <row r="65" spans="29:61" x14ac:dyDescent="0.25">
      <c r="AC65" s="93"/>
      <c r="AD65" s="95"/>
      <c r="AE65" s="93"/>
      <c r="AF65" s="93"/>
      <c r="AG65" s="96"/>
      <c r="AH65" s="96"/>
      <c r="AI65" s="96"/>
      <c r="AJ65" s="96"/>
      <c r="AK65" s="97"/>
      <c r="AL65" s="97"/>
      <c r="AM65" s="97"/>
      <c r="AN65" s="97"/>
      <c r="AO65" s="97"/>
      <c r="AP65" s="97"/>
      <c r="AQ65" s="97"/>
      <c r="AR65" s="93"/>
      <c r="AS65" s="93"/>
      <c r="AU65" s="93"/>
      <c r="AV65" s="93"/>
      <c r="AW65" s="96"/>
      <c r="AX65" s="96"/>
      <c r="AY65" s="96"/>
      <c r="AZ65" s="96"/>
      <c r="BA65" s="97"/>
      <c r="BB65" s="97"/>
      <c r="BC65" s="97"/>
      <c r="BD65" s="97"/>
      <c r="BE65" s="97"/>
      <c r="BF65" s="97"/>
      <c r="BG65" s="97"/>
      <c r="BH65" s="93"/>
      <c r="BI65" s="95"/>
    </row>
    <row r="66" spans="29:61" x14ac:dyDescent="0.25">
      <c r="AC66" s="93"/>
      <c r="AD66" s="95"/>
      <c r="AE66" s="93"/>
      <c r="AF66" s="93"/>
      <c r="AG66" s="96"/>
      <c r="AH66" s="96"/>
      <c r="AI66" s="96"/>
      <c r="AJ66" s="96"/>
      <c r="AK66" s="97"/>
      <c r="AL66" s="97"/>
      <c r="AM66" s="97"/>
      <c r="AN66" s="97"/>
      <c r="AO66" s="97"/>
      <c r="AP66" s="97"/>
      <c r="AQ66" s="97"/>
      <c r="AR66" s="93"/>
      <c r="AS66" s="93"/>
      <c r="AU66" s="93"/>
      <c r="AV66" s="93"/>
      <c r="AW66" s="96"/>
      <c r="AX66" s="96"/>
      <c r="AY66" s="96"/>
      <c r="AZ66" s="96"/>
      <c r="BA66" s="97"/>
      <c r="BB66" s="97"/>
      <c r="BC66" s="97"/>
      <c r="BD66" s="97"/>
      <c r="BE66" s="97"/>
      <c r="BF66" s="97"/>
      <c r="BG66" s="97"/>
      <c r="BH66" s="93"/>
      <c r="BI66" s="95"/>
    </row>
    <row r="67" spans="29:61" x14ac:dyDescent="0.25">
      <c r="AC67" s="93"/>
      <c r="AD67" s="95"/>
      <c r="AE67" s="93"/>
      <c r="AF67" s="93"/>
      <c r="AG67" s="96"/>
      <c r="AH67" s="96"/>
      <c r="AI67" s="96"/>
      <c r="AJ67" s="96"/>
      <c r="AK67" s="97"/>
      <c r="AL67" s="97"/>
      <c r="AM67" s="97"/>
      <c r="AN67" s="97"/>
      <c r="AO67" s="97"/>
      <c r="AP67" s="97"/>
      <c r="AQ67" s="97"/>
      <c r="AR67" s="93"/>
      <c r="AS67" s="93"/>
      <c r="AU67" s="93"/>
      <c r="AV67" s="93"/>
      <c r="AW67" s="96"/>
      <c r="AX67" s="96"/>
      <c r="AY67" s="96"/>
      <c r="AZ67" s="96"/>
      <c r="BA67" s="97"/>
      <c r="BB67" s="97"/>
      <c r="BC67" s="97"/>
      <c r="BD67" s="97"/>
      <c r="BE67" s="97"/>
      <c r="BF67" s="97"/>
      <c r="BG67" s="97"/>
      <c r="BH67" s="93"/>
      <c r="BI67" s="95"/>
    </row>
    <row r="68" spans="29:61" x14ac:dyDescent="0.25">
      <c r="AC68" s="93"/>
      <c r="AD68" s="95"/>
      <c r="AE68" s="93"/>
      <c r="AF68" s="93"/>
      <c r="AG68" s="96"/>
      <c r="AH68" s="96"/>
      <c r="AI68" s="96"/>
      <c r="AJ68" s="96"/>
      <c r="AK68" s="97"/>
      <c r="AL68" s="97"/>
      <c r="AM68" s="97"/>
      <c r="AN68" s="97"/>
      <c r="AO68" s="97"/>
      <c r="AP68" s="97"/>
      <c r="AQ68" s="97"/>
      <c r="AR68" s="93"/>
      <c r="AS68" s="94"/>
      <c r="AU68" s="93"/>
      <c r="AV68" s="93"/>
      <c r="AW68" s="96"/>
      <c r="AX68" s="96"/>
      <c r="AY68" s="96"/>
      <c r="AZ68" s="96"/>
      <c r="BA68" s="97"/>
      <c r="BB68" s="97"/>
      <c r="BC68" s="97"/>
      <c r="BD68" s="97"/>
      <c r="BE68" s="97"/>
      <c r="BF68" s="97"/>
      <c r="BG68" s="97"/>
      <c r="BH68" s="93"/>
      <c r="BI68" s="95"/>
    </row>
    <row r="69" spans="29:61" x14ac:dyDescent="0.25">
      <c r="AC69" s="93"/>
      <c r="AD69" s="95"/>
      <c r="AE69" s="93"/>
      <c r="AF69" s="93"/>
      <c r="AG69" s="96"/>
      <c r="AH69" s="96"/>
      <c r="AI69" s="96"/>
      <c r="AJ69" s="96"/>
      <c r="AK69" s="97"/>
      <c r="AL69" s="97"/>
      <c r="AM69" s="97"/>
      <c r="AN69" s="97"/>
      <c r="AO69" s="97"/>
      <c r="AP69" s="97"/>
      <c r="AQ69" s="97"/>
      <c r="AR69" s="93"/>
      <c r="AS69" s="93"/>
      <c r="AU69" s="93"/>
      <c r="AV69" s="93"/>
      <c r="AW69" s="96"/>
      <c r="AX69" s="96"/>
      <c r="AY69" s="96"/>
      <c r="AZ69" s="96"/>
      <c r="BA69" s="97"/>
      <c r="BB69" s="97"/>
      <c r="BC69" s="97"/>
      <c r="BD69" s="97"/>
      <c r="BE69" s="97"/>
      <c r="BF69" s="97"/>
      <c r="BG69" s="97"/>
      <c r="BH69" s="93"/>
      <c r="BI69" s="95"/>
    </row>
    <row r="70" spans="29:61" x14ac:dyDescent="0.25">
      <c r="AC70" s="93"/>
      <c r="AD70" s="95"/>
      <c r="AE70" s="93"/>
      <c r="AF70" s="93"/>
      <c r="AG70" s="96"/>
      <c r="AH70" s="96"/>
      <c r="AI70" s="96"/>
      <c r="AJ70" s="96"/>
      <c r="AK70" s="97"/>
      <c r="AL70" s="97"/>
      <c r="AM70" s="97"/>
      <c r="AN70" s="97"/>
      <c r="AO70" s="97"/>
      <c r="AP70" s="97"/>
      <c r="AQ70" s="97"/>
      <c r="AR70" s="93"/>
      <c r="AS70" s="93"/>
      <c r="AU70" s="93"/>
      <c r="AV70" s="93"/>
      <c r="AW70" s="96"/>
      <c r="AX70" s="96"/>
      <c r="AY70" s="96"/>
      <c r="AZ70" s="96"/>
      <c r="BA70" s="97"/>
      <c r="BB70" s="97"/>
      <c r="BC70" s="97"/>
      <c r="BD70" s="97"/>
      <c r="BE70" s="97"/>
      <c r="BF70" s="97"/>
      <c r="BG70" s="97"/>
      <c r="BH70" s="93"/>
      <c r="BI70" s="95"/>
    </row>
    <row r="71" spans="29:61" x14ac:dyDescent="0.25">
      <c r="AC71" s="93"/>
      <c r="AD71" s="95"/>
      <c r="AE71" s="93"/>
      <c r="AF71" s="93"/>
      <c r="AG71" s="96"/>
      <c r="AH71" s="96"/>
      <c r="AI71" s="96"/>
      <c r="AJ71" s="96"/>
      <c r="AK71" s="97"/>
      <c r="AL71" s="97"/>
      <c r="AM71" s="97"/>
      <c r="AN71" s="97"/>
      <c r="AO71" s="97"/>
      <c r="AP71" s="97"/>
      <c r="AQ71" s="97"/>
      <c r="AR71" s="93"/>
      <c r="AS71" s="93"/>
      <c r="AU71" s="93"/>
      <c r="AV71" s="93"/>
      <c r="AW71" s="96"/>
      <c r="AX71" s="96"/>
      <c r="AY71" s="96"/>
      <c r="AZ71" s="96"/>
      <c r="BA71" s="97"/>
      <c r="BB71" s="97"/>
      <c r="BC71" s="97"/>
      <c r="BD71" s="97"/>
      <c r="BE71" s="97"/>
      <c r="BF71" s="97"/>
      <c r="BG71" s="97"/>
      <c r="BH71" s="93"/>
      <c r="BI71" s="95"/>
    </row>
    <row r="72" spans="29:61" x14ac:dyDescent="0.25">
      <c r="AC72" s="93"/>
      <c r="AD72" s="95"/>
      <c r="AE72" s="93"/>
      <c r="AF72" s="93"/>
      <c r="AG72" s="96"/>
      <c r="AH72" s="96"/>
      <c r="AI72" s="96"/>
      <c r="AJ72" s="96"/>
      <c r="AK72" s="97"/>
      <c r="AL72" s="97"/>
      <c r="AM72" s="97"/>
      <c r="AN72" s="97"/>
      <c r="AO72" s="97"/>
      <c r="AP72" s="97"/>
      <c r="AQ72" s="97"/>
      <c r="AR72" s="93"/>
      <c r="AS72" s="93"/>
      <c r="AU72" s="93"/>
      <c r="AV72" s="93"/>
      <c r="AW72" s="96"/>
      <c r="AX72" s="96"/>
      <c r="AY72" s="96"/>
      <c r="AZ72" s="96"/>
      <c r="BA72" s="97"/>
      <c r="BB72" s="97"/>
      <c r="BC72" s="97"/>
      <c r="BD72" s="97"/>
      <c r="BE72" s="97"/>
      <c r="BF72" s="97"/>
      <c r="BG72" s="97"/>
      <c r="BH72" s="93"/>
      <c r="BI72" s="95"/>
    </row>
    <row r="73" spans="29:61" x14ac:dyDescent="0.25">
      <c r="AC73" s="93"/>
      <c r="AD73" s="95"/>
      <c r="AE73" s="93"/>
      <c r="AF73" s="93"/>
      <c r="AG73" s="96"/>
      <c r="AH73" s="96"/>
      <c r="AI73" s="96"/>
      <c r="AJ73" s="96"/>
      <c r="AK73" s="97"/>
      <c r="AL73" s="97"/>
      <c r="AM73" s="97"/>
      <c r="AN73" s="97"/>
      <c r="AO73" s="97"/>
      <c r="AP73" s="97"/>
      <c r="AQ73" s="97"/>
      <c r="AR73" s="93"/>
      <c r="AS73" s="93"/>
      <c r="AU73" s="93"/>
      <c r="AV73" s="93"/>
      <c r="AW73" s="96"/>
      <c r="AX73" s="96"/>
      <c r="AY73" s="96"/>
      <c r="AZ73" s="96"/>
      <c r="BA73" s="97"/>
      <c r="BB73" s="97"/>
      <c r="BC73" s="97"/>
      <c r="BD73" s="97"/>
      <c r="BE73" s="97"/>
      <c r="BF73" s="97"/>
      <c r="BG73" s="97"/>
      <c r="BH73" s="93"/>
      <c r="BI73" s="9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9EFD-EB3B-4262-96DB-1ABBC175E59F}">
  <dimension ref="A1:Y37"/>
  <sheetViews>
    <sheetView tabSelected="1" zoomScaleNormal="100" workbookViewId="0">
      <selection activeCell="L7" sqref="L7"/>
    </sheetView>
  </sheetViews>
  <sheetFormatPr defaultColWidth="11.42578125" defaultRowHeight="15" x14ac:dyDescent="0.25"/>
  <cols>
    <col min="1" max="1" width="11.42578125" style="64"/>
    <col min="2" max="2" width="15.42578125" style="64" customWidth="1"/>
    <col min="3" max="4" width="11.42578125" style="64"/>
    <col min="5" max="5" width="17.28515625" style="64" customWidth="1"/>
    <col min="6" max="6" width="12.85546875" style="64" customWidth="1"/>
    <col min="7" max="9" width="13.42578125" style="64" customWidth="1"/>
    <col min="10" max="11" width="11.42578125" style="64"/>
    <col min="12" max="12" width="12.42578125" style="64" bestFit="1" customWidth="1"/>
    <col min="13" max="13" width="18.28515625" style="64" bestFit="1" customWidth="1"/>
    <col min="14" max="14" width="18.28515625" style="64" customWidth="1"/>
    <col min="15" max="15" width="19" style="64" customWidth="1"/>
    <col min="16" max="16" width="22.85546875" style="64" customWidth="1"/>
    <col min="17" max="23" width="11.42578125" style="64"/>
    <col min="24" max="24" width="21.42578125" style="64" bestFit="1" customWidth="1"/>
    <col min="25" max="16384" width="11.42578125" style="64"/>
  </cols>
  <sheetData>
    <row r="1" spans="1:25" ht="15.75" thickBot="1" x14ac:dyDescent="0.3">
      <c r="A1" s="71" t="s">
        <v>12</v>
      </c>
      <c r="B1" s="72" t="s">
        <v>13</v>
      </c>
      <c r="C1" s="72" t="s">
        <v>14</v>
      </c>
      <c r="D1" s="72" t="s">
        <v>15</v>
      </c>
      <c r="E1" s="74" t="s">
        <v>194</v>
      </c>
      <c r="F1" s="75" t="s">
        <v>195</v>
      </c>
      <c r="G1" s="24" t="s">
        <v>196</v>
      </c>
      <c r="H1" s="72" t="s">
        <v>19</v>
      </c>
      <c r="I1" s="72" t="s">
        <v>20</v>
      </c>
      <c r="J1" s="74" t="s">
        <v>0</v>
      </c>
      <c r="K1" s="75" t="s">
        <v>1</v>
      </c>
      <c r="L1" s="24" t="s">
        <v>240</v>
      </c>
      <c r="M1" s="76" t="s">
        <v>357</v>
      </c>
      <c r="N1" s="76" t="s">
        <v>365</v>
      </c>
      <c r="O1" s="76" t="s">
        <v>5</v>
      </c>
      <c r="P1" s="24" t="s">
        <v>149</v>
      </c>
      <c r="Q1" s="24" t="s">
        <v>6</v>
      </c>
      <c r="R1" s="24" t="s">
        <v>9</v>
      </c>
      <c r="S1" s="24" t="s">
        <v>8</v>
      </c>
      <c r="T1" s="24" t="s">
        <v>151</v>
      </c>
      <c r="X1" s="64" t="s">
        <v>350</v>
      </c>
      <c r="Y1" s="64" t="s">
        <v>366</v>
      </c>
    </row>
    <row r="2" spans="1:25" x14ac:dyDescent="0.25">
      <c r="A2" s="64" t="s">
        <v>197</v>
      </c>
      <c r="B2" s="64" t="s">
        <v>198</v>
      </c>
      <c r="C2" s="65" t="s">
        <v>63</v>
      </c>
      <c r="D2" s="64" t="s">
        <v>199</v>
      </c>
      <c r="E2" s="64">
        <v>50</v>
      </c>
      <c r="F2" s="64">
        <v>250</v>
      </c>
      <c r="G2" s="64">
        <v>0</v>
      </c>
      <c r="H2" s="65" t="s">
        <v>24</v>
      </c>
      <c r="I2" s="64">
        <v>0.5</v>
      </c>
      <c r="J2" s="64">
        <v>35</v>
      </c>
      <c r="K2" s="64">
        <v>64.914860623341795</v>
      </c>
      <c r="L2" s="64">
        <f>K2*J2/1000</f>
        <v>2.2720201218169627</v>
      </c>
      <c r="M2" s="121">
        <f t="shared" ref="M2:M37" si="0">L2*X$2</f>
        <v>101.36352618318179</v>
      </c>
      <c r="N2" s="121">
        <v>15.594388643566429</v>
      </c>
      <c r="O2" s="122" t="s">
        <v>150</v>
      </c>
      <c r="P2" s="64" t="s">
        <v>530</v>
      </c>
      <c r="Q2" s="64" t="s">
        <v>530</v>
      </c>
      <c r="R2" s="64" t="s">
        <v>530</v>
      </c>
      <c r="S2" s="64" t="s">
        <v>530</v>
      </c>
      <c r="T2" s="64" t="s">
        <v>530</v>
      </c>
      <c r="X2" s="64">
        <v>44.613832954137798</v>
      </c>
      <c r="Y2" s="64">
        <f>X2/6.5</f>
        <v>6.8636666083288924</v>
      </c>
    </row>
    <row r="3" spans="1:25" x14ac:dyDescent="0.25">
      <c r="A3" s="64" t="s">
        <v>200</v>
      </c>
      <c r="B3" s="64" t="s">
        <v>198</v>
      </c>
      <c r="C3" s="65" t="s">
        <v>63</v>
      </c>
      <c r="D3" s="64" t="s">
        <v>199</v>
      </c>
      <c r="E3" s="64">
        <v>50</v>
      </c>
      <c r="F3" s="64">
        <v>250</v>
      </c>
      <c r="G3" s="64">
        <v>0.5</v>
      </c>
      <c r="H3" s="65" t="s">
        <v>24</v>
      </c>
      <c r="I3" s="64">
        <v>0.5</v>
      </c>
      <c r="J3" s="64">
        <v>35</v>
      </c>
      <c r="K3" s="64">
        <v>64.487306335954102</v>
      </c>
      <c r="L3" s="64">
        <f>K3*J3/1000</f>
        <v>2.2570557217583938</v>
      </c>
      <c r="M3" s="121">
        <f t="shared" si="0"/>
        <v>100.6959069387099</v>
      </c>
      <c r="N3" s="121">
        <v>15.4916779905708</v>
      </c>
      <c r="O3" s="122" t="s">
        <v>150</v>
      </c>
      <c r="Q3" s="64" t="s">
        <v>530</v>
      </c>
      <c r="S3" s="64" t="s">
        <v>530</v>
      </c>
      <c r="T3" s="64" t="s">
        <v>530</v>
      </c>
    </row>
    <row r="4" spans="1:25" x14ac:dyDescent="0.25">
      <c r="A4" s="64" t="s">
        <v>201</v>
      </c>
      <c r="B4" s="64" t="s">
        <v>198</v>
      </c>
      <c r="C4" s="65" t="s">
        <v>63</v>
      </c>
      <c r="D4" s="64" t="s">
        <v>199</v>
      </c>
      <c r="E4" s="64">
        <v>50</v>
      </c>
      <c r="F4" s="64">
        <v>250</v>
      </c>
      <c r="G4" s="64">
        <v>2</v>
      </c>
      <c r="H4" s="65" t="s">
        <v>24</v>
      </c>
      <c r="I4" s="64">
        <v>0.5</v>
      </c>
      <c r="J4" s="64">
        <v>35</v>
      </c>
      <c r="K4" s="68">
        <f>AVERAGE(K2:K3,K5)</f>
        <v>64.219622606530379</v>
      </c>
      <c r="L4" s="68">
        <f>AVERAGE(L2:L3,L5)</f>
        <v>2.247686791228563</v>
      </c>
      <c r="M4" s="121">
        <f t="shared" si="0"/>
        <v>100.2779230370931</v>
      </c>
      <c r="N4" s="121">
        <v>0</v>
      </c>
      <c r="O4" s="122" t="s">
        <v>150</v>
      </c>
      <c r="P4" s="64" t="s">
        <v>530</v>
      </c>
      <c r="Q4" s="64" t="s">
        <v>530</v>
      </c>
      <c r="R4" s="64" t="s">
        <v>530</v>
      </c>
      <c r="S4" s="64" t="s">
        <v>530</v>
      </c>
      <c r="T4" s="64" t="s">
        <v>530</v>
      </c>
    </row>
    <row r="5" spans="1:25" x14ac:dyDescent="0.25">
      <c r="A5" s="64" t="s">
        <v>202</v>
      </c>
      <c r="B5" s="123" t="s">
        <v>198</v>
      </c>
      <c r="C5" s="65" t="s">
        <v>63</v>
      </c>
      <c r="D5" s="64" t="s">
        <v>199</v>
      </c>
      <c r="E5" s="64">
        <v>50</v>
      </c>
      <c r="F5" s="64">
        <v>5</v>
      </c>
      <c r="G5" s="64" t="s">
        <v>70</v>
      </c>
      <c r="H5" s="65" t="s">
        <v>24</v>
      </c>
      <c r="I5" s="64">
        <v>0.5</v>
      </c>
      <c r="J5" s="64">
        <v>35</v>
      </c>
      <c r="K5" s="64">
        <v>63.256700860295233</v>
      </c>
      <c r="L5" s="64">
        <f t="shared" ref="L4:L37" si="1">K5*J5/1000</f>
        <v>2.2139845301103334</v>
      </c>
      <c r="M5" s="121">
        <f t="shared" si="0"/>
        <v>98.77433598938768</v>
      </c>
      <c r="N5" s="121">
        <v>15.196051690675027</v>
      </c>
      <c r="O5" s="122" t="s">
        <v>150</v>
      </c>
      <c r="Q5" s="64" t="s">
        <v>530</v>
      </c>
    </row>
    <row r="6" spans="1:25" x14ac:dyDescent="0.25">
      <c r="A6" s="64" t="s">
        <v>203</v>
      </c>
      <c r="B6" s="64" t="s">
        <v>198</v>
      </c>
      <c r="C6" s="65" t="s">
        <v>63</v>
      </c>
      <c r="D6" s="64" t="s">
        <v>204</v>
      </c>
      <c r="E6" s="64">
        <v>50</v>
      </c>
      <c r="F6" s="64">
        <v>250</v>
      </c>
      <c r="G6" s="64">
        <v>0</v>
      </c>
      <c r="H6" s="65" t="s">
        <v>24</v>
      </c>
      <c r="I6" s="64">
        <v>0.5</v>
      </c>
      <c r="J6" s="64">
        <v>35</v>
      </c>
      <c r="K6" s="64">
        <v>41.344075376675931</v>
      </c>
      <c r="L6" s="64">
        <f t="shared" si="1"/>
        <v>1.4470426381836576</v>
      </c>
      <c r="M6" s="121">
        <f t="shared" si="0"/>
        <v>64.558118537440564</v>
      </c>
      <c r="N6" s="121">
        <v>9.9320182365293181</v>
      </c>
      <c r="O6" s="122" t="s">
        <v>150</v>
      </c>
      <c r="P6" s="64" t="s">
        <v>530</v>
      </c>
      <c r="Q6" s="64" t="s">
        <v>531</v>
      </c>
      <c r="R6" s="64" t="s">
        <v>530</v>
      </c>
      <c r="S6" s="64" t="s">
        <v>531</v>
      </c>
      <c r="T6" s="64" t="s">
        <v>531</v>
      </c>
    </row>
    <row r="7" spans="1:25" x14ac:dyDescent="0.25">
      <c r="A7" s="64" t="s">
        <v>205</v>
      </c>
      <c r="B7" s="64" t="s">
        <v>198</v>
      </c>
      <c r="C7" s="65" t="s">
        <v>63</v>
      </c>
      <c r="D7" s="64" t="s">
        <v>204</v>
      </c>
      <c r="E7" s="64">
        <v>50</v>
      </c>
      <c r="F7" s="64">
        <v>250</v>
      </c>
      <c r="G7" s="64">
        <v>0.5</v>
      </c>
      <c r="H7" s="65" t="s">
        <v>24</v>
      </c>
      <c r="I7" s="64">
        <v>0.5</v>
      </c>
      <c r="J7" s="64">
        <v>35</v>
      </c>
      <c r="K7" s="64">
        <v>45.355225793360297</v>
      </c>
      <c r="L7" s="64">
        <f t="shared" si="1"/>
        <v>1.5874329027676104</v>
      </c>
      <c r="M7" s="121">
        <f t="shared" si="0"/>
        <v>70.821466349976234</v>
      </c>
      <c r="N7" s="121">
        <v>10.895610207688652</v>
      </c>
      <c r="O7" s="122" t="s">
        <v>150</v>
      </c>
      <c r="Q7" s="64" t="s">
        <v>531</v>
      </c>
      <c r="S7" s="64" t="s">
        <v>531</v>
      </c>
      <c r="T7" s="64" t="s">
        <v>531</v>
      </c>
    </row>
    <row r="8" spans="1:25" x14ac:dyDescent="0.25">
      <c r="A8" s="64" t="s">
        <v>206</v>
      </c>
      <c r="B8" s="64" t="s">
        <v>198</v>
      </c>
      <c r="C8" s="65" t="s">
        <v>63</v>
      </c>
      <c r="D8" s="64" t="s">
        <v>204</v>
      </c>
      <c r="E8" s="64">
        <v>50</v>
      </c>
      <c r="F8" s="64">
        <v>250</v>
      </c>
      <c r="G8" s="64">
        <v>2</v>
      </c>
      <c r="H8" s="65" t="s">
        <v>24</v>
      </c>
      <c r="I8" s="64">
        <v>0.5</v>
      </c>
      <c r="J8" s="64">
        <v>35</v>
      </c>
      <c r="K8" s="64">
        <v>42.885935671589621</v>
      </c>
      <c r="L8" s="64">
        <f t="shared" si="1"/>
        <v>1.5010077485056368</v>
      </c>
      <c r="M8" s="121">
        <f t="shared" si="0"/>
        <v>66.965708954696964</v>
      </c>
      <c r="N8" s="121">
        <v>10.302416762261071</v>
      </c>
      <c r="O8" s="122" t="s">
        <v>150</v>
      </c>
      <c r="P8" s="64" t="s">
        <v>530</v>
      </c>
      <c r="Q8" s="64" t="s">
        <v>531</v>
      </c>
      <c r="R8" s="64" t="s">
        <v>530</v>
      </c>
      <c r="S8" s="64" t="s">
        <v>531</v>
      </c>
      <c r="T8" s="64" t="s">
        <v>531</v>
      </c>
    </row>
    <row r="9" spans="1:25" x14ac:dyDescent="0.25">
      <c r="A9" s="64" t="s">
        <v>207</v>
      </c>
      <c r="B9" s="123" t="s">
        <v>198</v>
      </c>
      <c r="C9" s="65" t="s">
        <v>63</v>
      </c>
      <c r="D9" s="64" t="s">
        <v>204</v>
      </c>
      <c r="E9" s="64">
        <v>50</v>
      </c>
      <c r="F9" s="64">
        <v>5</v>
      </c>
      <c r="G9" s="64" t="s">
        <v>70</v>
      </c>
      <c r="H9" s="65" t="s">
        <v>24</v>
      </c>
      <c r="I9" s="64">
        <v>0.5</v>
      </c>
      <c r="J9" s="64">
        <v>35</v>
      </c>
      <c r="K9" s="64">
        <v>42.040009833511157</v>
      </c>
      <c r="L9" s="64">
        <f t="shared" si="1"/>
        <v>1.4714003441728905</v>
      </c>
      <c r="M9" s="121">
        <f t="shared" si="0"/>
        <v>65.644809163590196</v>
      </c>
      <c r="N9" s="121">
        <v>10.099201409783108</v>
      </c>
      <c r="O9" s="122" t="s">
        <v>150</v>
      </c>
      <c r="Q9" s="64" t="s">
        <v>531</v>
      </c>
    </row>
    <row r="10" spans="1:25" x14ac:dyDescent="0.25">
      <c r="A10" s="64" t="s">
        <v>208</v>
      </c>
      <c r="B10" s="64" t="s">
        <v>198</v>
      </c>
      <c r="C10" s="65" t="s">
        <v>63</v>
      </c>
      <c r="D10" s="64" t="s">
        <v>209</v>
      </c>
      <c r="E10" s="64">
        <v>50</v>
      </c>
      <c r="F10" s="64">
        <v>250</v>
      </c>
      <c r="G10" s="64">
        <v>0</v>
      </c>
      <c r="H10" s="65" t="s">
        <v>24</v>
      </c>
      <c r="I10" s="64">
        <v>0.5</v>
      </c>
      <c r="J10" s="64">
        <v>35</v>
      </c>
      <c r="K10" s="64">
        <v>55.395339023493769</v>
      </c>
      <c r="L10" s="64">
        <f t="shared" si="1"/>
        <v>1.9388368658222819</v>
      </c>
      <c r="M10" s="121">
        <f t="shared" si="0"/>
        <v>86.49894405711936</v>
      </c>
      <c r="N10" s="121">
        <v>13.307529854941439</v>
      </c>
      <c r="O10" s="122" t="s">
        <v>150</v>
      </c>
      <c r="P10" s="64" t="s">
        <v>530</v>
      </c>
      <c r="Q10" s="64" t="s">
        <v>532</v>
      </c>
      <c r="R10" s="64" t="s">
        <v>530</v>
      </c>
      <c r="S10" s="64" t="s">
        <v>531</v>
      </c>
      <c r="T10" s="64" t="s">
        <v>531</v>
      </c>
    </row>
    <row r="11" spans="1:25" x14ac:dyDescent="0.25">
      <c r="A11" s="64" t="s">
        <v>210</v>
      </c>
      <c r="B11" s="64" t="s">
        <v>198</v>
      </c>
      <c r="C11" s="65" t="s">
        <v>63</v>
      </c>
      <c r="D11" s="64" t="s">
        <v>209</v>
      </c>
      <c r="E11" s="64">
        <v>50</v>
      </c>
      <c r="F11" s="64">
        <v>250</v>
      </c>
      <c r="G11" s="64">
        <v>0.5</v>
      </c>
      <c r="H11" s="65" t="s">
        <v>24</v>
      </c>
      <c r="I11" s="64">
        <v>0.5</v>
      </c>
      <c r="J11" s="64">
        <v>35</v>
      </c>
      <c r="K11" s="64">
        <v>54.444159509200915</v>
      </c>
      <c r="L11" s="64">
        <f t="shared" si="1"/>
        <v>1.905545582822032</v>
      </c>
      <c r="M11" s="121">
        <f t="shared" si="0"/>
        <v>85.013692318517286</v>
      </c>
      <c r="N11" s="121">
        <v>13.079029587464198</v>
      </c>
      <c r="O11" s="122" t="s">
        <v>150</v>
      </c>
      <c r="Q11" s="64" t="s">
        <v>532</v>
      </c>
      <c r="S11" s="64" t="s">
        <v>531</v>
      </c>
      <c r="T11" s="64" t="s">
        <v>531</v>
      </c>
    </row>
    <row r="12" spans="1:25" x14ac:dyDescent="0.25">
      <c r="A12" s="64" t="s">
        <v>211</v>
      </c>
      <c r="B12" s="64" t="s">
        <v>198</v>
      </c>
      <c r="C12" s="65" t="s">
        <v>63</v>
      </c>
      <c r="D12" s="64" t="s">
        <v>209</v>
      </c>
      <c r="E12" s="64">
        <v>50</v>
      </c>
      <c r="F12" s="64">
        <v>250</v>
      </c>
      <c r="G12" s="64">
        <v>2</v>
      </c>
      <c r="H12" s="65" t="s">
        <v>24</v>
      </c>
      <c r="I12" s="64">
        <v>0.5</v>
      </c>
      <c r="J12" s="64">
        <v>35</v>
      </c>
      <c r="K12" s="64">
        <v>58.753298242090615</v>
      </c>
      <c r="L12" s="64">
        <f t="shared" si="1"/>
        <v>2.0563654384731715</v>
      </c>
      <c r="M12" s="121">
        <f t="shared" si="0"/>
        <v>91.742344164704406</v>
      </c>
      <c r="N12" s="121">
        <v>14.114206794569908</v>
      </c>
      <c r="O12" s="122" t="s">
        <v>150</v>
      </c>
      <c r="P12" s="64" t="s">
        <v>530</v>
      </c>
      <c r="Q12" s="64" t="s">
        <v>532</v>
      </c>
      <c r="R12" s="64" t="s">
        <v>530</v>
      </c>
      <c r="S12" s="64" t="s">
        <v>531</v>
      </c>
      <c r="T12" s="64" t="s">
        <v>531</v>
      </c>
    </row>
    <row r="13" spans="1:25" x14ac:dyDescent="0.25">
      <c r="A13" s="64" t="s">
        <v>212</v>
      </c>
      <c r="B13" s="123" t="s">
        <v>198</v>
      </c>
      <c r="C13" s="65" t="s">
        <v>63</v>
      </c>
      <c r="D13" s="64" t="s">
        <v>209</v>
      </c>
      <c r="E13" s="64">
        <v>50</v>
      </c>
      <c r="F13" s="64">
        <v>5</v>
      </c>
      <c r="G13" s="64" t="s">
        <v>70</v>
      </c>
      <c r="H13" s="65" t="s">
        <v>24</v>
      </c>
      <c r="I13" s="64">
        <v>0.5</v>
      </c>
      <c r="J13" s="64">
        <v>35</v>
      </c>
      <c r="K13" s="64">
        <v>56.236273593902219</v>
      </c>
      <c r="L13" s="64">
        <f t="shared" si="1"/>
        <v>1.9682695757865776</v>
      </c>
      <c r="M13" s="121">
        <f t="shared" si="0"/>
        <v>87.812050062854041</v>
      </c>
      <c r="N13" s="121">
        <v>13.509546163516006</v>
      </c>
      <c r="O13" s="122" t="s">
        <v>150</v>
      </c>
      <c r="Q13" s="64" t="s">
        <v>532</v>
      </c>
    </row>
    <row r="14" spans="1:25" x14ac:dyDescent="0.25">
      <c r="A14" s="64" t="s">
        <v>213</v>
      </c>
      <c r="B14" s="64" t="s">
        <v>214</v>
      </c>
      <c r="C14" s="65" t="s">
        <v>63</v>
      </c>
      <c r="D14" s="64" t="s">
        <v>204</v>
      </c>
      <c r="E14" s="64">
        <v>50</v>
      </c>
      <c r="F14" s="64">
        <v>250</v>
      </c>
      <c r="G14" s="64">
        <v>0</v>
      </c>
      <c r="H14" s="65" t="s">
        <v>86</v>
      </c>
      <c r="I14" s="64">
        <v>0.5</v>
      </c>
      <c r="J14" s="64">
        <v>35</v>
      </c>
      <c r="K14" s="64">
        <v>81.784690016223408</v>
      </c>
      <c r="L14" s="64">
        <f t="shared" si="1"/>
        <v>2.8624641505678192</v>
      </c>
      <c r="M14" s="121">
        <f t="shared" si="0"/>
        <v>127.70549745064064</v>
      </c>
      <c r="N14" s="121">
        <v>19.646999607790868</v>
      </c>
      <c r="O14" s="122" t="s">
        <v>150</v>
      </c>
      <c r="P14" s="64" t="s">
        <v>530</v>
      </c>
      <c r="Q14" s="64" t="s">
        <v>531</v>
      </c>
      <c r="S14" s="64" t="s">
        <v>531</v>
      </c>
      <c r="T14" s="64" t="s">
        <v>531</v>
      </c>
    </row>
    <row r="15" spans="1:25" x14ac:dyDescent="0.25">
      <c r="A15" s="64" t="s">
        <v>215</v>
      </c>
      <c r="B15" s="64" t="s">
        <v>214</v>
      </c>
      <c r="C15" s="65" t="s">
        <v>63</v>
      </c>
      <c r="D15" s="64" t="s">
        <v>204</v>
      </c>
      <c r="E15" s="64">
        <v>50</v>
      </c>
      <c r="F15" s="64">
        <v>250</v>
      </c>
      <c r="G15" s="64">
        <v>0.5</v>
      </c>
      <c r="H15" s="65" t="s">
        <v>86</v>
      </c>
      <c r="I15" s="64">
        <v>0.5</v>
      </c>
      <c r="J15" s="64">
        <v>35</v>
      </c>
      <c r="K15" s="64">
        <v>74.850298706354607</v>
      </c>
      <c r="L15" s="64">
        <f t="shared" si="1"/>
        <v>2.6197604547224116</v>
      </c>
      <c r="M15" s="121">
        <f t="shared" si="0"/>
        <v>116.87755530684176</v>
      </c>
      <c r="N15" s="121">
        <v>17.981162354898732</v>
      </c>
      <c r="O15" s="122" t="s">
        <v>150</v>
      </c>
      <c r="Q15" s="64" t="s">
        <v>531</v>
      </c>
      <c r="S15" s="64" t="s">
        <v>531</v>
      </c>
      <c r="T15" s="64" t="s">
        <v>531</v>
      </c>
    </row>
    <row r="16" spans="1:25" x14ac:dyDescent="0.25">
      <c r="A16" s="64" t="s">
        <v>216</v>
      </c>
      <c r="B16" s="64" t="s">
        <v>214</v>
      </c>
      <c r="C16" s="65" t="s">
        <v>63</v>
      </c>
      <c r="D16" s="64" t="s">
        <v>204</v>
      </c>
      <c r="E16" s="64">
        <v>50</v>
      </c>
      <c r="F16" s="64">
        <v>250</v>
      </c>
      <c r="G16" s="64">
        <v>2</v>
      </c>
      <c r="H16" s="65" t="s">
        <v>86</v>
      </c>
      <c r="I16" s="64">
        <v>0.5</v>
      </c>
      <c r="J16" s="64">
        <v>35</v>
      </c>
      <c r="K16" s="64">
        <v>78.558829543877309</v>
      </c>
      <c r="L16" s="64">
        <f t="shared" si="1"/>
        <v>2.7495590340357059</v>
      </c>
      <c r="M16" s="121">
        <f t="shared" si="0"/>
        <v>122.66836744200947</v>
      </c>
      <c r="N16" s="121">
        <v>18.872056529539918</v>
      </c>
      <c r="O16" s="122" t="s">
        <v>150</v>
      </c>
      <c r="P16" s="64" t="s">
        <v>530</v>
      </c>
      <c r="Q16" s="64" t="s">
        <v>531</v>
      </c>
      <c r="S16" s="64" t="s">
        <v>531</v>
      </c>
      <c r="T16" s="64" t="s">
        <v>531</v>
      </c>
    </row>
    <row r="17" spans="1:20" x14ac:dyDescent="0.25">
      <c r="A17" s="64" t="s">
        <v>217</v>
      </c>
      <c r="B17" s="123" t="s">
        <v>214</v>
      </c>
      <c r="C17" s="65" t="s">
        <v>63</v>
      </c>
      <c r="D17" s="64" t="s">
        <v>204</v>
      </c>
      <c r="E17" s="64">
        <v>50</v>
      </c>
      <c r="F17" s="64">
        <v>5</v>
      </c>
      <c r="G17" s="64" t="s">
        <v>70</v>
      </c>
      <c r="H17" s="65" t="s">
        <v>86</v>
      </c>
      <c r="I17" s="64">
        <v>0.5</v>
      </c>
      <c r="J17" s="64">
        <v>35</v>
      </c>
      <c r="K17" s="64">
        <v>81.585777128504404</v>
      </c>
      <c r="L17" s="64">
        <f t="shared" si="1"/>
        <v>2.8555021994976539</v>
      </c>
      <c r="M17" s="121">
        <f t="shared" si="0"/>
        <v>127.39489812856139</v>
      </c>
      <c r="N17" s="121">
        <v>19.599215096701752</v>
      </c>
      <c r="O17" s="122" t="s">
        <v>150</v>
      </c>
      <c r="Q17" s="64" t="s">
        <v>531</v>
      </c>
    </row>
    <row r="18" spans="1:20" x14ac:dyDescent="0.25">
      <c r="A18" s="64" t="s">
        <v>218</v>
      </c>
      <c r="B18" s="64" t="s">
        <v>214</v>
      </c>
      <c r="C18" s="65" t="s">
        <v>63</v>
      </c>
      <c r="D18" s="64" t="s">
        <v>209</v>
      </c>
      <c r="E18" s="64">
        <v>50</v>
      </c>
      <c r="F18" s="64">
        <v>250</v>
      </c>
      <c r="G18" s="64">
        <v>0</v>
      </c>
      <c r="H18" s="65" t="s">
        <v>86</v>
      </c>
      <c r="I18" s="64">
        <v>0.5</v>
      </c>
      <c r="J18" s="64">
        <v>35</v>
      </c>
      <c r="K18" s="64">
        <v>53.352398910085469</v>
      </c>
      <c r="L18" s="64">
        <f t="shared" si="1"/>
        <v>1.8673339618529914</v>
      </c>
      <c r="M18" s="121">
        <f t="shared" si="0"/>
        <v>83.308925443697689</v>
      </c>
      <c r="N18" s="121">
        <v>12.816757760568875</v>
      </c>
      <c r="O18" s="122" t="s">
        <v>150</v>
      </c>
      <c r="P18" s="64" t="s">
        <v>530</v>
      </c>
      <c r="Q18" s="64" t="s">
        <v>532</v>
      </c>
      <c r="S18" s="64" t="s">
        <v>531</v>
      </c>
      <c r="T18" s="64" t="s">
        <v>531</v>
      </c>
    </row>
    <row r="19" spans="1:20" x14ac:dyDescent="0.25">
      <c r="A19" s="64" t="s">
        <v>219</v>
      </c>
      <c r="B19" s="64" t="s">
        <v>214</v>
      </c>
      <c r="C19" s="65" t="s">
        <v>63</v>
      </c>
      <c r="D19" s="64" t="s">
        <v>209</v>
      </c>
      <c r="E19" s="64">
        <v>50</v>
      </c>
      <c r="F19" s="64">
        <v>250</v>
      </c>
      <c r="G19" s="64">
        <v>0.5</v>
      </c>
      <c r="H19" s="65" t="s">
        <v>86</v>
      </c>
      <c r="I19" s="64">
        <v>0.5</v>
      </c>
      <c r="J19" s="64">
        <v>35</v>
      </c>
      <c r="K19" s="64">
        <v>54.643045579310119</v>
      </c>
      <c r="L19" s="64">
        <f t="shared" si="1"/>
        <v>1.9125065952758542</v>
      </c>
      <c r="M19" s="121">
        <f t="shared" si="0"/>
        <v>85.324249765323785</v>
      </c>
      <c r="N19" s="121">
        <v>13.12680765620366</v>
      </c>
      <c r="O19" s="122" t="s">
        <v>150</v>
      </c>
      <c r="Q19" s="64" t="s">
        <v>532</v>
      </c>
      <c r="S19" s="64" t="s">
        <v>531</v>
      </c>
      <c r="T19" s="64" t="s">
        <v>531</v>
      </c>
    </row>
    <row r="20" spans="1:20" x14ac:dyDescent="0.25">
      <c r="A20" s="64" t="s">
        <v>220</v>
      </c>
      <c r="B20" s="64" t="s">
        <v>214</v>
      </c>
      <c r="C20" s="65" t="s">
        <v>63</v>
      </c>
      <c r="D20" s="64" t="s">
        <v>209</v>
      </c>
      <c r="E20" s="64">
        <v>50</v>
      </c>
      <c r="F20" s="64">
        <v>250</v>
      </c>
      <c r="G20" s="64">
        <v>2</v>
      </c>
      <c r="H20" s="65" t="s">
        <v>86</v>
      </c>
      <c r="I20" s="64">
        <v>0.5</v>
      </c>
      <c r="J20" s="64">
        <v>35</v>
      </c>
      <c r="K20" s="64">
        <v>53.69823121381269</v>
      </c>
      <c r="L20" s="64">
        <f t="shared" si="1"/>
        <v>1.879438092483444</v>
      </c>
      <c r="M20" s="121">
        <f t="shared" si="0"/>
        <v>83.848937105699761</v>
      </c>
      <c r="N20" s="121">
        <v>12.899836477799964</v>
      </c>
      <c r="O20" s="122" t="s">
        <v>150</v>
      </c>
      <c r="P20" s="64" t="s">
        <v>530</v>
      </c>
      <c r="Q20" s="64" t="s">
        <v>532</v>
      </c>
      <c r="S20" s="64" t="s">
        <v>531</v>
      </c>
      <c r="T20" s="64" t="s">
        <v>531</v>
      </c>
    </row>
    <row r="21" spans="1:20" x14ac:dyDescent="0.25">
      <c r="A21" s="64" t="s">
        <v>221</v>
      </c>
      <c r="B21" s="123" t="s">
        <v>214</v>
      </c>
      <c r="C21" s="65" t="s">
        <v>63</v>
      </c>
      <c r="D21" s="64" t="s">
        <v>209</v>
      </c>
      <c r="E21" s="64">
        <v>50</v>
      </c>
      <c r="F21" s="64">
        <v>5</v>
      </c>
      <c r="G21" s="64" t="s">
        <v>70</v>
      </c>
      <c r="H21" s="65" t="s">
        <v>86</v>
      </c>
      <c r="I21" s="64">
        <v>0.5</v>
      </c>
      <c r="J21" s="64">
        <v>35</v>
      </c>
      <c r="K21" s="64">
        <v>57.953953682709056</v>
      </c>
      <c r="L21" s="64">
        <f t="shared" si="1"/>
        <v>2.0283883788948169</v>
      </c>
      <c r="M21" s="121">
        <f t="shared" si="0"/>
        <v>90.494180302127731</v>
      </c>
      <c r="N21" s="121">
        <v>13.922181584942727</v>
      </c>
      <c r="O21" s="122" t="s">
        <v>150</v>
      </c>
      <c r="Q21" s="64" t="s">
        <v>532</v>
      </c>
    </row>
    <row r="22" spans="1:20" x14ac:dyDescent="0.25">
      <c r="A22" s="64" t="s">
        <v>222</v>
      </c>
      <c r="B22" s="64" t="s">
        <v>214</v>
      </c>
      <c r="C22" s="65" t="s">
        <v>63</v>
      </c>
      <c r="D22" s="64" t="s">
        <v>199</v>
      </c>
      <c r="E22" s="64">
        <v>50</v>
      </c>
      <c r="F22" s="64">
        <v>250</v>
      </c>
      <c r="G22" s="64">
        <v>0</v>
      </c>
      <c r="H22" s="65" t="s">
        <v>86</v>
      </c>
      <c r="I22" s="64">
        <v>0.5</v>
      </c>
      <c r="J22" s="64">
        <v>35</v>
      </c>
      <c r="K22" s="64">
        <v>68.801743135697649</v>
      </c>
      <c r="L22" s="64">
        <f t="shared" si="1"/>
        <v>2.4080610097494177</v>
      </c>
      <c r="M22" s="121">
        <f t="shared" si="0"/>
        <v>107.43283163233292</v>
      </c>
      <c r="N22" s="121">
        <v>16.528127943435834</v>
      </c>
      <c r="O22" s="122" t="s">
        <v>150</v>
      </c>
      <c r="P22" s="64" t="s">
        <v>530</v>
      </c>
      <c r="Q22" s="64" t="s">
        <v>530</v>
      </c>
      <c r="S22" s="64" t="s">
        <v>530</v>
      </c>
      <c r="T22" s="64" t="s">
        <v>530</v>
      </c>
    </row>
    <row r="23" spans="1:20" x14ac:dyDescent="0.25">
      <c r="A23" s="64" t="s">
        <v>223</v>
      </c>
      <c r="B23" s="64" t="s">
        <v>214</v>
      </c>
      <c r="C23" s="65" t="s">
        <v>63</v>
      </c>
      <c r="D23" s="64" t="s">
        <v>199</v>
      </c>
      <c r="E23" s="64">
        <v>50</v>
      </c>
      <c r="F23" s="64">
        <v>250</v>
      </c>
      <c r="G23" s="64">
        <v>0.5</v>
      </c>
      <c r="H23" s="65" t="s">
        <v>86</v>
      </c>
      <c r="I23" s="64">
        <v>0.5</v>
      </c>
      <c r="J23" s="64">
        <v>35</v>
      </c>
      <c r="K23" s="64">
        <v>65.368483374538059</v>
      </c>
      <c r="L23" s="64">
        <f t="shared" si="1"/>
        <v>2.287896918108832</v>
      </c>
      <c r="M23" s="121">
        <f t="shared" si="0"/>
        <v>102.07185092079412</v>
      </c>
      <c r="N23" s="121">
        <v>15.703361680122173</v>
      </c>
      <c r="O23" s="122" t="s">
        <v>150</v>
      </c>
      <c r="Q23" s="64" t="s">
        <v>530</v>
      </c>
      <c r="S23" s="64" t="s">
        <v>530</v>
      </c>
      <c r="T23" s="64" t="s">
        <v>530</v>
      </c>
    </row>
    <row r="24" spans="1:20" x14ac:dyDescent="0.25">
      <c r="A24" s="64" t="s">
        <v>224</v>
      </c>
      <c r="B24" s="64" t="s">
        <v>214</v>
      </c>
      <c r="C24" s="65" t="s">
        <v>63</v>
      </c>
      <c r="D24" s="64" t="s">
        <v>199</v>
      </c>
      <c r="E24" s="64">
        <v>50</v>
      </c>
      <c r="F24" s="64">
        <v>250</v>
      </c>
      <c r="G24" s="64">
        <v>2</v>
      </c>
      <c r="H24" s="65" t="s">
        <v>86</v>
      </c>
      <c r="I24" s="64">
        <v>0.5</v>
      </c>
      <c r="J24" s="64">
        <v>35</v>
      </c>
      <c r="K24" s="64">
        <v>69.119774852038674</v>
      </c>
      <c r="L24" s="64">
        <f t="shared" si="1"/>
        <v>2.4191921198213535</v>
      </c>
      <c r="M24" s="121">
        <f t="shared" si="0"/>
        <v>107.92943311767638</v>
      </c>
      <c r="N24" s="121">
        <v>16.604528171950214</v>
      </c>
      <c r="O24" s="122" t="s">
        <v>150</v>
      </c>
      <c r="P24" s="64" t="s">
        <v>530</v>
      </c>
      <c r="Q24" s="64" t="s">
        <v>530</v>
      </c>
      <c r="S24" s="64" t="s">
        <v>530</v>
      </c>
      <c r="T24" s="64" t="s">
        <v>530</v>
      </c>
    </row>
    <row r="25" spans="1:20" x14ac:dyDescent="0.25">
      <c r="A25" s="64" t="s">
        <v>225</v>
      </c>
      <c r="B25" s="123" t="s">
        <v>214</v>
      </c>
      <c r="C25" s="65" t="s">
        <v>63</v>
      </c>
      <c r="D25" s="64" t="s">
        <v>199</v>
      </c>
      <c r="E25" s="64">
        <v>50</v>
      </c>
      <c r="F25" s="64">
        <v>5</v>
      </c>
      <c r="G25" s="64" t="s">
        <v>70</v>
      </c>
      <c r="H25" s="65" t="s">
        <v>86</v>
      </c>
      <c r="I25" s="64">
        <v>0.5</v>
      </c>
      <c r="J25" s="64">
        <v>35</v>
      </c>
      <c r="K25" s="64">
        <v>70.481332161928748</v>
      </c>
      <c r="L25" s="64">
        <f t="shared" si="1"/>
        <v>2.4668466256675061</v>
      </c>
      <c r="M25" s="121">
        <f t="shared" si="0"/>
        <v>110.05548328100862</v>
      </c>
      <c r="N25" s="121">
        <v>16.931612812462866</v>
      </c>
      <c r="O25" s="122" t="s">
        <v>150</v>
      </c>
      <c r="Q25" s="64" t="s">
        <v>530</v>
      </c>
    </row>
    <row r="26" spans="1:20" x14ac:dyDescent="0.25">
      <c r="A26" s="64" t="s">
        <v>226</v>
      </c>
      <c r="B26" s="64" t="s">
        <v>227</v>
      </c>
      <c r="C26" s="65" t="s">
        <v>63</v>
      </c>
      <c r="D26" s="64" t="s">
        <v>204</v>
      </c>
      <c r="E26" s="64">
        <v>50</v>
      </c>
      <c r="F26" s="64">
        <v>250</v>
      </c>
      <c r="G26" s="64">
        <v>0</v>
      </c>
      <c r="H26" s="65" t="s">
        <v>65</v>
      </c>
      <c r="I26" s="64">
        <v>0.5</v>
      </c>
      <c r="J26" s="64">
        <v>35</v>
      </c>
      <c r="K26" s="64">
        <v>89.485806924219872</v>
      </c>
      <c r="L26" s="64">
        <f t="shared" si="1"/>
        <v>3.1320032423476953</v>
      </c>
      <c r="M26" s="121">
        <f t="shared" si="0"/>
        <v>139.73066946591806</v>
      </c>
      <c r="N26" s="121">
        <v>21.497026071679702</v>
      </c>
      <c r="O26" s="122" t="s">
        <v>150</v>
      </c>
      <c r="Q26" s="64" t="s">
        <v>531</v>
      </c>
      <c r="R26" s="64" t="s">
        <v>530</v>
      </c>
    </row>
    <row r="27" spans="1:20" x14ac:dyDescent="0.25">
      <c r="A27" s="64" t="s">
        <v>228</v>
      </c>
      <c r="B27" s="64" t="s">
        <v>227</v>
      </c>
      <c r="C27" s="65" t="s">
        <v>63</v>
      </c>
      <c r="D27" s="64" t="s">
        <v>204</v>
      </c>
      <c r="E27" s="64">
        <v>50</v>
      </c>
      <c r="F27" s="64">
        <v>250</v>
      </c>
      <c r="G27" s="64">
        <v>0.5</v>
      </c>
      <c r="H27" s="65" t="s">
        <v>65</v>
      </c>
      <c r="I27" s="64">
        <v>0.5</v>
      </c>
      <c r="J27" s="64">
        <v>35</v>
      </c>
      <c r="K27" s="64">
        <v>74.958607264280062</v>
      </c>
      <c r="L27" s="64">
        <f t="shared" si="1"/>
        <v>2.6235512542498021</v>
      </c>
      <c r="M27" s="121">
        <f t="shared" si="0"/>
        <v>117.04667740371937</v>
      </c>
      <c r="N27" s="121">
        <v>18.007181139033751</v>
      </c>
      <c r="O27" s="122" t="s">
        <v>150</v>
      </c>
      <c r="Q27" s="64" t="s">
        <v>531</v>
      </c>
    </row>
    <row r="28" spans="1:20" x14ac:dyDescent="0.25">
      <c r="A28" s="64" t="s">
        <v>229</v>
      </c>
      <c r="B28" s="64" t="s">
        <v>227</v>
      </c>
      <c r="C28" s="65" t="s">
        <v>63</v>
      </c>
      <c r="D28" s="64" t="s">
        <v>204</v>
      </c>
      <c r="E28" s="64">
        <v>50</v>
      </c>
      <c r="F28" s="64">
        <v>250</v>
      </c>
      <c r="G28" s="64">
        <v>2</v>
      </c>
      <c r="H28" s="65" t="s">
        <v>65</v>
      </c>
      <c r="I28" s="64">
        <v>0.5</v>
      </c>
      <c r="J28" s="64">
        <v>35</v>
      </c>
      <c r="K28" s="64">
        <v>73.139771170976658</v>
      </c>
      <c r="L28" s="64">
        <f t="shared" si="1"/>
        <v>2.5598919909841831</v>
      </c>
      <c r="M28" s="121">
        <f t="shared" si="0"/>
        <v>114.20659366640356</v>
      </c>
      <c r="N28" s="121">
        <v>17.570245179446701</v>
      </c>
      <c r="O28" s="122" t="s">
        <v>150</v>
      </c>
      <c r="Q28" s="64" t="s">
        <v>531</v>
      </c>
      <c r="R28" s="64" t="s">
        <v>530</v>
      </c>
    </row>
    <row r="29" spans="1:20" x14ac:dyDescent="0.25">
      <c r="A29" s="64" t="s">
        <v>230</v>
      </c>
      <c r="B29" s="123" t="s">
        <v>227</v>
      </c>
      <c r="C29" s="65" t="s">
        <v>63</v>
      </c>
      <c r="D29" s="64" t="s">
        <v>204</v>
      </c>
      <c r="E29" s="64">
        <v>50</v>
      </c>
      <c r="F29" s="64">
        <v>5</v>
      </c>
      <c r="G29" s="64" t="s">
        <v>70</v>
      </c>
      <c r="H29" s="65" t="s">
        <v>65</v>
      </c>
      <c r="I29" s="64">
        <v>0.5</v>
      </c>
      <c r="J29" s="64">
        <v>35</v>
      </c>
      <c r="K29" s="64">
        <v>77.424287654674444</v>
      </c>
      <c r="L29" s="64">
        <f t="shared" si="1"/>
        <v>2.7098500679136053</v>
      </c>
      <c r="M29" s="121">
        <f t="shared" si="0"/>
        <v>120.89679826065655</v>
      </c>
      <c r="N29" s="121">
        <v>18.599507424716393</v>
      </c>
      <c r="O29" s="122" t="s">
        <v>150</v>
      </c>
      <c r="Q29" s="64" t="s">
        <v>531</v>
      </c>
    </row>
    <row r="30" spans="1:20" x14ac:dyDescent="0.25">
      <c r="A30" s="64" t="s">
        <v>231</v>
      </c>
      <c r="B30" s="64" t="s">
        <v>227</v>
      </c>
      <c r="C30" s="65" t="s">
        <v>63</v>
      </c>
      <c r="D30" s="64" t="s">
        <v>209</v>
      </c>
      <c r="E30" s="64">
        <v>50</v>
      </c>
      <c r="F30" s="64">
        <v>250</v>
      </c>
      <c r="G30" s="64">
        <v>0</v>
      </c>
      <c r="H30" s="65" t="s">
        <v>65</v>
      </c>
      <c r="I30" s="64">
        <v>0.5</v>
      </c>
      <c r="J30" s="64">
        <v>35</v>
      </c>
      <c r="K30" s="64">
        <v>50.125158921454172</v>
      </c>
      <c r="L30" s="64">
        <f t="shared" si="1"/>
        <v>1.7543805622508959</v>
      </c>
      <c r="M30" s="121">
        <f t="shared" si="0"/>
        <v>78.269641342247823</v>
      </c>
      <c r="N30" s="121">
        <v>12.041483283422743</v>
      </c>
      <c r="O30" s="122" t="s">
        <v>150</v>
      </c>
      <c r="Q30" s="64" t="s">
        <v>532</v>
      </c>
      <c r="R30" s="64" t="s">
        <v>530</v>
      </c>
    </row>
    <row r="31" spans="1:20" x14ac:dyDescent="0.25">
      <c r="A31" s="64" t="s">
        <v>232</v>
      </c>
      <c r="B31" s="64" t="s">
        <v>227</v>
      </c>
      <c r="C31" s="65" t="s">
        <v>63</v>
      </c>
      <c r="D31" s="64" t="s">
        <v>209</v>
      </c>
      <c r="E31" s="64">
        <v>50</v>
      </c>
      <c r="F31" s="64">
        <v>250</v>
      </c>
      <c r="G31" s="64">
        <v>0.5</v>
      </c>
      <c r="H31" s="65" t="s">
        <v>65</v>
      </c>
      <c r="I31" s="64">
        <v>0.5</v>
      </c>
      <c r="J31" s="64">
        <v>35</v>
      </c>
      <c r="K31" s="64">
        <v>49.106087289783581</v>
      </c>
      <c r="L31" s="64">
        <f t="shared" si="1"/>
        <v>1.7187130551424252</v>
      </c>
      <c r="M31" s="121">
        <f t="shared" si="0"/>
        <v>76.678377138219986</v>
      </c>
      <c r="N31" s="121">
        <v>11.796673405879998</v>
      </c>
      <c r="O31" s="122" t="s">
        <v>150</v>
      </c>
      <c r="Q31" s="64" t="s">
        <v>532</v>
      </c>
    </row>
    <row r="32" spans="1:20" x14ac:dyDescent="0.25">
      <c r="A32" s="64" t="s">
        <v>233</v>
      </c>
      <c r="B32" s="64" t="s">
        <v>227</v>
      </c>
      <c r="C32" s="65" t="s">
        <v>63</v>
      </c>
      <c r="D32" s="64" t="s">
        <v>209</v>
      </c>
      <c r="E32" s="64">
        <v>50</v>
      </c>
      <c r="F32" s="64">
        <v>250</v>
      </c>
      <c r="G32" s="64">
        <v>2</v>
      </c>
      <c r="H32" s="65" t="s">
        <v>65</v>
      </c>
      <c r="I32" s="64">
        <v>0.5</v>
      </c>
      <c r="J32" s="64">
        <v>35</v>
      </c>
      <c r="K32" s="64">
        <v>49.514537463199638</v>
      </c>
      <c r="L32" s="64">
        <f t="shared" si="1"/>
        <v>1.7330088112119872</v>
      </c>
      <c r="M32" s="121">
        <f t="shared" si="0"/>
        <v>77.316165611460534</v>
      </c>
      <c r="N32" s="121">
        <v>11.894794709455466</v>
      </c>
      <c r="O32" s="122" t="s">
        <v>150</v>
      </c>
      <c r="Q32" s="64" t="s">
        <v>532</v>
      </c>
      <c r="R32" s="64" t="s">
        <v>530</v>
      </c>
    </row>
    <row r="33" spans="1:18" x14ac:dyDescent="0.25">
      <c r="A33" s="64" t="s">
        <v>234</v>
      </c>
      <c r="B33" s="123" t="s">
        <v>227</v>
      </c>
      <c r="C33" s="65" t="s">
        <v>63</v>
      </c>
      <c r="D33" s="64" t="s">
        <v>209</v>
      </c>
      <c r="E33" s="64">
        <v>50</v>
      </c>
      <c r="F33" s="64">
        <v>5</v>
      </c>
      <c r="G33" s="64" t="s">
        <v>70</v>
      </c>
      <c r="H33" s="65" t="s">
        <v>65</v>
      </c>
      <c r="I33" s="64">
        <v>0.5</v>
      </c>
      <c r="J33" s="64">
        <v>35</v>
      </c>
      <c r="K33" s="64">
        <v>51.542613294552318</v>
      </c>
      <c r="L33" s="64">
        <f t="shared" si="1"/>
        <v>1.803991465309331</v>
      </c>
      <c r="M33" s="121">
        <f t="shared" si="0"/>
        <v>80.482973884000771</v>
      </c>
      <c r="N33" s="121">
        <v>12.381995982153965</v>
      </c>
      <c r="O33" s="122" t="s">
        <v>150</v>
      </c>
      <c r="Q33" s="64" t="s">
        <v>532</v>
      </c>
    </row>
    <row r="34" spans="1:18" x14ac:dyDescent="0.25">
      <c r="A34" s="64" t="s">
        <v>235</v>
      </c>
      <c r="B34" s="64" t="s">
        <v>227</v>
      </c>
      <c r="C34" s="65" t="s">
        <v>63</v>
      </c>
      <c r="D34" s="64" t="s">
        <v>199</v>
      </c>
      <c r="E34" s="64">
        <v>50</v>
      </c>
      <c r="F34" s="64">
        <v>250</v>
      </c>
      <c r="G34" s="64">
        <v>0</v>
      </c>
      <c r="H34" s="65" t="s">
        <v>65</v>
      </c>
      <c r="I34" s="64">
        <v>0.5</v>
      </c>
      <c r="J34" s="64">
        <v>35</v>
      </c>
      <c r="K34" s="64">
        <v>57.933059697140017</v>
      </c>
      <c r="L34" s="64">
        <f t="shared" si="1"/>
        <v>2.0276570893999004</v>
      </c>
      <c r="M34" s="121">
        <f t="shared" si="0"/>
        <v>90.461554674760407</v>
      </c>
      <c r="N34" s="121">
        <v>13.917162257655447</v>
      </c>
      <c r="O34" s="122" t="s">
        <v>150</v>
      </c>
      <c r="Q34" s="64" t="s">
        <v>530</v>
      </c>
      <c r="R34" s="64" t="s">
        <v>530</v>
      </c>
    </row>
    <row r="35" spans="1:18" x14ac:dyDescent="0.25">
      <c r="A35" s="64" t="s">
        <v>236</v>
      </c>
      <c r="B35" s="64" t="s">
        <v>227</v>
      </c>
      <c r="C35" s="65" t="s">
        <v>63</v>
      </c>
      <c r="D35" s="64" t="s">
        <v>199</v>
      </c>
      <c r="E35" s="64">
        <v>50</v>
      </c>
      <c r="F35" s="64">
        <v>250</v>
      </c>
      <c r="G35" s="64">
        <v>0.5</v>
      </c>
      <c r="H35" s="65" t="s">
        <v>65</v>
      </c>
      <c r="I35" s="64">
        <v>0.5</v>
      </c>
      <c r="J35" s="64">
        <v>35</v>
      </c>
      <c r="K35" s="64">
        <v>60.064312372114927</v>
      </c>
      <c r="L35" s="64">
        <f t="shared" si="1"/>
        <v>2.1022509330240222</v>
      </c>
      <c r="M35" s="121">
        <f t="shared" si="0"/>
        <v>93.789471953614054</v>
      </c>
      <c r="N35" s="121">
        <v>14.429149531325239</v>
      </c>
      <c r="O35" s="122" t="s">
        <v>150</v>
      </c>
      <c r="Q35" s="64" t="s">
        <v>530</v>
      </c>
    </row>
    <row r="36" spans="1:18" x14ac:dyDescent="0.25">
      <c r="A36" s="64" t="s">
        <v>237</v>
      </c>
      <c r="B36" s="64" t="s">
        <v>227</v>
      </c>
      <c r="C36" s="65" t="s">
        <v>63</v>
      </c>
      <c r="D36" s="64" t="s">
        <v>199</v>
      </c>
      <c r="E36" s="64">
        <v>50</v>
      </c>
      <c r="F36" s="64">
        <v>250</v>
      </c>
      <c r="G36" s="64">
        <v>2</v>
      </c>
      <c r="H36" s="65" t="s">
        <v>65</v>
      </c>
      <c r="I36" s="64">
        <v>0.5</v>
      </c>
      <c r="J36" s="64">
        <v>35</v>
      </c>
      <c r="K36" s="64">
        <v>58.824313762069259</v>
      </c>
      <c r="L36" s="64">
        <f t="shared" si="1"/>
        <v>2.0588509816724239</v>
      </c>
      <c r="M36" s="121">
        <f t="shared" si="0"/>
        <v>91.853233773796134</v>
      </c>
      <c r="N36" s="121">
        <v>14.131266734430174</v>
      </c>
      <c r="O36" s="122" t="s">
        <v>150</v>
      </c>
      <c r="Q36" s="64" t="s">
        <v>530</v>
      </c>
      <c r="R36" s="64" t="s">
        <v>530</v>
      </c>
    </row>
    <row r="37" spans="1:18" x14ac:dyDescent="0.25">
      <c r="A37" s="64" t="s">
        <v>238</v>
      </c>
      <c r="B37" s="123" t="s">
        <v>227</v>
      </c>
      <c r="C37" s="65" t="s">
        <v>63</v>
      </c>
      <c r="D37" s="64" t="s">
        <v>199</v>
      </c>
      <c r="E37" s="64">
        <v>50</v>
      </c>
      <c r="F37" s="64">
        <v>5</v>
      </c>
      <c r="G37" s="64" t="s">
        <v>70</v>
      </c>
      <c r="H37" s="65" t="s">
        <v>65</v>
      </c>
      <c r="I37" s="64">
        <v>0.5</v>
      </c>
      <c r="J37" s="64">
        <v>35</v>
      </c>
      <c r="K37" s="64">
        <v>64.729390316415632</v>
      </c>
      <c r="L37" s="64">
        <f t="shared" si="1"/>
        <v>2.2655286610745469</v>
      </c>
      <c r="M37" s="121">
        <f t="shared" si="0"/>
        <v>101.0739172379913</v>
      </c>
      <c r="N37" s="121">
        <v>15.54983342122943</v>
      </c>
      <c r="O37" s="122" t="s">
        <v>150</v>
      </c>
      <c r="Q37" s="64" t="s">
        <v>530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3568E-57A8-4DAD-AAC2-9785756E085E}">
  <dimension ref="A1:Y47"/>
  <sheetViews>
    <sheetView topLeftCell="F1" workbookViewId="0">
      <selection activeCell="M30" sqref="M30"/>
    </sheetView>
  </sheetViews>
  <sheetFormatPr defaultColWidth="11.42578125" defaultRowHeight="15" x14ac:dyDescent="0.25"/>
  <cols>
    <col min="11" max="11" width="13.42578125" bestFit="1" customWidth="1"/>
    <col min="12" max="12" width="12.7109375" style="18" bestFit="1" customWidth="1"/>
    <col min="13" max="13" width="18.28515625" style="32" bestFit="1" customWidth="1"/>
    <col min="14" max="14" width="18.42578125" style="32" bestFit="1" customWidth="1"/>
    <col min="15" max="15" width="19.42578125" style="34" bestFit="1" customWidth="1"/>
    <col min="16" max="16" width="16.42578125" bestFit="1" customWidth="1"/>
  </cols>
  <sheetData>
    <row r="1" spans="1:25" ht="15.75" thickBot="1" x14ac:dyDescent="0.3">
      <c r="A1" s="21" t="s">
        <v>12</v>
      </c>
      <c r="B1" s="22" t="s">
        <v>13</v>
      </c>
      <c r="C1" s="22" t="s">
        <v>14</v>
      </c>
      <c r="D1" s="22" t="s">
        <v>15</v>
      </c>
      <c r="E1" s="27" t="s">
        <v>16</v>
      </c>
      <c r="F1" s="22" t="s">
        <v>17</v>
      </c>
      <c r="G1" s="22" t="s">
        <v>18</v>
      </c>
      <c r="H1" s="22" t="s">
        <v>19</v>
      </c>
      <c r="I1" s="22" t="s">
        <v>20</v>
      </c>
      <c r="J1" s="23" t="s">
        <v>0</v>
      </c>
      <c r="K1" s="24" t="s">
        <v>1</v>
      </c>
      <c r="L1" s="3" t="s">
        <v>240</v>
      </c>
      <c r="M1" s="37" t="s">
        <v>357</v>
      </c>
      <c r="N1" s="37" t="s">
        <v>365</v>
      </c>
      <c r="O1" s="41" t="s">
        <v>5</v>
      </c>
      <c r="P1" s="24" t="s">
        <v>149</v>
      </c>
      <c r="Q1" s="24" t="s">
        <v>6</v>
      </c>
      <c r="R1" s="24" t="s">
        <v>9</v>
      </c>
      <c r="S1" s="24" t="s">
        <v>8</v>
      </c>
      <c r="T1" s="24" t="s">
        <v>151</v>
      </c>
      <c r="V1" s="32" t="s">
        <v>61</v>
      </c>
      <c r="W1" s="32" t="s">
        <v>355</v>
      </c>
      <c r="X1" s="32" t="s">
        <v>350</v>
      </c>
      <c r="Y1" s="32" t="s">
        <v>356</v>
      </c>
    </row>
    <row r="2" spans="1:25" x14ac:dyDescent="0.25">
      <c r="A2" s="18" t="s">
        <v>293</v>
      </c>
      <c r="B2" s="18" t="s">
        <v>294</v>
      </c>
      <c r="C2" s="18" t="s">
        <v>107</v>
      </c>
      <c r="D2" s="18" t="s">
        <v>295</v>
      </c>
      <c r="E2" s="18">
        <v>50</v>
      </c>
      <c r="F2" s="18">
        <v>250</v>
      </c>
      <c r="G2" s="18">
        <v>0</v>
      </c>
      <c r="H2" s="19" t="s">
        <v>24</v>
      </c>
      <c r="I2" s="18">
        <v>1</v>
      </c>
      <c r="J2" s="18">
        <v>30</v>
      </c>
      <c r="K2" s="20">
        <v>114.01390087357088</v>
      </c>
      <c r="L2" s="20">
        <f>K2*J2/1000</f>
        <v>3.4204170262071263</v>
      </c>
      <c r="M2" s="20">
        <f>L2*X$2</f>
        <v>122.44469496852851</v>
      </c>
      <c r="N2" s="20">
        <f>L2*Y$2</f>
        <v>19.508017025631144</v>
      </c>
      <c r="O2" s="28" t="s">
        <v>296</v>
      </c>
      <c r="Q2" s="32" t="s">
        <v>11</v>
      </c>
      <c r="R2" s="32"/>
      <c r="S2" s="32" t="s">
        <v>11</v>
      </c>
      <c r="V2" t="s">
        <v>374</v>
      </c>
      <c r="W2">
        <v>50</v>
      </c>
      <c r="X2">
        <v>35.798177248669141</v>
      </c>
      <c r="Y2">
        <v>5.7034030868637764</v>
      </c>
    </row>
    <row r="3" spans="1:25" x14ac:dyDescent="0.25">
      <c r="A3" s="18" t="s">
        <v>297</v>
      </c>
      <c r="B3" s="18" t="s">
        <v>294</v>
      </c>
      <c r="C3" s="18" t="s">
        <v>107</v>
      </c>
      <c r="D3" s="18" t="s">
        <v>295</v>
      </c>
      <c r="E3" s="18">
        <v>50</v>
      </c>
      <c r="F3" s="18">
        <v>250</v>
      </c>
      <c r="G3" s="18">
        <v>0.5</v>
      </c>
      <c r="H3" s="19" t="s">
        <v>24</v>
      </c>
      <c r="I3" s="18">
        <v>1</v>
      </c>
      <c r="J3" s="18">
        <v>30</v>
      </c>
      <c r="K3" s="20">
        <v>111.71570099054206</v>
      </c>
      <c r="L3" s="20">
        <f>K3*J3/1000</f>
        <v>3.351471029716262</v>
      </c>
      <c r="M3" s="20">
        <f t="shared" ref="M3:M40" si="0">L3*X$2</f>
        <v>119.97655396556243</v>
      </c>
      <c r="N3" s="20">
        <f t="shared" ref="N3:N40" si="1">L3*Y$2</f>
        <v>19.114790216418246</v>
      </c>
      <c r="O3" s="28" t="s">
        <v>296</v>
      </c>
      <c r="Q3" s="32" t="s">
        <v>11</v>
      </c>
      <c r="R3" s="32"/>
      <c r="S3" s="32" t="s">
        <v>11</v>
      </c>
    </row>
    <row r="4" spans="1:25" x14ac:dyDescent="0.25">
      <c r="A4" s="18" t="s">
        <v>298</v>
      </c>
      <c r="B4" s="18" t="s">
        <v>294</v>
      </c>
      <c r="C4" s="18" t="s">
        <v>107</v>
      </c>
      <c r="D4" s="18" t="s">
        <v>295</v>
      </c>
      <c r="E4" s="18">
        <v>50</v>
      </c>
      <c r="F4" s="18">
        <v>250</v>
      </c>
      <c r="G4" s="18">
        <v>2</v>
      </c>
      <c r="H4" s="19" t="s">
        <v>24</v>
      </c>
      <c r="I4" s="18">
        <v>1</v>
      </c>
      <c r="J4" s="18">
        <v>30</v>
      </c>
      <c r="K4" s="20">
        <v>104.1372112136842</v>
      </c>
      <c r="L4" s="20">
        <f>K4*J4/1000</f>
        <v>3.124116336410526</v>
      </c>
      <c r="M4" s="20">
        <f t="shared" si="0"/>
        <v>111.83767035628688</v>
      </c>
      <c r="N4" s="20">
        <f t="shared" si="1"/>
        <v>17.818094756805348</v>
      </c>
      <c r="O4" s="28" t="s">
        <v>296</v>
      </c>
      <c r="Q4" s="32" t="s">
        <v>11</v>
      </c>
      <c r="R4" s="32"/>
      <c r="S4" s="32" t="s">
        <v>11</v>
      </c>
    </row>
    <row r="5" spans="1:25" x14ac:dyDescent="0.25">
      <c r="A5" s="18" t="s">
        <v>299</v>
      </c>
      <c r="B5" s="18" t="s">
        <v>294</v>
      </c>
      <c r="C5" s="18" t="s">
        <v>107</v>
      </c>
      <c r="D5" s="18" t="s">
        <v>295</v>
      </c>
      <c r="E5" s="18">
        <v>50</v>
      </c>
      <c r="F5" s="18">
        <v>5</v>
      </c>
      <c r="G5" s="18" t="s">
        <v>112</v>
      </c>
      <c r="H5" s="19" t="s">
        <v>24</v>
      </c>
      <c r="I5" s="18">
        <v>1</v>
      </c>
      <c r="J5" s="18">
        <v>30</v>
      </c>
      <c r="K5" s="20">
        <v>113.36234798084777</v>
      </c>
      <c r="L5" s="20">
        <f t="shared" ref="L5:L40" si="2">K5*J5/1000</f>
        <v>3.4008704394254332</v>
      </c>
      <c r="M5" s="20">
        <f t="shared" si="0"/>
        <v>121.74496279031096</v>
      </c>
      <c r="N5" s="20">
        <f t="shared" si="1"/>
        <v>19.396534962242782</v>
      </c>
      <c r="O5" s="28" t="s">
        <v>296</v>
      </c>
      <c r="Q5" s="32" t="s">
        <v>11</v>
      </c>
      <c r="R5" s="32"/>
      <c r="S5" s="32"/>
    </row>
    <row r="6" spans="1:25" s="32" customFormat="1" x14ac:dyDescent="0.25">
      <c r="A6" s="35" t="s">
        <v>300</v>
      </c>
      <c r="B6" s="35" t="s">
        <v>294</v>
      </c>
      <c r="C6" s="35" t="s">
        <v>107</v>
      </c>
      <c r="D6" s="35" t="s">
        <v>295</v>
      </c>
      <c r="E6" s="35">
        <v>50</v>
      </c>
      <c r="F6" s="35">
        <v>5</v>
      </c>
      <c r="G6" s="35" t="s">
        <v>112</v>
      </c>
      <c r="H6" s="35" t="s">
        <v>65</v>
      </c>
      <c r="I6" s="35">
        <v>1</v>
      </c>
      <c r="J6" s="35">
        <v>30</v>
      </c>
      <c r="K6" s="40">
        <v>109.14267148987743</v>
      </c>
      <c r="L6" s="40">
        <f t="shared" si="2"/>
        <v>3.274280144696323</v>
      </c>
      <c r="M6" s="40">
        <f t="shared" si="0"/>
        <v>117.21326098163702</v>
      </c>
      <c r="N6" s="40">
        <f t="shared" si="1"/>
        <v>18.67453948451778</v>
      </c>
      <c r="O6" s="42" t="s">
        <v>296</v>
      </c>
    </row>
    <row r="7" spans="1:25" s="32" customFormat="1" x14ac:dyDescent="0.25">
      <c r="A7" s="32" t="s">
        <v>301</v>
      </c>
      <c r="B7" s="32" t="s">
        <v>294</v>
      </c>
      <c r="C7" s="32" t="s">
        <v>107</v>
      </c>
      <c r="D7" s="32" t="s">
        <v>302</v>
      </c>
      <c r="E7" s="32">
        <v>50</v>
      </c>
      <c r="F7" s="32">
        <v>250</v>
      </c>
      <c r="G7" s="32">
        <v>0</v>
      </c>
      <c r="H7" s="32" t="s">
        <v>24</v>
      </c>
      <c r="I7" s="32">
        <v>1</v>
      </c>
      <c r="J7" s="32">
        <v>30</v>
      </c>
      <c r="K7" s="20">
        <v>158.25858347119896</v>
      </c>
      <c r="L7" s="20">
        <f t="shared" si="2"/>
        <v>4.7477575041359685</v>
      </c>
      <c r="M7" s="20">
        <f t="shared" si="0"/>
        <v>169.9610646667584</v>
      </c>
      <c r="N7" s="20">
        <f t="shared" si="1"/>
        <v>27.078374804769741</v>
      </c>
      <c r="O7" s="34" t="s">
        <v>296</v>
      </c>
      <c r="Q7" s="32" t="s">
        <v>11</v>
      </c>
      <c r="S7" s="32" t="s">
        <v>11</v>
      </c>
    </row>
    <row r="8" spans="1:25" s="32" customFormat="1" x14ac:dyDescent="0.25">
      <c r="A8" s="32" t="s">
        <v>303</v>
      </c>
      <c r="B8" s="32" t="s">
        <v>294</v>
      </c>
      <c r="C8" s="32" t="s">
        <v>107</v>
      </c>
      <c r="D8" s="32" t="s">
        <v>302</v>
      </c>
      <c r="E8" s="32">
        <v>50</v>
      </c>
      <c r="F8" s="32">
        <v>250</v>
      </c>
      <c r="G8" s="32">
        <v>0.5</v>
      </c>
      <c r="H8" s="32" t="s">
        <v>24</v>
      </c>
      <c r="I8" s="32">
        <v>1</v>
      </c>
      <c r="J8" s="32">
        <v>30</v>
      </c>
      <c r="K8" s="20">
        <v>169.69368328951708</v>
      </c>
      <c r="L8" s="20">
        <f t="shared" si="2"/>
        <v>5.0908104986855127</v>
      </c>
      <c r="M8" s="20">
        <f t="shared" si="0"/>
        <v>182.24173657132974</v>
      </c>
      <c r="N8" s="20">
        <f t="shared" si="1"/>
        <v>29.034944312841475</v>
      </c>
      <c r="O8" s="34" t="s">
        <v>296</v>
      </c>
      <c r="Q8" s="32" t="s">
        <v>11</v>
      </c>
      <c r="S8" s="32" t="s">
        <v>11</v>
      </c>
    </row>
    <row r="9" spans="1:25" s="32" customFormat="1" x14ac:dyDescent="0.25">
      <c r="A9" s="32" t="s">
        <v>304</v>
      </c>
      <c r="B9" s="32" t="s">
        <v>294</v>
      </c>
      <c r="C9" s="32" t="s">
        <v>107</v>
      </c>
      <c r="D9" s="32" t="s">
        <v>302</v>
      </c>
      <c r="E9" s="32">
        <v>50</v>
      </c>
      <c r="F9" s="32">
        <v>250</v>
      </c>
      <c r="G9" s="32">
        <v>2</v>
      </c>
      <c r="H9" s="32" t="s">
        <v>24</v>
      </c>
      <c r="I9" s="32">
        <v>1</v>
      </c>
      <c r="J9" s="32">
        <v>30</v>
      </c>
      <c r="K9" s="20">
        <v>160.93806680868317</v>
      </c>
      <c r="L9" s="20">
        <f t="shared" si="2"/>
        <v>4.8281420042604948</v>
      </c>
      <c r="M9" s="20">
        <f t="shared" si="0"/>
        <v>172.83868325026188</v>
      </c>
      <c r="N9" s="20">
        <f t="shared" si="1"/>
        <v>27.536840010915967</v>
      </c>
      <c r="O9" s="34" t="s">
        <v>296</v>
      </c>
      <c r="Q9" s="32" t="s">
        <v>11</v>
      </c>
      <c r="S9" s="32" t="s">
        <v>11</v>
      </c>
    </row>
    <row r="10" spans="1:25" s="32" customFormat="1" x14ac:dyDescent="0.25">
      <c r="A10" s="32" t="s">
        <v>305</v>
      </c>
      <c r="B10" s="32" t="s">
        <v>294</v>
      </c>
      <c r="C10" s="32" t="s">
        <v>107</v>
      </c>
      <c r="D10" s="32" t="s">
        <v>302</v>
      </c>
      <c r="E10" s="32">
        <v>50</v>
      </c>
      <c r="F10" s="32">
        <v>5</v>
      </c>
      <c r="G10" s="32" t="s">
        <v>112</v>
      </c>
      <c r="H10" s="32" t="s">
        <v>24</v>
      </c>
      <c r="I10" s="32">
        <v>1</v>
      </c>
      <c r="J10" s="32">
        <v>30</v>
      </c>
      <c r="K10" s="20">
        <v>165.59182442054967</v>
      </c>
      <c r="L10" s="20">
        <f t="shared" si="2"/>
        <v>4.9677547326164904</v>
      </c>
      <c r="M10" s="20">
        <f t="shared" si="0"/>
        <v>177.83656444612009</v>
      </c>
      <c r="N10" s="20">
        <f t="shared" si="1"/>
        <v>28.333107676787026</v>
      </c>
      <c r="O10" s="34" t="s">
        <v>296</v>
      </c>
      <c r="Q10" s="32" t="s">
        <v>11</v>
      </c>
    </row>
    <row r="11" spans="1:25" s="32" customFormat="1" x14ac:dyDescent="0.25">
      <c r="A11" s="35" t="s">
        <v>306</v>
      </c>
      <c r="B11" s="35" t="s">
        <v>294</v>
      </c>
      <c r="C11" s="35" t="s">
        <v>107</v>
      </c>
      <c r="D11" s="35" t="s">
        <v>302</v>
      </c>
      <c r="E11" s="35">
        <v>50</v>
      </c>
      <c r="F11" s="35">
        <v>5</v>
      </c>
      <c r="G11" s="35" t="s">
        <v>112</v>
      </c>
      <c r="H11" s="35" t="s">
        <v>65</v>
      </c>
      <c r="I11" s="35">
        <v>1</v>
      </c>
      <c r="J11" s="35">
        <v>30</v>
      </c>
      <c r="K11" s="40">
        <v>165.45162257298014</v>
      </c>
      <c r="L11" s="40">
        <f t="shared" si="2"/>
        <v>4.9635486771894035</v>
      </c>
      <c r="M11" s="40">
        <f t="shared" si="0"/>
        <v>177.68599532842353</v>
      </c>
      <c r="N11" s="40">
        <f t="shared" si="1"/>
        <v>28.309118847280658</v>
      </c>
      <c r="O11" s="42" t="s">
        <v>296</v>
      </c>
    </row>
    <row r="12" spans="1:25" s="32" customFormat="1" x14ac:dyDescent="0.25">
      <c r="A12" s="32" t="s">
        <v>307</v>
      </c>
      <c r="B12" s="32" t="s">
        <v>294</v>
      </c>
      <c r="C12" s="32" t="s">
        <v>107</v>
      </c>
      <c r="D12" s="32" t="s">
        <v>308</v>
      </c>
      <c r="E12" s="32">
        <v>50</v>
      </c>
      <c r="F12" s="32">
        <v>250</v>
      </c>
      <c r="G12" s="32">
        <v>0</v>
      </c>
      <c r="H12" s="32" t="s">
        <v>24</v>
      </c>
      <c r="I12" s="32">
        <v>1</v>
      </c>
      <c r="J12" s="32">
        <v>30</v>
      </c>
      <c r="K12" s="20">
        <v>140.31542341627488</v>
      </c>
      <c r="L12" s="20">
        <f t="shared" si="2"/>
        <v>4.2094627024882465</v>
      </c>
      <c r="M12" s="20">
        <f t="shared" si="0"/>
        <v>150.69109194533607</v>
      </c>
      <c r="N12" s="20">
        <f t="shared" si="1"/>
        <v>24.0082625714094</v>
      </c>
      <c r="O12" s="34" t="s">
        <v>296</v>
      </c>
      <c r="Q12" s="32" t="s">
        <v>11</v>
      </c>
      <c r="S12" s="32" t="s">
        <v>11</v>
      </c>
    </row>
    <row r="13" spans="1:25" s="32" customFormat="1" x14ac:dyDescent="0.25">
      <c r="A13" s="32" t="s">
        <v>309</v>
      </c>
      <c r="B13" s="32" t="s">
        <v>294</v>
      </c>
      <c r="C13" s="32" t="s">
        <v>107</v>
      </c>
      <c r="D13" s="32" t="s">
        <v>308</v>
      </c>
      <c r="E13" s="32">
        <v>50</v>
      </c>
      <c r="F13" s="32">
        <v>250</v>
      </c>
      <c r="G13" s="32">
        <v>0.5</v>
      </c>
      <c r="H13" s="32" t="s">
        <v>24</v>
      </c>
      <c r="I13" s="32">
        <v>1</v>
      </c>
      <c r="J13" s="32">
        <v>30</v>
      </c>
      <c r="K13" s="20">
        <v>147.35699469976427</v>
      </c>
      <c r="L13" s="20">
        <f t="shared" si="2"/>
        <v>4.4207098409929282</v>
      </c>
      <c r="M13" s="20">
        <f t="shared" si="0"/>
        <v>158.25335445280081</v>
      </c>
      <c r="N13" s="20">
        <f t="shared" si="1"/>
        <v>25.213090153248142</v>
      </c>
      <c r="O13" s="34" t="s">
        <v>296</v>
      </c>
      <c r="Q13" s="32" t="s">
        <v>11</v>
      </c>
      <c r="S13" s="32" t="s">
        <v>11</v>
      </c>
    </row>
    <row r="14" spans="1:25" s="32" customFormat="1" x14ac:dyDescent="0.25">
      <c r="A14" s="32" t="s">
        <v>310</v>
      </c>
      <c r="B14" s="32" t="s">
        <v>294</v>
      </c>
      <c r="C14" s="32" t="s">
        <v>107</v>
      </c>
      <c r="D14" s="32" t="s">
        <v>308</v>
      </c>
      <c r="E14" s="32">
        <v>50</v>
      </c>
      <c r="F14" s="32">
        <v>250</v>
      </c>
      <c r="G14" s="32">
        <v>2</v>
      </c>
      <c r="H14" s="32" t="s">
        <v>24</v>
      </c>
      <c r="I14" s="32">
        <v>1</v>
      </c>
      <c r="J14" s="32">
        <v>30</v>
      </c>
      <c r="K14" s="20">
        <v>142.61223721374554</v>
      </c>
      <c r="L14" s="20">
        <f t="shared" si="2"/>
        <v>4.2783671164123662</v>
      </c>
      <c r="M14" s="20">
        <f t="shared" si="0"/>
        <v>153.15774436820737</v>
      </c>
      <c r="N14" s="20">
        <f t="shared" si="1"/>
        <v>24.401252218482764</v>
      </c>
      <c r="O14" s="34" t="s">
        <v>296</v>
      </c>
      <c r="Q14" s="32" t="s">
        <v>11</v>
      </c>
      <c r="S14" s="32" t="s">
        <v>11</v>
      </c>
    </row>
    <row r="15" spans="1:25" s="32" customFormat="1" x14ac:dyDescent="0.25">
      <c r="A15" s="32" t="s">
        <v>311</v>
      </c>
      <c r="B15" s="32" t="s">
        <v>294</v>
      </c>
      <c r="C15" s="32" t="s">
        <v>107</v>
      </c>
      <c r="D15" s="32" t="s">
        <v>308</v>
      </c>
      <c r="E15" s="32">
        <v>50</v>
      </c>
      <c r="F15" s="32">
        <v>5</v>
      </c>
      <c r="G15" s="32" t="s">
        <v>112</v>
      </c>
      <c r="H15" s="32" t="s">
        <v>24</v>
      </c>
      <c r="I15" s="32">
        <v>1</v>
      </c>
      <c r="J15" s="45">
        <v>19</v>
      </c>
      <c r="K15" s="20">
        <v>137.83408108076111</v>
      </c>
      <c r="L15" s="20">
        <f t="shared" si="2"/>
        <v>2.6188475405344613</v>
      </c>
      <c r="M15" s="38">
        <f t="shared" si="0"/>
        <v>93.749968443293895</v>
      </c>
      <c r="N15" s="20">
        <f t="shared" si="1"/>
        <v>14.936343146709856</v>
      </c>
      <c r="O15" s="34" t="s">
        <v>296</v>
      </c>
      <c r="Q15" s="32" t="s">
        <v>11</v>
      </c>
    </row>
    <row r="16" spans="1:25" s="32" customFormat="1" x14ac:dyDescent="0.25">
      <c r="A16" s="35" t="s">
        <v>312</v>
      </c>
      <c r="B16" s="35" t="s">
        <v>294</v>
      </c>
      <c r="C16" s="35" t="s">
        <v>107</v>
      </c>
      <c r="D16" s="35" t="s">
        <v>308</v>
      </c>
      <c r="E16" s="35">
        <v>50</v>
      </c>
      <c r="F16" s="35">
        <v>5</v>
      </c>
      <c r="G16" s="35" t="s">
        <v>112</v>
      </c>
      <c r="H16" s="35" t="s">
        <v>65</v>
      </c>
      <c r="I16" s="35">
        <v>1</v>
      </c>
      <c r="J16" s="35">
        <v>30</v>
      </c>
      <c r="K16" s="40">
        <v>134.49415137722661</v>
      </c>
      <c r="L16" s="40">
        <f t="shared" si="2"/>
        <v>4.034824541316798</v>
      </c>
      <c r="M16" s="40">
        <f t="shared" si="0"/>
        <v>144.43936409733891</v>
      </c>
      <c r="N16" s="40">
        <f t="shared" si="1"/>
        <v>23.012230743899945</v>
      </c>
      <c r="O16" s="42" t="s">
        <v>296</v>
      </c>
    </row>
    <row r="17" spans="1:19" x14ac:dyDescent="0.25">
      <c r="A17" s="18" t="s">
        <v>313</v>
      </c>
      <c r="B17" s="18" t="s">
        <v>314</v>
      </c>
      <c r="C17" s="18" t="s">
        <v>86</v>
      </c>
      <c r="D17" s="18" t="s">
        <v>295</v>
      </c>
      <c r="E17" s="18">
        <v>50</v>
      </c>
      <c r="F17" s="18">
        <v>250</v>
      </c>
      <c r="G17" s="18">
        <v>0</v>
      </c>
      <c r="H17" s="19" t="s">
        <v>86</v>
      </c>
      <c r="I17" s="18">
        <v>1</v>
      </c>
      <c r="J17" s="18">
        <v>30</v>
      </c>
      <c r="K17" s="20">
        <v>95.654749846416621</v>
      </c>
      <c r="L17" s="20">
        <f t="shared" si="2"/>
        <v>2.8696424953924988</v>
      </c>
      <c r="M17" s="20">
        <f t="shared" si="0"/>
        <v>102.72797069037389</v>
      </c>
      <c r="N17" s="20">
        <f t="shared" si="1"/>
        <v>16.366727866417047</v>
      </c>
      <c r="O17" s="28" t="s">
        <v>296</v>
      </c>
      <c r="Q17" s="32" t="s">
        <v>11</v>
      </c>
      <c r="R17" s="32"/>
      <c r="S17" s="32" t="s">
        <v>11</v>
      </c>
    </row>
    <row r="18" spans="1:19" x14ac:dyDescent="0.25">
      <c r="A18" s="18" t="s">
        <v>315</v>
      </c>
      <c r="B18" s="18" t="s">
        <v>314</v>
      </c>
      <c r="C18" s="18" t="s">
        <v>86</v>
      </c>
      <c r="D18" s="18" t="s">
        <v>295</v>
      </c>
      <c r="E18" s="18">
        <v>50</v>
      </c>
      <c r="F18" s="18">
        <v>250</v>
      </c>
      <c r="G18" s="18">
        <v>0.5</v>
      </c>
      <c r="H18" s="19" t="s">
        <v>86</v>
      </c>
      <c r="I18" s="18">
        <v>1</v>
      </c>
      <c r="J18" s="18">
        <v>30</v>
      </c>
      <c r="K18" s="20">
        <v>94.366149830679021</v>
      </c>
      <c r="L18" s="20">
        <f t="shared" si="2"/>
        <v>2.8309844949203709</v>
      </c>
      <c r="M18" s="20">
        <f t="shared" si="0"/>
        <v>101.34408473739352</v>
      </c>
      <c r="N18" s="20">
        <f t="shared" si="1"/>
        <v>16.146245707192332</v>
      </c>
      <c r="O18" s="28" t="s">
        <v>296</v>
      </c>
      <c r="Q18" s="32" t="s">
        <v>11</v>
      </c>
      <c r="R18" s="32"/>
      <c r="S18" s="32" t="s">
        <v>11</v>
      </c>
    </row>
    <row r="19" spans="1:19" x14ac:dyDescent="0.25">
      <c r="A19" s="18" t="s">
        <v>316</v>
      </c>
      <c r="B19" s="18" t="s">
        <v>314</v>
      </c>
      <c r="C19" s="18" t="s">
        <v>86</v>
      </c>
      <c r="D19" s="18" t="s">
        <v>295</v>
      </c>
      <c r="E19" s="18">
        <v>50</v>
      </c>
      <c r="F19" s="18">
        <v>250</v>
      </c>
      <c r="G19" s="18">
        <v>2</v>
      </c>
      <c r="H19" s="19" t="s">
        <v>86</v>
      </c>
      <c r="I19" s="18">
        <v>1</v>
      </c>
      <c r="J19" s="18">
        <v>30</v>
      </c>
      <c r="K19" s="20">
        <v>96.505156896370977</v>
      </c>
      <c r="L19" s="20">
        <f t="shared" si="2"/>
        <v>2.8951547068911294</v>
      </c>
      <c r="M19" s="20">
        <f t="shared" si="0"/>
        <v>103.6412613596074</v>
      </c>
      <c r="N19" s="20">
        <f t="shared" si="1"/>
        <v>16.51223429223106</v>
      </c>
      <c r="O19" s="28" t="s">
        <v>296</v>
      </c>
      <c r="Q19" s="32" t="s">
        <v>11</v>
      </c>
      <c r="R19" s="32"/>
      <c r="S19" s="32" t="s">
        <v>11</v>
      </c>
    </row>
    <row r="20" spans="1:19" x14ac:dyDescent="0.25">
      <c r="A20" s="18" t="s">
        <v>317</v>
      </c>
      <c r="B20" s="18" t="s">
        <v>314</v>
      </c>
      <c r="C20" s="18" t="s">
        <v>86</v>
      </c>
      <c r="D20" s="18" t="s">
        <v>295</v>
      </c>
      <c r="E20" s="18">
        <v>50</v>
      </c>
      <c r="F20" s="18">
        <v>5</v>
      </c>
      <c r="G20" s="18" t="s">
        <v>112</v>
      </c>
      <c r="H20" s="19" t="s">
        <v>86</v>
      </c>
      <c r="I20" s="18">
        <v>1</v>
      </c>
      <c r="J20" s="18">
        <v>30</v>
      </c>
      <c r="K20" s="20">
        <v>90.712546875200601</v>
      </c>
      <c r="L20" s="20">
        <f t="shared" si="2"/>
        <v>2.721376406256018</v>
      </c>
      <c r="M20" s="20">
        <f t="shared" si="0"/>
        <v>97.420314951499165</v>
      </c>
      <c r="N20" s="20">
        <f t="shared" si="1"/>
        <v>15.521106595958823</v>
      </c>
      <c r="O20" s="28" t="s">
        <v>296</v>
      </c>
      <c r="Q20" s="32" t="s">
        <v>11</v>
      </c>
      <c r="R20" s="32"/>
      <c r="S20" s="32"/>
    </row>
    <row r="21" spans="1:19" x14ac:dyDescent="0.25">
      <c r="A21" s="18" t="s">
        <v>318</v>
      </c>
      <c r="B21" s="18" t="s">
        <v>314</v>
      </c>
      <c r="C21" s="18" t="s">
        <v>86</v>
      </c>
      <c r="D21" s="18" t="s">
        <v>302</v>
      </c>
      <c r="E21" s="18">
        <v>50</v>
      </c>
      <c r="F21" s="18">
        <v>250</v>
      </c>
      <c r="G21" s="18">
        <v>0</v>
      </c>
      <c r="H21" s="19" t="s">
        <v>86</v>
      </c>
      <c r="I21" s="18">
        <v>1</v>
      </c>
      <c r="J21" s="18">
        <v>30</v>
      </c>
      <c r="K21" s="20">
        <v>135.41835274569416</v>
      </c>
      <c r="L21" s="20">
        <f t="shared" si="2"/>
        <v>4.0625505823708252</v>
      </c>
      <c r="M21" s="20">
        <f t="shared" si="0"/>
        <v>145.43190582939485</v>
      </c>
      <c r="N21" s="20">
        <f t="shared" si="1"/>
        <v>23.170363532033996</v>
      </c>
      <c r="O21" s="28" t="s">
        <v>296</v>
      </c>
      <c r="Q21" s="32" t="s">
        <v>11</v>
      </c>
      <c r="R21" s="32"/>
      <c r="S21" s="32" t="s">
        <v>11</v>
      </c>
    </row>
    <row r="22" spans="1:19" x14ac:dyDescent="0.25">
      <c r="A22" s="18" t="s">
        <v>319</v>
      </c>
      <c r="B22" s="18" t="s">
        <v>314</v>
      </c>
      <c r="C22" s="18" t="s">
        <v>86</v>
      </c>
      <c r="D22" s="18" t="s">
        <v>302</v>
      </c>
      <c r="E22" s="18">
        <v>50</v>
      </c>
      <c r="F22" s="18">
        <v>250</v>
      </c>
      <c r="G22" s="18">
        <v>0.5</v>
      </c>
      <c r="H22" s="19" t="s">
        <v>86</v>
      </c>
      <c r="I22" s="18">
        <v>1</v>
      </c>
      <c r="J22" s="18">
        <v>30</v>
      </c>
      <c r="K22" s="20">
        <v>116.2734437694281</v>
      </c>
      <c r="L22" s="20">
        <f t="shared" si="2"/>
        <v>3.4882033130828431</v>
      </c>
      <c r="M22" s="20">
        <f t="shared" si="0"/>
        <v>124.87132048113456</v>
      </c>
      <c r="N22" s="20">
        <f t="shared" si="1"/>
        <v>19.894629543445138</v>
      </c>
      <c r="O22" s="28" t="s">
        <v>296</v>
      </c>
      <c r="Q22" s="32" t="s">
        <v>11</v>
      </c>
      <c r="R22" s="32"/>
      <c r="S22" s="32" t="s">
        <v>11</v>
      </c>
    </row>
    <row r="23" spans="1:19" x14ac:dyDescent="0.25">
      <c r="A23" s="18" t="s">
        <v>320</v>
      </c>
      <c r="B23" s="18" t="s">
        <v>314</v>
      </c>
      <c r="C23" s="18" t="s">
        <v>86</v>
      </c>
      <c r="D23" s="18" t="s">
        <v>302</v>
      </c>
      <c r="E23" s="18">
        <v>50</v>
      </c>
      <c r="F23" s="18">
        <v>250</v>
      </c>
      <c r="G23" s="18">
        <v>2</v>
      </c>
      <c r="H23" s="19" t="s">
        <v>86</v>
      </c>
      <c r="I23" s="18">
        <v>1</v>
      </c>
      <c r="J23" s="18">
        <v>30</v>
      </c>
      <c r="K23" s="20">
        <v>129.77346821622629</v>
      </c>
      <c r="L23" s="20">
        <f t="shared" si="2"/>
        <v>3.8932040464867885</v>
      </c>
      <c r="M23" s="20">
        <f t="shared" si="0"/>
        <v>139.36960852137</v>
      </c>
      <c r="N23" s="20">
        <f t="shared" si="1"/>
        <v>22.204511976523296</v>
      </c>
      <c r="O23" s="28" t="s">
        <v>296</v>
      </c>
      <c r="Q23" s="32" t="s">
        <v>11</v>
      </c>
      <c r="R23" s="32"/>
      <c r="S23" s="32" t="s">
        <v>11</v>
      </c>
    </row>
    <row r="24" spans="1:19" x14ac:dyDescent="0.25">
      <c r="A24" s="18" t="s">
        <v>321</v>
      </c>
      <c r="B24" s="18" t="s">
        <v>314</v>
      </c>
      <c r="C24" s="18" t="s">
        <v>86</v>
      </c>
      <c r="D24" s="18" t="s">
        <v>302</v>
      </c>
      <c r="E24" s="18">
        <v>50</v>
      </c>
      <c r="F24" s="18">
        <v>5</v>
      </c>
      <c r="G24" s="18" t="s">
        <v>112</v>
      </c>
      <c r="H24" s="19" t="s">
        <v>86</v>
      </c>
      <c r="I24" s="18">
        <v>1</v>
      </c>
      <c r="J24" s="18">
        <v>30</v>
      </c>
      <c r="K24" s="20">
        <v>108.89834987024649</v>
      </c>
      <c r="L24" s="20">
        <f t="shared" si="2"/>
        <v>3.2669504961073947</v>
      </c>
      <c r="M24" s="20">
        <f t="shared" si="0"/>
        <v>116.9508729222801</v>
      </c>
      <c r="N24" s="20">
        <f t="shared" si="1"/>
        <v>18.63273554413006</v>
      </c>
      <c r="O24" s="28" t="s">
        <v>296</v>
      </c>
      <c r="Q24" s="32" t="s">
        <v>11</v>
      </c>
      <c r="R24" s="32"/>
      <c r="S24" s="32"/>
    </row>
    <row r="25" spans="1:19" x14ac:dyDescent="0.25">
      <c r="A25" s="18" t="s">
        <v>322</v>
      </c>
      <c r="B25" s="18" t="s">
        <v>314</v>
      </c>
      <c r="C25" s="18" t="s">
        <v>86</v>
      </c>
      <c r="D25" s="18" t="s">
        <v>308</v>
      </c>
      <c r="E25" s="18">
        <v>50</v>
      </c>
      <c r="F25" s="18">
        <v>250</v>
      </c>
      <c r="G25" s="18">
        <v>0</v>
      </c>
      <c r="H25" s="19" t="s">
        <v>86</v>
      </c>
      <c r="I25" s="18">
        <v>1</v>
      </c>
      <c r="J25" s="18">
        <v>30</v>
      </c>
      <c r="K25" s="20">
        <v>129.83743716166904</v>
      </c>
      <c r="L25" s="20">
        <f t="shared" si="2"/>
        <v>3.8951231148500716</v>
      </c>
      <c r="M25" s="20">
        <f t="shared" si="0"/>
        <v>139.43830767079112</v>
      </c>
      <c r="N25" s="20">
        <f t="shared" si="1"/>
        <v>22.215457196950346</v>
      </c>
      <c r="O25" s="28" t="s">
        <v>296</v>
      </c>
      <c r="Q25" s="32" t="s">
        <v>11</v>
      </c>
      <c r="R25" s="32"/>
      <c r="S25" s="32" t="s">
        <v>11</v>
      </c>
    </row>
    <row r="26" spans="1:19" x14ac:dyDescent="0.25">
      <c r="A26" s="18" t="s">
        <v>323</v>
      </c>
      <c r="B26" s="18" t="s">
        <v>314</v>
      </c>
      <c r="C26" s="18" t="s">
        <v>86</v>
      </c>
      <c r="D26" s="18" t="s">
        <v>308</v>
      </c>
      <c r="E26" s="18">
        <v>50</v>
      </c>
      <c r="F26" s="18">
        <v>250</v>
      </c>
      <c r="G26" s="18">
        <v>0.5</v>
      </c>
      <c r="H26" s="19" t="s">
        <v>86</v>
      </c>
      <c r="I26" s="18">
        <v>1</v>
      </c>
      <c r="J26" s="18">
        <v>30</v>
      </c>
      <c r="K26" s="20">
        <v>124.25984545895994</v>
      </c>
      <c r="L26" s="20">
        <f t="shared" si="2"/>
        <v>3.7277953637687982</v>
      </c>
      <c r="M26" s="20">
        <f t="shared" si="0"/>
        <v>133.44827917896251</v>
      </c>
      <c r="N26" s="20">
        <f t="shared" si="1"/>
        <v>21.261119584915438</v>
      </c>
      <c r="O26" s="28" t="s">
        <v>296</v>
      </c>
      <c r="Q26" s="32" t="s">
        <v>11</v>
      </c>
      <c r="R26" s="32"/>
      <c r="S26" s="32" t="s">
        <v>11</v>
      </c>
    </row>
    <row r="27" spans="1:19" x14ac:dyDescent="0.25">
      <c r="A27" s="18" t="s">
        <v>324</v>
      </c>
      <c r="B27" s="18" t="s">
        <v>314</v>
      </c>
      <c r="C27" s="18" t="s">
        <v>86</v>
      </c>
      <c r="D27" s="18" t="s">
        <v>308</v>
      </c>
      <c r="E27" s="18">
        <v>50</v>
      </c>
      <c r="F27" s="18">
        <v>250</v>
      </c>
      <c r="G27" s="18">
        <v>2</v>
      </c>
      <c r="H27" s="19" t="s">
        <v>86</v>
      </c>
      <c r="I27" s="18">
        <v>1</v>
      </c>
      <c r="J27" s="18">
        <v>30</v>
      </c>
      <c r="K27" s="20">
        <v>124.23765555993232</v>
      </c>
      <c r="L27" s="20">
        <f t="shared" si="2"/>
        <v>3.7271296667979694</v>
      </c>
      <c r="M27" s="20">
        <f t="shared" si="0"/>
        <v>133.42444844080686</v>
      </c>
      <c r="N27" s="20">
        <f t="shared" si="1"/>
        <v>21.257322846757098</v>
      </c>
      <c r="O27" s="28" t="s">
        <v>296</v>
      </c>
      <c r="Q27" s="32" t="s">
        <v>11</v>
      </c>
      <c r="R27" s="32"/>
      <c r="S27" s="32" t="s">
        <v>11</v>
      </c>
    </row>
    <row r="28" spans="1:19" x14ac:dyDescent="0.25">
      <c r="A28" s="18" t="s">
        <v>325</v>
      </c>
      <c r="B28" s="18" t="s">
        <v>314</v>
      </c>
      <c r="C28" s="18" t="s">
        <v>86</v>
      </c>
      <c r="D28" s="18" t="s">
        <v>308</v>
      </c>
      <c r="E28" s="18">
        <v>50</v>
      </c>
      <c r="F28" s="18">
        <v>5</v>
      </c>
      <c r="G28" s="18" t="s">
        <v>112</v>
      </c>
      <c r="H28" s="19" t="s">
        <v>86</v>
      </c>
      <c r="I28" s="18">
        <v>1</v>
      </c>
      <c r="J28" s="25">
        <v>30</v>
      </c>
      <c r="K28" s="26">
        <v>115.9496066682602</v>
      </c>
      <c r="L28" s="20">
        <f t="shared" si="2"/>
        <v>3.4784882000478059</v>
      </c>
      <c r="M28" s="20">
        <f t="shared" si="0"/>
        <v>124.52353714271544</v>
      </c>
      <c r="N28" s="20">
        <f t="shared" si="1"/>
        <v>19.839220337771877</v>
      </c>
      <c r="O28" s="28" t="s">
        <v>296</v>
      </c>
      <c r="Q28" s="32" t="s">
        <v>11</v>
      </c>
      <c r="R28" s="32"/>
      <c r="S28" s="32"/>
    </row>
    <row r="29" spans="1:19" x14ac:dyDescent="0.25">
      <c r="A29" s="18" t="s">
        <v>326</v>
      </c>
      <c r="B29" s="18" t="s">
        <v>327</v>
      </c>
      <c r="C29" s="18" t="s">
        <v>65</v>
      </c>
      <c r="D29" s="18" t="s">
        <v>295</v>
      </c>
      <c r="E29" s="18">
        <v>50</v>
      </c>
      <c r="F29" s="18">
        <v>250</v>
      </c>
      <c r="G29" s="18">
        <v>0</v>
      </c>
      <c r="H29" s="19" t="s">
        <v>65</v>
      </c>
      <c r="I29" s="18">
        <v>1</v>
      </c>
      <c r="J29" s="18">
        <v>30</v>
      </c>
      <c r="K29" s="31">
        <v>90.969360934791311</v>
      </c>
      <c r="L29" s="20">
        <f t="shared" si="2"/>
        <v>2.7290808280437395</v>
      </c>
      <c r="M29" s="20">
        <f t="shared" si="0"/>
        <v>97.696119208254544</v>
      </c>
      <c r="N29" s="20">
        <f t="shared" si="1"/>
        <v>15.565048018965415</v>
      </c>
      <c r="O29" s="28" t="s">
        <v>296</v>
      </c>
      <c r="Q29" s="32" t="s">
        <v>11</v>
      </c>
      <c r="R29" s="32"/>
      <c r="S29" s="32"/>
    </row>
    <row r="30" spans="1:19" x14ac:dyDescent="0.25">
      <c r="A30" s="18" t="s">
        <v>328</v>
      </c>
      <c r="B30" s="18" t="s">
        <v>327</v>
      </c>
      <c r="C30" s="18" t="s">
        <v>65</v>
      </c>
      <c r="D30" s="18" t="s">
        <v>295</v>
      </c>
      <c r="E30" s="18">
        <v>50</v>
      </c>
      <c r="F30" s="18">
        <v>250</v>
      </c>
      <c r="G30" s="18">
        <v>0.5</v>
      </c>
      <c r="H30" s="19" t="s">
        <v>65</v>
      </c>
      <c r="I30" s="18">
        <v>1</v>
      </c>
      <c r="J30" s="18">
        <v>30</v>
      </c>
      <c r="K30" s="31">
        <v>96.98397765144378</v>
      </c>
      <c r="L30" s="20">
        <f t="shared" si="2"/>
        <v>2.909519329543313</v>
      </c>
      <c r="M30" s="20">
        <f t="shared" si="0"/>
        <v>104.15548866742053</v>
      </c>
      <c r="N30" s="20">
        <f t="shared" si="1"/>
        <v>16.594161525407156</v>
      </c>
      <c r="O30" s="28" t="s">
        <v>296</v>
      </c>
      <c r="Q30" s="32" t="s">
        <v>11</v>
      </c>
      <c r="R30" s="32"/>
      <c r="S30" s="32"/>
    </row>
    <row r="31" spans="1:19" x14ac:dyDescent="0.25">
      <c r="A31" s="18" t="s">
        <v>329</v>
      </c>
      <c r="B31" s="18" t="s">
        <v>327</v>
      </c>
      <c r="C31" s="18" t="s">
        <v>65</v>
      </c>
      <c r="D31" s="18" t="s">
        <v>295</v>
      </c>
      <c r="E31" s="18">
        <v>50</v>
      </c>
      <c r="F31" s="18">
        <v>250</v>
      </c>
      <c r="G31" s="18">
        <v>2</v>
      </c>
      <c r="H31" s="19" t="s">
        <v>65</v>
      </c>
      <c r="I31" s="18">
        <v>1</v>
      </c>
      <c r="J31" s="18">
        <v>30</v>
      </c>
      <c r="K31" s="31">
        <v>91.989780376380168</v>
      </c>
      <c r="L31" s="20">
        <f t="shared" si="2"/>
        <v>2.7596934112914049</v>
      </c>
      <c r="M31" s="20">
        <f t="shared" si="0"/>
        <v>98.791993889394107</v>
      </c>
      <c r="N31" s="20">
        <f t="shared" si="1"/>
        <v>15.739643920757024</v>
      </c>
      <c r="O31" s="28" t="s">
        <v>296</v>
      </c>
      <c r="Q31" s="32" t="s">
        <v>11</v>
      </c>
      <c r="R31" s="32"/>
      <c r="S31" s="32"/>
    </row>
    <row r="32" spans="1:19" x14ac:dyDescent="0.25">
      <c r="A32" s="18" t="s">
        <v>330</v>
      </c>
      <c r="B32" s="18" t="s">
        <v>327</v>
      </c>
      <c r="C32" s="18" t="s">
        <v>65</v>
      </c>
      <c r="D32" s="18" t="s">
        <v>295</v>
      </c>
      <c r="E32" s="18">
        <v>50</v>
      </c>
      <c r="F32" s="18">
        <v>5</v>
      </c>
      <c r="G32" s="18" t="s">
        <v>112</v>
      </c>
      <c r="H32" s="19" t="s">
        <v>65</v>
      </c>
      <c r="I32" s="18">
        <v>1</v>
      </c>
      <c r="J32" s="18">
        <v>30</v>
      </c>
      <c r="K32" s="31">
        <v>95.342046662530919</v>
      </c>
      <c r="L32" s="20">
        <f t="shared" si="2"/>
        <v>2.8602613998759274</v>
      </c>
      <c r="M32" s="20">
        <f t="shared" si="0"/>
        <v>102.39214457028497</v>
      </c>
      <c r="N32" s="20">
        <f t="shared" si="1"/>
        <v>16.313223697289672</v>
      </c>
      <c r="O32" s="28" t="s">
        <v>296</v>
      </c>
      <c r="Q32" s="32" t="s">
        <v>11</v>
      </c>
      <c r="R32" s="32"/>
      <c r="S32" s="32"/>
    </row>
    <row r="33" spans="1:19" x14ac:dyDescent="0.25">
      <c r="A33" s="18" t="s">
        <v>331</v>
      </c>
      <c r="B33" s="18" t="s">
        <v>327</v>
      </c>
      <c r="C33" s="18" t="s">
        <v>65</v>
      </c>
      <c r="D33" s="18" t="s">
        <v>302</v>
      </c>
      <c r="E33" s="18">
        <v>50</v>
      </c>
      <c r="F33" s="18">
        <v>250</v>
      </c>
      <c r="G33" s="18">
        <v>0</v>
      </c>
      <c r="H33" s="19" t="s">
        <v>65</v>
      </c>
      <c r="I33" s="18">
        <v>1</v>
      </c>
      <c r="J33" s="18">
        <v>30</v>
      </c>
      <c r="K33" s="31">
        <v>121.25789653375116</v>
      </c>
      <c r="L33" s="20">
        <f t="shared" si="2"/>
        <v>3.6377368960125351</v>
      </c>
      <c r="M33" s="20">
        <f t="shared" si="0"/>
        <v>130.22435018748024</v>
      </c>
      <c r="N33" s="20">
        <f t="shared" si="1"/>
        <v>20.747479841916146</v>
      </c>
      <c r="O33" s="28" t="s">
        <v>296</v>
      </c>
      <c r="Q33" s="32" t="s">
        <v>11</v>
      </c>
      <c r="R33" s="32"/>
      <c r="S33" s="32"/>
    </row>
    <row r="34" spans="1:19" x14ac:dyDescent="0.25">
      <c r="A34" s="18" t="s">
        <v>332</v>
      </c>
      <c r="B34" s="18" t="s">
        <v>327</v>
      </c>
      <c r="C34" s="18" t="s">
        <v>65</v>
      </c>
      <c r="D34" s="18" t="s">
        <v>302</v>
      </c>
      <c r="E34" s="18">
        <v>50</v>
      </c>
      <c r="F34" s="18">
        <v>250</v>
      </c>
      <c r="G34" s="18">
        <v>0.5</v>
      </c>
      <c r="H34" s="19" t="s">
        <v>65</v>
      </c>
      <c r="I34" s="18">
        <v>1</v>
      </c>
      <c r="J34" s="18">
        <v>30</v>
      </c>
      <c r="K34" s="31">
        <v>120.49230940818772</v>
      </c>
      <c r="L34" s="20">
        <f t="shared" si="2"/>
        <v>3.6147692822456317</v>
      </c>
      <c r="M34" s="20">
        <f t="shared" si="0"/>
        <v>129.40215147887366</v>
      </c>
      <c r="N34" s="20">
        <f t="shared" si="1"/>
        <v>20.616486282660095</v>
      </c>
      <c r="O34" s="28" t="s">
        <v>296</v>
      </c>
      <c r="Q34" s="32" t="s">
        <v>11</v>
      </c>
      <c r="R34" s="32"/>
      <c r="S34" s="32"/>
    </row>
    <row r="35" spans="1:19" x14ac:dyDescent="0.25">
      <c r="A35" s="18" t="s">
        <v>333</v>
      </c>
      <c r="B35" s="18" t="s">
        <v>327</v>
      </c>
      <c r="C35" s="18" t="s">
        <v>65</v>
      </c>
      <c r="D35" s="18" t="s">
        <v>302</v>
      </c>
      <c r="E35" s="18">
        <v>50</v>
      </c>
      <c r="F35" s="18">
        <v>250</v>
      </c>
      <c r="G35" s="18">
        <v>2</v>
      </c>
      <c r="H35" s="19" t="s">
        <v>65</v>
      </c>
      <c r="I35" s="18">
        <v>1</v>
      </c>
      <c r="J35" s="18">
        <v>30</v>
      </c>
      <c r="K35" s="31">
        <v>107.39122096648498</v>
      </c>
      <c r="L35" s="20">
        <f t="shared" si="2"/>
        <v>3.2217366289945493</v>
      </c>
      <c r="M35" s="20">
        <f t="shared" si="0"/>
        <v>115.33229889327669</v>
      </c>
      <c r="N35" s="20">
        <f t="shared" si="1"/>
        <v>18.374862634869608</v>
      </c>
      <c r="O35" s="28" t="s">
        <v>296</v>
      </c>
      <c r="Q35" s="32" t="s">
        <v>11</v>
      </c>
      <c r="R35" s="32"/>
      <c r="S35" s="32"/>
    </row>
    <row r="36" spans="1:19" x14ac:dyDescent="0.25">
      <c r="A36" s="18" t="s">
        <v>334</v>
      </c>
      <c r="B36" s="18" t="s">
        <v>327</v>
      </c>
      <c r="C36" s="18" t="s">
        <v>65</v>
      </c>
      <c r="D36" s="18" t="s">
        <v>302</v>
      </c>
      <c r="E36" s="18">
        <v>50</v>
      </c>
      <c r="F36" s="18">
        <v>5</v>
      </c>
      <c r="G36" s="18" t="s">
        <v>112</v>
      </c>
      <c r="H36" s="19" t="s">
        <v>65</v>
      </c>
      <c r="I36" s="18">
        <v>1</v>
      </c>
      <c r="J36" s="18">
        <v>30</v>
      </c>
      <c r="K36" s="31">
        <v>113.664099105457</v>
      </c>
      <c r="L36" s="20">
        <f t="shared" si="2"/>
        <v>3.40992297316371</v>
      </c>
      <c r="M36" s="20">
        <f t="shared" si="0"/>
        <v>122.06902699762335</v>
      </c>
      <c r="N36" s="20">
        <f t="shared" si="1"/>
        <v>19.448165211109611</v>
      </c>
      <c r="O36" s="28" t="s">
        <v>296</v>
      </c>
      <c r="Q36" s="32" t="s">
        <v>11</v>
      </c>
      <c r="R36" s="32"/>
      <c r="S36" s="32"/>
    </row>
    <row r="37" spans="1:19" x14ac:dyDescent="0.25">
      <c r="A37" s="18" t="s">
        <v>335</v>
      </c>
      <c r="B37" s="18" t="s">
        <v>327</v>
      </c>
      <c r="C37" s="18" t="s">
        <v>65</v>
      </c>
      <c r="D37" s="18" t="s">
        <v>308</v>
      </c>
      <c r="E37" s="18">
        <v>50</v>
      </c>
      <c r="F37" s="18">
        <v>250</v>
      </c>
      <c r="G37" s="18">
        <v>0</v>
      </c>
      <c r="H37" s="19" t="s">
        <v>65</v>
      </c>
      <c r="I37" s="18">
        <v>1</v>
      </c>
      <c r="J37" s="18">
        <v>30</v>
      </c>
      <c r="K37" s="31">
        <v>115.90194335658177</v>
      </c>
      <c r="L37" s="20">
        <f t="shared" si="2"/>
        <v>3.4770583006974531</v>
      </c>
      <c r="M37" s="20">
        <f t="shared" si="0"/>
        <v>124.47234935232375</v>
      </c>
      <c r="N37" s="20">
        <f t="shared" si="1"/>
        <v>19.831065045403172</v>
      </c>
      <c r="O37" s="28" t="s">
        <v>296</v>
      </c>
      <c r="Q37" s="32" t="s">
        <v>11</v>
      </c>
      <c r="R37" s="32"/>
      <c r="S37" s="32"/>
    </row>
    <row r="38" spans="1:19" x14ac:dyDescent="0.25">
      <c r="A38" s="18" t="s">
        <v>336</v>
      </c>
      <c r="B38" s="18" t="s">
        <v>327</v>
      </c>
      <c r="C38" s="18" t="s">
        <v>65</v>
      </c>
      <c r="D38" s="18" t="s">
        <v>308</v>
      </c>
      <c r="E38" s="18">
        <v>50</v>
      </c>
      <c r="F38" s="18">
        <v>250</v>
      </c>
      <c r="G38" s="18">
        <v>0.5</v>
      </c>
      <c r="H38" s="19" t="s">
        <v>65</v>
      </c>
      <c r="I38" s="18">
        <v>1</v>
      </c>
      <c r="J38" s="18">
        <v>30</v>
      </c>
      <c r="K38" s="31">
        <v>118.35713755118446</v>
      </c>
      <c r="L38" s="20">
        <f t="shared" si="2"/>
        <v>3.5507141265355342</v>
      </c>
      <c r="M38" s="20">
        <f t="shared" si="0"/>
        <v>127.10909366107248</v>
      </c>
      <c r="N38" s="20">
        <f t="shared" si="1"/>
        <v>20.251153909853585</v>
      </c>
      <c r="O38" s="28" t="s">
        <v>296</v>
      </c>
      <c r="Q38" s="32" t="s">
        <v>11</v>
      </c>
    </row>
    <row r="39" spans="1:19" x14ac:dyDescent="0.25">
      <c r="A39" s="18" t="s">
        <v>337</v>
      </c>
      <c r="B39" s="18" t="s">
        <v>327</v>
      </c>
      <c r="C39" s="18" t="s">
        <v>65</v>
      </c>
      <c r="D39" s="18" t="s">
        <v>308</v>
      </c>
      <c r="E39" s="18">
        <v>50</v>
      </c>
      <c r="F39" s="18">
        <v>250</v>
      </c>
      <c r="G39" s="18">
        <v>2</v>
      </c>
      <c r="H39" s="19" t="s">
        <v>65</v>
      </c>
      <c r="I39" s="18">
        <v>1</v>
      </c>
      <c r="J39" s="18">
        <v>30</v>
      </c>
      <c r="K39" s="31">
        <v>120.27504092653902</v>
      </c>
      <c r="L39" s="20">
        <f t="shared" si="2"/>
        <v>3.6082512277961705</v>
      </c>
      <c r="M39" s="20">
        <f t="shared" si="0"/>
        <v>129.16881701037536</v>
      </c>
      <c r="N39" s="20">
        <f t="shared" si="1"/>
        <v>20.579311190792691</v>
      </c>
      <c r="O39" s="28" t="s">
        <v>296</v>
      </c>
      <c r="Q39" s="32" t="s">
        <v>11</v>
      </c>
    </row>
    <row r="40" spans="1:19" x14ac:dyDescent="0.25">
      <c r="A40" s="18" t="s">
        <v>338</v>
      </c>
      <c r="B40" s="18" t="s">
        <v>327</v>
      </c>
      <c r="C40" s="18" t="s">
        <v>65</v>
      </c>
      <c r="D40" s="18" t="s">
        <v>308</v>
      </c>
      <c r="E40" s="18">
        <v>50</v>
      </c>
      <c r="F40" s="18">
        <v>5</v>
      </c>
      <c r="G40" s="18" t="s">
        <v>112</v>
      </c>
      <c r="H40" s="19" t="s">
        <v>65</v>
      </c>
      <c r="I40" s="18">
        <v>1</v>
      </c>
      <c r="J40" s="25">
        <v>30</v>
      </c>
      <c r="K40" s="31">
        <v>113.22401858543518</v>
      </c>
      <c r="L40" s="20">
        <f t="shared" si="2"/>
        <v>3.396720557563055</v>
      </c>
      <c r="M40" s="20">
        <f t="shared" si="0"/>
        <v>121.59640458384051</v>
      </c>
      <c r="N40" s="20">
        <f t="shared" si="1"/>
        <v>19.372866513218774</v>
      </c>
      <c r="O40" s="28" t="s">
        <v>296</v>
      </c>
      <c r="Q40" s="32" t="s">
        <v>11</v>
      </c>
    </row>
    <row r="41" spans="1:19" x14ac:dyDescent="0.25">
      <c r="A41" s="18"/>
      <c r="B41" s="18"/>
      <c r="C41" s="18"/>
      <c r="D41" s="18"/>
      <c r="E41" s="18"/>
      <c r="F41" s="18"/>
      <c r="G41" s="18"/>
      <c r="H41" s="18"/>
      <c r="I41" s="18"/>
      <c r="J41" s="25"/>
      <c r="K41" s="30"/>
      <c r="L41" s="30"/>
      <c r="M41" s="30"/>
      <c r="N41" s="30"/>
    </row>
    <row r="42" spans="1:19" x14ac:dyDescent="0.25">
      <c r="A42" s="18"/>
      <c r="B42" s="18"/>
      <c r="C42" s="18"/>
      <c r="D42" s="18"/>
      <c r="E42" s="18"/>
      <c r="F42" s="18"/>
      <c r="G42" s="18"/>
      <c r="H42" s="18"/>
      <c r="I42" s="18"/>
      <c r="J42" s="25"/>
      <c r="K42" s="30"/>
      <c r="L42" s="30"/>
      <c r="M42" s="30"/>
      <c r="N42" s="30"/>
    </row>
    <row r="43" spans="1:19" x14ac:dyDescent="0.25">
      <c r="A43" s="18"/>
      <c r="B43" s="18"/>
      <c r="C43" s="18"/>
      <c r="D43" s="18"/>
      <c r="E43" s="18"/>
      <c r="F43" s="18"/>
      <c r="G43" s="18"/>
      <c r="H43" s="18"/>
      <c r="I43" s="18"/>
      <c r="J43" s="25"/>
      <c r="K43" s="30"/>
      <c r="L43" s="30"/>
      <c r="M43" s="30"/>
      <c r="N43" s="30"/>
    </row>
    <row r="44" spans="1:19" x14ac:dyDescent="0.25">
      <c r="A44" s="18"/>
      <c r="B44" s="18"/>
      <c r="C44" s="18"/>
      <c r="D44" s="18"/>
      <c r="E44" s="18"/>
      <c r="F44" s="18"/>
      <c r="G44" s="18"/>
      <c r="H44" s="18"/>
      <c r="I44" s="18"/>
      <c r="J44" s="25"/>
      <c r="K44" s="30"/>
      <c r="L44" s="30"/>
      <c r="M44" s="30"/>
      <c r="N44" s="30"/>
    </row>
    <row r="45" spans="1:19" x14ac:dyDescent="0.25">
      <c r="A45" s="18"/>
      <c r="B45" s="18"/>
      <c r="C45" s="18"/>
      <c r="D45" s="18"/>
      <c r="E45" s="18"/>
      <c r="F45" s="18"/>
      <c r="G45" s="18"/>
      <c r="H45" s="18"/>
      <c r="I45" s="18"/>
      <c r="J45" s="25"/>
      <c r="K45" s="30"/>
      <c r="L45" s="30"/>
      <c r="M45" s="30"/>
      <c r="N45" s="30"/>
    </row>
    <row r="46" spans="1:19" x14ac:dyDescent="0.25">
      <c r="A46" s="18"/>
      <c r="B46" s="18"/>
      <c r="C46" s="18"/>
      <c r="D46" s="18"/>
      <c r="E46" s="18"/>
      <c r="F46" s="18"/>
      <c r="G46" s="18"/>
      <c r="H46" s="18"/>
      <c r="I46" s="18"/>
      <c r="J46" s="25"/>
      <c r="K46" s="30"/>
      <c r="L46" s="30"/>
      <c r="M46" s="30"/>
      <c r="N46" s="30"/>
    </row>
    <row r="47" spans="1:19" x14ac:dyDescent="0.25">
      <c r="A47" s="18"/>
      <c r="B47" s="18"/>
      <c r="C47" s="18"/>
      <c r="D47" s="18"/>
      <c r="E47" s="18"/>
      <c r="F47" s="18"/>
      <c r="G47" s="18"/>
      <c r="H47" s="18"/>
      <c r="I47" s="18"/>
      <c r="J47" s="18"/>
      <c r="K47" s="29"/>
      <c r="L47" s="30"/>
      <c r="M47" s="30"/>
      <c r="N47" s="30"/>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B37FC-6D44-4632-9252-4FB15D650428}">
  <dimension ref="A1:U9"/>
  <sheetViews>
    <sheetView topLeftCell="G1" workbookViewId="0">
      <selection activeCell="M1" sqref="M1:N1"/>
    </sheetView>
  </sheetViews>
  <sheetFormatPr defaultColWidth="11.42578125" defaultRowHeight="15" x14ac:dyDescent="0.25"/>
  <cols>
    <col min="9" max="9" width="15.42578125" bestFit="1" customWidth="1"/>
    <col min="12" max="12" width="14.140625" bestFit="1" customWidth="1"/>
    <col min="13" max="13" width="21.42578125" bestFit="1" customWidth="1"/>
    <col min="14" max="14" width="22.140625" bestFit="1" customWidth="1"/>
    <col min="15" max="15" width="21.42578125" bestFit="1" customWidth="1"/>
    <col min="20" max="20" width="21.42578125" bestFit="1" customWidth="1"/>
    <col min="21" max="21" width="23.42578125" bestFit="1" customWidth="1"/>
  </cols>
  <sheetData>
    <row r="1" spans="1:21" x14ac:dyDescent="0.25">
      <c r="A1" s="2" t="s">
        <v>12</v>
      </c>
      <c r="B1" s="2" t="s">
        <v>13</v>
      </c>
      <c r="C1" s="2" t="s">
        <v>14</v>
      </c>
      <c r="D1" s="2" t="s">
        <v>15</v>
      </c>
      <c r="E1" s="2" t="s">
        <v>194</v>
      </c>
      <c r="F1" s="2" t="s">
        <v>195</v>
      </c>
      <c r="G1" s="2" t="s">
        <v>196</v>
      </c>
      <c r="H1" s="2" t="s">
        <v>19</v>
      </c>
      <c r="I1" s="2" t="s">
        <v>20</v>
      </c>
      <c r="J1" s="2" t="s">
        <v>0</v>
      </c>
      <c r="K1" s="2" t="s">
        <v>349</v>
      </c>
      <c r="L1" s="2" t="s">
        <v>240</v>
      </c>
      <c r="M1" s="1" t="s">
        <v>351</v>
      </c>
      <c r="N1" s="1" t="s">
        <v>352</v>
      </c>
      <c r="O1" s="2" t="s">
        <v>5</v>
      </c>
      <c r="R1" s="32" t="s">
        <v>61</v>
      </c>
      <c r="S1" s="32" t="s">
        <v>355</v>
      </c>
      <c r="T1" s="32" t="s">
        <v>350</v>
      </c>
      <c r="U1" s="32" t="s">
        <v>356</v>
      </c>
    </row>
    <row r="2" spans="1:21" x14ac:dyDescent="0.25">
      <c r="A2" t="s">
        <v>341</v>
      </c>
      <c r="B2" t="s">
        <v>153</v>
      </c>
      <c r="C2" t="s">
        <v>63</v>
      </c>
      <c r="D2" t="s">
        <v>154</v>
      </c>
      <c r="E2">
        <v>50</v>
      </c>
      <c r="F2">
        <v>250</v>
      </c>
      <c r="G2">
        <v>0</v>
      </c>
      <c r="H2" t="s">
        <v>24</v>
      </c>
      <c r="I2">
        <v>5</v>
      </c>
      <c r="J2">
        <v>35</v>
      </c>
      <c r="K2" s="32">
        <v>74.02615258232089</v>
      </c>
      <c r="L2">
        <f>J2*K2/1000</f>
        <v>2.5909153403812311</v>
      </c>
      <c r="M2" s="32">
        <f>L2*T$2</f>
        <v>113.2230003746598</v>
      </c>
      <c r="N2" s="32">
        <f>L2*U$2</f>
        <v>24.613695733621697</v>
      </c>
      <c r="O2" s="34" t="s">
        <v>239</v>
      </c>
      <c r="R2" s="34" t="s">
        <v>353</v>
      </c>
      <c r="S2" s="32">
        <v>50</v>
      </c>
      <c r="T2" s="32">
        <v>43.7</v>
      </c>
      <c r="U2" s="32">
        <v>9.5</v>
      </c>
    </row>
    <row r="3" spans="1:21" x14ac:dyDescent="0.25">
      <c r="A3" s="32" t="s">
        <v>342</v>
      </c>
      <c r="B3" t="s">
        <v>153</v>
      </c>
      <c r="C3" t="s">
        <v>63</v>
      </c>
      <c r="D3" t="s">
        <v>154</v>
      </c>
      <c r="E3">
        <v>50</v>
      </c>
      <c r="F3">
        <v>250</v>
      </c>
      <c r="G3">
        <v>0.5</v>
      </c>
      <c r="H3" t="s">
        <v>24</v>
      </c>
      <c r="I3">
        <v>5</v>
      </c>
      <c r="J3">
        <v>35</v>
      </c>
      <c r="K3" s="32">
        <v>74.102076954579175</v>
      </c>
      <c r="L3" s="32">
        <f t="shared" ref="L3:L9" si="0">J3*K3/1000</f>
        <v>2.5935726934102714</v>
      </c>
      <c r="M3" s="32">
        <f t="shared" ref="M3:M9" si="1">L3*T$2</f>
        <v>113.33912670202886</v>
      </c>
      <c r="N3" s="32">
        <f t="shared" ref="N3:N9" si="2">L3*U$2</f>
        <v>24.638940587397578</v>
      </c>
      <c r="O3" s="34" t="s">
        <v>239</v>
      </c>
    </row>
    <row r="4" spans="1:21" x14ac:dyDescent="0.25">
      <c r="A4" s="32" t="s">
        <v>343</v>
      </c>
      <c r="B4" t="s">
        <v>153</v>
      </c>
      <c r="C4" t="s">
        <v>63</v>
      </c>
      <c r="D4" t="s">
        <v>154</v>
      </c>
      <c r="E4">
        <v>50</v>
      </c>
      <c r="F4">
        <v>250</v>
      </c>
      <c r="G4">
        <v>2</v>
      </c>
      <c r="H4" t="s">
        <v>24</v>
      </c>
      <c r="I4">
        <v>5</v>
      </c>
      <c r="J4">
        <v>35</v>
      </c>
      <c r="K4" s="32">
        <v>77.606688589694386</v>
      </c>
      <c r="L4" s="32">
        <f t="shared" si="0"/>
        <v>2.7162341006393036</v>
      </c>
      <c r="M4" s="32">
        <f t="shared" si="1"/>
        <v>118.69943019793757</v>
      </c>
      <c r="N4" s="32">
        <f t="shared" si="2"/>
        <v>25.804223956073383</v>
      </c>
      <c r="O4" s="34" t="s">
        <v>239</v>
      </c>
    </row>
    <row r="5" spans="1:21" x14ac:dyDescent="0.25">
      <c r="A5" s="32" t="s">
        <v>344</v>
      </c>
      <c r="B5" t="s">
        <v>153</v>
      </c>
      <c r="C5" t="s">
        <v>63</v>
      </c>
      <c r="D5" t="s">
        <v>154</v>
      </c>
      <c r="E5">
        <v>50</v>
      </c>
      <c r="F5">
        <v>5</v>
      </c>
      <c r="G5" t="s">
        <v>70</v>
      </c>
      <c r="H5" t="s">
        <v>24</v>
      </c>
      <c r="I5">
        <v>5</v>
      </c>
      <c r="J5">
        <v>35</v>
      </c>
      <c r="K5" s="32">
        <v>76.017063013791983</v>
      </c>
      <c r="L5" s="32">
        <f t="shared" si="0"/>
        <v>2.6605972054827194</v>
      </c>
      <c r="M5" s="32">
        <f t="shared" si="1"/>
        <v>116.26809787959485</v>
      </c>
      <c r="N5" s="32">
        <f t="shared" si="2"/>
        <v>25.275673452085833</v>
      </c>
      <c r="O5" s="34" t="s">
        <v>239</v>
      </c>
    </row>
    <row r="6" spans="1:21" x14ac:dyDescent="0.25">
      <c r="A6" s="32" t="s">
        <v>345</v>
      </c>
      <c r="B6" t="s">
        <v>153</v>
      </c>
      <c r="C6" t="s">
        <v>63</v>
      </c>
      <c r="D6" t="s">
        <v>159</v>
      </c>
      <c r="E6">
        <v>50</v>
      </c>
      <c r="F6">
        <v>250</v>
      </c>
      <c r="G6">
        <v>0</v>
      </c>
      <c r="H6" t="s">
        <v>24</v>
      </c>
      <c r="I6">
        <v>5</v>
      </c>
      <c r="J6">
        <v>35</v>
      </c>
      <c r="K6" s="32">
        <v>86.87168754172626</v>
      </c>
      <c r="L6" s="32">
        <f t="shared" si="0"/>
        <v>3.0405090639604193</v>
      </c>
      <c r="M6" s="32">
        <f t="shared" si="1"/>
        <v>132.87024609507034</v>
      </c>
      <c r="N6" s="32">
        <f t="shared" si="2"/>
        <v>28.884836107623983</v>
      </c>
      <c r="O6" s="34" t="s">
        <v>239</v>
      </c>
    </row>
    <row r="7" spans="1:21" x14ac:dyDescent="0.25">
      <c r="A7" s="32" t="s">
        <v>346</v>
      </c>
      <c r="B7" t="s">
        <v>153</v>
      </c>
      <c r="C7" t="s">
        <v>63</v>
      </c>
      <c r="D7" t="s">
        <v>159</v>
      </c>
      <c r="E7">
        <v>50</v>
      </c>
      <c r="F7">
        <v>250</v>
      </c>
      <c r="G7">
        <v>0.5</v>
      </c>
      <c r="H7" t="s">
        <v>24</v>
      </c>
      <c r="I7">
        <v>5</v>
      </c>
      <c r="J7">
        <v>35</v>
      </c>
      <c r="K7" s="32">
        <v>71.078362818468307</v>
      </c>
      <c r="L7" s="32">
        <f t="shared" si="0"/>
        <v>2.4877426986463904</v>
      </c>
      <c r="M7" s="32">
        <f t="shared" si="1"/>
        <v>108.71435593084726</v>
      </c>
      <c r="N7" s="32">
        <f t="shared" si="2"/>
        <v>23.633555637140709</v>
      </c>
      <c r="O7" s="34" t="s">
        <v>239</v>
      </c>
    </row>
    <row r="8" spans="1:21" x14ac:dyDescent="0.25">
      <c r="A8" s="32" t="s">
        <v>347</v>
      </c>
      <c r="B8" t="s">
        <v>153</v>
      </c>
      <c r="C8" t="s">
        <v>63</v>
      </c>
      <c r="D8" t="s">
        <v>159</v>
      </c>
      <c r="E8">
        <v>50</v>
      </c>
      <c r="F8">
        <v>250</v>
      </c>
      <c r="G8">
        <v>2</v>
      </c>
      <c r="H8" t="s">
        <v>24</v>
      </c>
      <c r="I8">
        <v>5</v>
      </c>
      <c r="J8">
        <v>35</v>
      </c>
      <c r="K8" s="32">
        <v>78.981650888842765</v>
      </c>
      <c r="L8" s="32">
        <f t="shared" si="0"/>
        <v>2.764357781109497</v>
      </c>
      <c r="M8" s="32">
        <f t="shared" si="1"/>
        <v>120.80243503448503</v>
      </c>
      <c r="N8" s="32">
        <f t="shared" si="2"/>
        <v>26.261398920540223</v>
      </c>
      <c r="O8" s="34" t="s">
        <v>239</v>
      </c>
    </row>
    <row r="9" spans="1:21" x14ac:dyDescent="0.25">
      <c r="A9" s="32" t="s">
        <v>348</v>
      </c>
      <c r="B9" t="s">
        <v>153</v>
      </c>
      <c r="C9" t="s">
        <v>63</v>
      </c>
      <c r="D9" t="s">
        <v>159</v>
      </c>
      <c r="E9">
        <v>50</v>
      </c>
      <c r="F9">
        <v>5</v>
      </c>
      <c r="G9" t="s">
        <v>70</v>
      </c>
      <c r="H9" t="s">
        <v>24</v>
      </c>
      <c r="I9">
        <v>5</v>
      </c>
      <c r="J9">
        <v>35</v>
      </c>
      <c r="K9" s="32">
        <v>71.412817025047332</v>
      </c>
      <c r="L9" s="32">
        <f t="shared" si="0"/>
        <v>2.4994485958766566</v>
      </c>
      <c r="M9" s="32">
        <f t="shared" si="1"/>
        <v>109.2259036398099</v>
      </c>
      <c r="N9" s="32">
        <f t="shared" si="2"/>
        <v>23.744761660828239</v>
      </c>
      <c r="O9" s="34" t="s">
        <v>239</v>
      </c>
    </row>
  </sheetData>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Read_me</vt:lpstr>
      <vt:lpstr>Nf_Growth vs. Ice Camp</vt:lpstr>
      <vt:lpstr>LightStress_IceCamp_mimic</vt:lpstr>
      <vt:lpstr>Nf_Sp_pannel</vt:lpstr>
      <vt:lpstr>Fc_Sp_pannel</vt:lpstr>
      <vt:lpstr>Tg_Sp_pannel</vt:lpstr>
      <vt:lpstr>Cn_Sp_pannel</vt:lpstr>
      <vt:lpstr>Cg_Sp_pannel</vt:lpstr>
      <vt:lpstr>Fc_LHCx_dummies</vt:lpstr>
      <vt:lpstr>Nf_15UML_Extra</vt:lpstr>
      <vt:lpstr>Pt_2018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Croteau</dc:creator>
  <cp:lastModifiedBy>Mireille Savoie</cp:lastModifiedBy>
  <cp:lastPrinted>2019-11-19T12:56:36Z</cp:lastPrinted>
  <dcterms:created xsi:type="dcterms:W3CDTF">2019-10-01T20:48:35Z</dcterms:created>
  <dcterms:modified xsi:type="dcterms:W3CDTF">2020-07-16T12:29:49Z</dcterms:modified>
</cp:coreProperties>
</file>