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1"/>
  </bookViews>
  <sheets>
    <sheet name="Switch test (1)" sheetId="2" r:id="rId1"/>
    <sheet name="Switch test (2)" sheetId="5" r:id="rId2"/>
    <sheet name="Charts (Switch test)" sheetId="6" r:id="rId3"/>
    <sheet name="Sheet4" sheetId="4" r:id="rId4"/>
    <sheet name="Sheet1" sheetId="1" r:id="rId5"/>
    <sheet name="Sheet3" sheetId="3" r:id="rId6"/>
  </sheets>
  <definedNames>
    <definedName name="_xlnm._FilterDatabase" localSheetId="1" hidden="1">'Switch test (2)'!$A$5:$AA$33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5" l="1"/>
  <c r="S34" i="5"/>
  <c r="N24" i="5" l="1"/>
  <c r="M24" i="5"/>
  <c r="O23" i="6" l="1"/>
  <c r="O24" i="6"/>
  <c r="O25" i="6"/>
  <c r="O22" i="6"/>
  <c r="C25" i="6"/>
  <c r="C24" i="6"/>
  <c r="C23" i="6"/>
  <c r="T33" i="5"/>
  <c r="T29" i="5"/>
  <c r="T22" i="5"/>
  <c r="T14" i="5"/>
  <c r="O33" i="5"/>
  <c r="C7" i="6" s="1"/>
  <c r="P25" i="6" s="1"/>
  <c r="O29" i="5"/>
  <c r="O22" i="5"/>
  <c r="C5" i="6" s="1"/>
  <c r="P23" i="6" s="1"/>
  <c r="C6" i="6"/>
  <c r="P24" i="6" s="1"/>
  <c r="M33" i="5"/>
  <c r="M29" i="5"/>
  <c r="N22" i="5"/>
  <c r="M22" i="5"/>
  <c r="C22" i="6"/>
  <c r="M13" i="5"/>
  <c r="O14" i="5" s="1"/>
  <c r="C4" i="6" s="1"/>
  <c r="P22" i="6" s="1"/>
  <c r="M14" i="5"/>
  <c r="R29" i="5"/>
  <c r="R22" i="5"/>
  <c r="R14" i="5"/>
  <c r="R33" i="5"/>
  <c r="R13" i="5"/>
  <c r="P29" i="5" l="1"/>
  <c r="P22" i="5"/>
  <c r="N29" i="5"/>
  <c r="P14" i="5"/>
  <c r="C44" i="6" l="1"/>
  <c r="C43" i="6"/>
  <c r="C42" i="6"/>
  <c r="C41" i="6"/>
  <c r="M28" i="5"/>
  <c r="M32" i="5"/>
  <c r="R17" i="5"/>
  <c r="M31" i="5"/>
  <c r="M30" i="5"/>
  <c r="V24" i="2" l="1"/>
  <c r="M27" i="5"/>
  <c r="M26" i="5"/>
  <c r="L40" i="5" l="1"/>
  <c r="N26" i="5" s="1"/>
  <c r="M20" i="5"/>
  <c r="M19" i="5"/>
  <c r="M18" i="5"/>
  <c r="M17" i="5"/>
  <c r="M16" i="5"/>
  <c r="M12" i="5"/>
  <c r="M11" i="5"/>
  <c r="M10" i="5"/>
  <c r="M9" i="5"/>
  <c r="M8" i="5"/>
  <c r="N8" i="5" s="1"/>
  <c r="M7" i="5"/>
  <c r="M6" i="5"/>
  <c r="T27" i="2"/>
  <c r="S15" i="5" l="1"/>
  <c r="N15" i="5"/>
  <c r="N13" i="5"/>
  <c r="N19" i="5"/>
  <c r="N14" i="5"/>
  <c r="S14" i="5"/>
  <c r="S22" i="5"/>
  <c r="S21" i="5"/>
  <c r="N20" i="5"/>
  <c r="N10" i="5"/>
  <c r="N16" i="5"/>
  <c r="N7" i="5"/>
  <c r="P33" i="5"/>
  <c r="O31" i="5"/>
  <c r="O32" i="5"/>
  <c r="P32" i="5" s="1"/>
  <c r="O28" i="5"/>
  <c r="P28" i="5" s="1"/>
  <c r="N9" i="5"/>
  <c r="O9" i="5"/>
  <c r="N23" i="5"/>
  <c r="S29" i="5"/>
  <c r="U14" i="5"/>
  <c r="U22" i="5"/>
  <c r="N33" i="5"/>
  <c r="S33" i="5"/>
  <c r="U33" i="5"/>
  <c r="U29" i="5"/>
  <c r="N30" i="5"/>
  <c r="N32" i="5"/>
  <c r="N31" i="5"/>
  <c r="N28" i="5"/>
  <c r="N11" i="5"/>
  <c r="O17" i="5"/>
  <c r="N27" i="5"/>
  <c r="N12" i="5"/>
  <c r="N18" i="5"/>
  <c r="O18" i="5"/>
  <c r="P18" i="5" s="1"/>
  <c r="O27" i="5"/>
  <c r="N17" i="5"/>
  <c r="S23" i="5"/>
  <c r="N6" i="5"/>
  <c r="S13" i="5"/>
  <c r="S17" i="5"/>
  <c r="S25" i="5"/>
  <c r="T24" i="2"/>
  <c r="P9" i="5" l="1"/>
  <c r="P17" i="5"/>
  <c r="P31" i="5"/>
  <c r="P27" i="5"/>
  <c r="F9" i="3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<sst xmlns="http://schemas.openxmlformats.org/spreadsheetml/2006/main" count="431" uniqueCount="127">
  <si>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</si>
  <si>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</si>
  <si>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</si>
  <si>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</si>
  <si>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</si>
  <si>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</si>
  <si>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</si>
  <si>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</si>
  <si>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</si>
  <si>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</si>
  <si>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</si>
  <si>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</si>
  <si>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</si>
  <si>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</si>
  <si>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</si>
  <si>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</si>
  <si>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</si>
  <si>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</si>
  <si>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</si>
  <si>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</si>
  <si>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</si>
  <si>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</si>
  <si>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</si>
  <si>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</si>
  <si>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</si>
  <si>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</si>
  <si>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</si>
  <si>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</si>
  <si>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</si>
  <si>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</si>
  <si>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</si>
  <si>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</si>
  <si>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</si>
  <si>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</si>
  <si>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</si>
  <si>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</si>
  <si>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</si>
  <si>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</si>
  <si>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</si>
  <si>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</si>
  <si>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</si>
  <si>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</si>
  <si>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</si>
  <si>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</si>
  <si>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</si>
  <si>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</si>
  <si>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</si>
  <si>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</si>
  <si>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</si>
  <si>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</si>
  <si>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</si>
  <si>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</si>
  <si>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</si>
  <si>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</si>
  <si>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</si>
  <si>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</si>
  <si>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</si>
  <si>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</si>
  <si>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</si>
  <si>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</si>
  <si>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</si>
  <si>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</si>
  <si>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</si>
  <si>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</si>
  <si>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</si>
  <si>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</si>
  <si>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</si>
  <si>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</si>
  <si>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</si>
  <si>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</si>
  <si>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</si>
  <si>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</si>
  <si>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</si>
  <si>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</si>
  <si>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</si>
  <si>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</si>
  <si>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</si>
  <si>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</si>
  <si>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</si>
  <si>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</si>
  <si>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</si>
  <si>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</si>
  <si>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</si>
  <si>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</si>
  <si>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</si>
  <si>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</si>
  <si>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</si>
  <si>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</si>
  <si>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</si>
  <si>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</si>
  <si>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</si>
  <si>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</si>
  <si>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</si>
  <si>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</si>
  <si>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</si>
  <si>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</si>
  <si>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</si>
  <si>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</si>
  <si>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</si>
  <si>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</si>
  <si>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</si>
  <si>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</si>
  <si>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</si>
  <si>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</si>
  <si>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</si>
  <si>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</si>
  <si>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</si>
  <si>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</si>
  <si>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</si>
  <si>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</si>
  <si>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</si>
  <si>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</si>
  <si>
    <t>mqxmin_xt</t>
  </si>
  <si>
    <t>DebugLLVM_LoopOnly</t>
  </si>
  <si>
    <t>Used</t>
  </si>
  <si>
    <t>freertos2_xt</t>
  </si>
  <si>
    <t xml:space="preserve">   18c4</t>
  </si>
  <si>
    <t xml:space="preserve">   2b60</t>
  </si>
  <si>
    <t>freertos2_xt.elf</t>
  </si>
  <si>
    <t>mqxmin_xt.elf</t>
  </si>
  <si>
    <t>Results (board 1)</t>
  </si>
  <si>
    <t>Results (board 2)</t>
  </si>
  <si>
    <t>Switching cost (board 1)</t>
  </si>
  <si>
    <t>Switching cost (board 2)</t>
  </si>
  <si>
    <t>Time for context switch</t>
  </si>
  <si>
    <t xml:space="preserve">SCHEDULER_USE_STL_ARRAY </t>
  </si>
  <si>
    <t>coroinc_xt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</si>
</sst>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1" applyNumberFormat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2" fillId="0" borderId="0" xfId="2" applyAlignment="1">
      <alignment horizontal="right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9" fillId="0" borderId="0" xfId="0" applyFont="1"/>
    <xf numFmtId="0" fontId="4" fillId="3" borderId="11" xfId="4" applyBorder="1" applyAlignment="1"/>
    <xf numFmtId="0" fontId="4" fillId="3" borderId="12" xfId="4" applyBorder="1" applyAlignment="1"/>
    <xf numFmtId="0" fontId="4" fillId="3" borderId="13" xfId="4" applyBorder="1" applyAlignment="1"/>
    <xf numFmtId="0" fontId="3" fillId="2" borderId="4" xfId="3" applyBorder="1" applyAlignment="1"/>
    <xf numFmtId="0" fontId="3" fillId="2" borderId="5" xfId="3" applyBorder="1" applyAlignment="1"/>
    <xf numFmtId="0" fontId="3" fillId="2" borderId="6" xfId="3" applyBorder="1" applyAlignment="1"/>
    <xf numFmtId="0" fontId="3" fillId="4" borderId="7" xfId="5" applyFont="1" applyBorder="1" applyAlignment="1"/>
    <xf numFmtId="0" fontId="3" fillId="4" borderId="8" xfId="5" applyFont="1" applyBorder="1" applyAlignment="1"/>
    <xf numFmtId="0" fontId="3" fillId="2" borderId="9" xfId="3" applyBorder="1" applyAlignment="1"/>
    <xf numFmtId="0" fontId="3" fillId="2" borderId="0" xfId="3" applyBorder="1" applyAlignment="1"/>
    <xf numFmtId="0" fontId="10" fillId="3" borderId="1" xfId="10" applyAlignment="1"/>
    <xf numFmtId="0" fontId="4" fillId="3" borderId="2" xfId="4" applyAlignmen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</cellXfs>
  <cellStyles count="11">
    <cellStyle name="20% - Accent1" xfId="7" builtinId="30"/>
    <cellStyle name="20% - Accent2" xfId="8" builtinId="34"/>
    <cellStyle name="20% - Accent4" xfId="9" builtinId="42"/>
    <cellStyle name="Calculation" xfId="10" builtinId="2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634536"/>
        <c:axId val="234634928"/>
      </c:barChart>
      <c:catAx>
        <c:axId val="23463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4928"/>
        <c:crosses val="autoZero"/>
        <c:auto val="1"/>
        <c:lblAlgn val="ctr"/>
        <c:lblOffset val="100"/>
        <c:noMultiLvlLbl val="0"/>
      </c:catAx>
      <c:valAx>
        <c:axId val="2346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635712"/>
        <c:axId val="234636104"/>
      </c:barChart>
      <c:catAx>
        <c:axId val="2346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04"/>
        <c:crosses val="autoZero"/>
        <c:auto val="1"/>
        <c:lblAlgn val="ctr"/>
        <c:lblOffset val="100"/>
        <c:noMultiLvlLbl val="0"/>
      </c:catAx>
      <c:valAx>
        <c:axId val="2346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5056"/>
        <c:axId val="339435448"/>
      </c:barChart>
      <c:catAx>
        <c:axId val="3394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5448"/>
        <c:crosses val="autoZero"/>
        <c:auto val="1"/>
        <c:lblAlgn val="ctr"/>
        <c:lblOffset val="100"/>
        <c:noMultiLvlLbl val="0"/>
      </c:catAx>
      <c:valAx>
        <c:axId val="3394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6232"/>
        <c:axId val="339436624"/>
      </c:barChart>
      <c:catAx>
        <c:axId val="3394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6624"/>
        <c:crosses val="autoZero"/>
        <c:auto val="1"/>
        <c:lblAlgn val="ctr"/>
        <c:lblOffset val="100"/>
        <c:noMultiLvlLbl val="0"/>
      </c:catAx>
      <c:valAx>
        <c:axId val="339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437800"/>
        <c:axId val="339438192"/>
      </c:barChart>
      <c:catAx>
        <c:axId val="33943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8192"/>
        <c:crosses val="autoZero"/>
        <c:auto val="1"/>
        <c:lblAlgn val="ctr"/>
        <c:lblOffset val="100"/>
        <c:noMultiLvlLbl val="0"/>
      </c:catAx>
      <c:valAx>
        <c:axId val="339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topLeftCell="A10" workbookViewId="0">
      <selection activeCell="O31" sqref="O31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4" t="s">
        <v>88</v>
      </c>
      <c r="D2" s="8"/>
    </row>
    <row r="4" spans="2:28" ht="24" customHeight="1" x14ac:dyDescent="0.25">
      <c r="B4" s="38" t="s">
        <v>57</v>
      </c>
      <c r="C4" s="39"/>
      <c r="D4" s="40"/>
      <c r="E4" s="31" t="s">
        <v>36</v>
      </c>
      <c r="F4" s="32"/>
      <c r="G4" s="33"/>
      <c r="H4" s="34" t="s">
        <v>41</v>
      </c>
      <c r="I4" s="35"/>
      <c r="J4" s="36" t="s">
        <v>42</v>
      </c>
      <c r="K4" s="37"/>
      <c r="L4" s="7"/>
      <c r="M4" s="7"/>
      <c r="O4" s="38" t="s">
        <v>35</v>
      </c>
      <c r="P4" s="39"/>
      <c r="Q4" s="40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"/>
  <sheetViews>
    <sheetView tabSelected="1" workbookViewId="0">
      <pane xSplit="4" ySplit="5" topLeftCell="H15" activePane="bottomRight" state="frozen"/>
      <selection pane="topRight" activeCell="F1" sqref="F1"/>
      <selection pane="bottomLeft" activeCell="A6" sqref="A6"/>
      <selection pane="bottomRight" activeCell="R34" sqref="R34:S34"/>
    </sheetView>
  </sheetViews>
  <sheetFormatPr defaultRowHeight="15" x14ac:dyDescent="0.25"/>
  <cols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4.28515625" customWidth="1"/>
    <col min="13" max="13" width="12.140625" customWidth="1"/>
    <col min="14" max="14" width="10.5703125" style="2" bestFit="1" customWidth="1"/>
    <col min="18" max="18" width="11.7109375" customWidth="1"/>
    <col min="19" max="21" width="12" customWidth="1"/>
    <col min="26" max="26" width="9.140625" style="17"/>
  </cols>
  <sheetData>
    <row r="1" spans="1:27" ht="23.25" x14ac:dyDescent="0.35">
      <c r="B1" s="8" t="s">
        <v>47</v>
      </c>
      <c r="C1" s="8"/>
      <c r="D1" s="8"/>
    </row>
    <row r="2" spans="1:27" ht="23.25" x14ac:dyDescent="0.35">
      <c r="B2" s="8" t="s">
        <v>87</v>
      </c>
      <c r="C2" s="14" t="s">
        <v>89</v>
      </c>
      <c r="D2" s="8"/>
    </row>
    <row r="4" spans="1:27" ht="24" customHeight="1" x14ac:dyDescent="0.25">
      <c r="B4" s="19" t="s">
        <v>57</v>
      </c>
      <c r="C4" s="20"/>
      <c r="D4" s="21"/>
      <c r="E4" s="22" t="s">
        <v>36</v>
      </c>
      <c r="F4" s="23"/>
      <c r="G4" s="24"/>
      <c r="H4" s="25" t="s">
        <v>41</v>
      </c>
      <c r="I4" s="26"/>
      <c r="J4" s="27" t="s">
        <v>42</v>
      </c>
      <c r="K4" s="28"/>
      <c r="L4" s="19" t="s">
        <v>120</v>
      </c>
      <c r="M4" s="20"/>
      <c r="N4" s="21"/>
      <c r="O4" s="29" t="s">
        <v>122</v>
      </c>
      <c r="P4" s="29"/>
      <c r="Q4" s="19" t="s">
        <v>121</v>
      </c>
      <c r="R4" s="20"/>
      <c r="S4" s="21"/>
      <c r="T4" s="29" t="s">
        <v>123</v>
      </c>
      <c r="U4" s="29"/>
      <c r="V4" s="30" t="s">
        <v>63</v>
      </c>
      <c r="W4" s="30"/>
      <c r="X4" s="30"/>
      <c r="Y4" s="30"/>
      <c r="Z4" s="30"/>
      <c r="AA4" s="30"/>
    </row>
    <row r="5" spans="1:27" ht="93" customHeight="1" x14ac:dyDescent="0.25">
      <c r="A5" t="s">
        <v>114</v>
      </c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 t="s">
        <v>33</v>
      </c>
      <c r="M5" s="5" t="s">
        <v>34</v>
      </c>
      <c r="N5" s="9" t="s">
        <v>97</v>
      </c>
      <c r="O5" s="5" t="s">
        <v>34</v>
      </c>
      <c r="P5" s="9" t="s">
        <v>97</v>
      </c>
      <c r="Q5" s="5" t="s">
        <v>33</v>
      </c>
      <c r="R5" s="5" t="s">
        <v>34</v>
      </c>
      <c r="S5" s="9" t="s">
        <v>97</v>
      </c>
      <c r="T5" s="5" t="s">
        <v>34</v>
      </c>
      <c r="U5" s="9" t="s">
        <v>97</v>
      </c>
      <c r="V5" t="s">
        <v>73</v>
      </c>
      <c r="W5" t="s">
        <v>74</v>
      </c>
      <c r="X5" t="s">
        <v>75</v>
      </c>
      <c r="Y5" t="s">
        <v>76</v>
      </c>
      <c r="Z5" s="17" t="s">
        <v>77</v>
      </c>
      <c r="AA5" t="s">
        <v>78</v>
      </c>
    </row>
    <row r="6" spans="1:27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M6" s="15" t="e">
        <f>10^6/L6</f>
        <v>#DIV/0!</v>
      </c>
      <c r="N6" s="2" t="e">
        <f t="shared" ref="N6:N20" si="0">M6*$L$40</f>
        <v>#DIV/0!</v>
      </c>
    </row>
    <row r="7" spans="1:27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L7">
        <v>5690781</v>
      </c>
      <c r="M7" s="15">
        <f>10^6/L7</f>
        <v>0.17572280500690501</v>
      </c>
      <c r="N7" s="11">
        <f t="shared" si="0"/>
        <v>21.086736600828601</v>
      </c>
    </row>
    <row r="8" spans="1:27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M8" s="15" t="e">
        <f t="shared" ref="M8:M12" si="1">10^6/L8</f>
        <v>#DIV/0!</v>
      </c>
      <c r="N8" s="2" t="e">
        <f t="shared" si="0"/>
        <v>#DIV/0!</v>
      </c>
    </row>
    <row r="9" spans="1:27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L9">
        <v>5196505</v>
      </c>
      <c r="M9" s="15">
        <f t="shared" si="1"/>
        <v>0.19243703219760205</v>
      </c>
      <c r="N9" s="12">
        <f t="shared" si="0"/>
        <v>23.092443863712248</v>
      </c>
      <c r="O9" s="15">
        <f>M9-M7</f>
        <v>1.671422719069704E-2</v>
      </c>
      <c r="P9" s="2">
        <f t="shared" ref="P9" si="2">O9*$L$40</f>
        <v>2.0057072628836448</v>
      </c>
      <c r="V9">
        <v>4384</v>
      </c>
      <c r="W9">
        <v>140</v>
      </c>
      <c r="X9">
        <v>1148</v>
      </c>
      <c r="Y9">
        <v>5672</v>
      </c>
      <c r="Z9" s="17">
        <v>1628</v>
      </c>
      <c r="AA9" t="s">
        <v>105</v>
      </c>
    </row>
    <row r="10" spans="1:27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L10">
        <v>609794</v>
      </c>
      <c r="M10" s="15">
        <f t="shared" si="1"/>
        <v>1.6398980639363456</v>
      </c>
      <c r="N10" s="10">
        <f t="shared" si="0"/>
        <v>196.78776767236147</v>
      </c>
      <c r="V10">
        <v>5096</v>
      </c>
      <c r="W10">
        <v>140</v>
      </c>
      <c r="X10">
        <v>1192</v>
      </c>
      <c r="Y10">
        <v>6428</v>
      </c>
      <c r="Z10" s="17" t="s">
        <v>103</v>
      </c>
      <c r="AA10" t="s">
        <v>104</v>
      </c>
    </row>
    <row r="11" spans="1:27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M11" s="15" t="e">
        <f t="shared" si="1"/>
        <v>#DIV/0!</v>
      </c>
      <c r="N11" s="2" t="e">
        <f t="shared" si="0"/>
        <v>#DIV/0!</v>
      </c>
    </row>
    <row r="12" spans="1:27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M12" s="15" t="e">
        <f t="shared" si="1"/>
        <v>#DIV/0!</v>
      </c>
      <c r="N12" s="2" t="e">
        <f t="shared" si="0"/>
        <v>#DIV/0!</v>
      </c>
    </row>
    <row r="13" spans="1:27" ht="16.5" thickTop="1" thickBot="1" x14ac:dyDescent="0.3">
      <c r="A13" t="b">
        <v>1</v>
      </c>
      <c r="B13" t="s">
        <v>53</v>
      </c>
      <c r="C13" t="s">
        <v>113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L13" s="2"/>
      <c r="M13" s="16">
        <f>0.283/2</f>
        <v>0.14149999999999999</v>
      </c>
      <c r="N13" s="11">
        <f t="shared" si="0"/>
        <v>16.979999999999997</v>
      </c>
      <c r="R13" s="16">
        <f>0.283/2</f>
        <v>0.14149999999999999</v>
      </c>
      <c r="S13" s="11">
        <f>R13*$L$40</f>
        <v>16.979999999999997</v>
      </c>
      <c r="V13">
        <v>2960</v>
      </c>
      <c r="W13">
        <v>140</v>
      </c>
      <c r="X13">
        <v>1060</v>
      </c>
      <c r="Y13">
        <v>4160</v>
      </c>
      <c r="Z13" s="17">
        <v>1040</v>
      </c>
      <c r="AA13" t="s">
        <v>81</v>
      </c>
    </row>
    <row r="14" spans="1:27" ht="16.5" thickTop="1" thickBot="1" x14ac:dyDescent="0.3">
      <c r="A14" t="b">
        <v>1</v>
      </c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L14" s="2"/>
      <c r="M14" s="16">
        <f>0.317/2</f>
        <v>0.1585</v>
      </c>
      <c r="N14" s="12">
        <f t="shared" si="0"/>
        <v>19.02</v>
      </c>
      <c r="O14" s="15">
        <f>M14-M$13</f>
        <v>1.7000000000000015E-2</v>
      </c>
      <c r="P14" s="1">
        <f t="shared" ref="P14" si="3">O14*$L$40</f>
        <v>2.0400000000000018</v>
      </c>
      <c r="R14" s="13">
        <f>0.317/2</f>
        <v>0.1585</v>
      </c>
      <c r="S14" s="12">
        <f>R14*$L$40</f>
        <v>19.02</v>
      </c>
      <c r="T14" s="15">
        <f>R14-R$13</f>
        <v>1.7000000000000015E-2</v>
      </c>
      <c r="U14">
        <f>T14*$L$40</f>
        <v>2.0400000000000018</v>
      </c>
      <c r="V14">
        <v>3012</v>
      </c>
      <c r="W14">
        <v>140</v>
      </c>
      <c r="X14">
        <v>1060</v>
      </c>
      <c r="Y14">
        <v>4212</v>
      </c>
      <c r="Z14" s="17">
        <v>1074</v>
      </c>
      <c r="AA14" t="s">
        <v>81</v>
      </c>
    </row>
    <row r="15" spans="1:27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L15" s="2"/>
      <c r="M15" s="16"/>
      <c r="N15" s="10">
        <f t="shared" si="0"/>
        <v>0</v>
      </c>
      <c r="R15" s="13"/>
      <c r="S15" s="10">
        <f>R15*$L$40</f>
        <v>0</v>
      </c>
      <c r="V15">
        <v>3964</v>
      </c>
      <c r="W15">
        <v>140</v>
      </c>
      <c r="X15">
        <v>1104</v>
      </c>
      <c r="Y15">
        <v>5208</v>
      </c>
      <c r="Z15" s="6" t="s">
        <v>85</v>
      </c>
      <c r="AA15" t="s">
        <v>81</v>
      </c>
    </row>
    <row r="16" spans="1:27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L16" s="2"/>
      <c r="M16" s="15" t="e">
        <f t="shared" ref="M16:M20" si="4">10^6/L16</f>
        <v>#DIV/0!</v>
      </c>
      <c r="N16" s="2" t="e">
        <f t="shared" si="0"/>
        <v>#DIV/0!</v>
      </c>
    </row>
    <row r="17" spans="1:27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L17" s="2">
        <v>2388806</v>
      </c>
      <c r="M17" s="15">
        <f t="shared" si="4"/>
        <v>0.41861917627467449</v>
      </c>
      <c r="N17" s="12">
        <f t="shared" si="0"/>
        <v>50.234301152960938</v>
      </c>
      <c r="O17" s="15">
        <f>M17-M$7</f>
        <v>0.24289637126776947</v>
      </c>
      <c r="P17" s="2">
        <f t="shared" ref="P17:P18" si="5">O17*$L$40</f>
        <v>29.147564552132337</v>
      </c>
      <c r="R17" s="1" t="e">
        <f>10^6/Q17</f>
        <v>#DIV/0!</v>
      </c>
      <c r="S17" s="12" t="e">
        <f>R17*$L$40</f>
        <v>#DIV/0!</v>
      </c>
      <c r="V17">
        <v>6236</v>
      </c>
      <c r="W17">
        <v>148</v>
      </c>
      <c r="X17">
        <v>1356</v>
      </c>
      <c r="Y17">
        <v>7740</v>
      </c>
      <c r="Z17" s="17" t="s">
        <v>106</v>
      </c>
      <c r="AA17" t="s">
        <v>107</v>
      </c>
    </row>
    <row r="18" spans="1:27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L18" s="2">
        <v>538043</v>
      </c>
      <c r="M18" s="15">
        <f t="shared" si="4"/>
        <v>1.8585875106636458</v>
      </c>
      <c r="N18" s="10">
        <f t="shared" si="0"/>
        <v>223.03050127963749</v>
      </c>
      <c r="O18" s="15">
        <f>M18-M10</f>
        <v>0.21868944672730017</v>
      </c>
      <c r="P18" s="2">
        <f t="shared" si="5"/>
        <v>26.242733607276023</v>
      </c>
    </row>
    <row r="19" spans="1:27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L19" s="2"/>
      <c r="M19" s="15" t="e">
        <f t="shared" si="4"/>
        <v>#DIV/0!</v>
      </c>
      <c r="N19" s="2" t="e">
        <f t="shared" si="0"/>
        <v>#DIV/0!</v>
      </c>
    </row>
    <row r="20" spans="1:27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L20" s="2"/>
      <c r="M20" s="15" t="e">
        <f t="shared" si="4"/>
        <v>#DIV/0!</v>
      </c>
      <c r="N20" s="2" t="e">
        <f t="shared" si="0"/>
        <v>#DIV/0!</v>
      </c>
    </row>
    <row r="21" spans="1:27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L21" s="2"/>
      <c r="M21" s="15"/>
      <c r="R21" s="1"/>
      <c r="S21" s="2">
        <f>R21*$L$40</f>
        <v>0</v>
      </c>
    </row>
    <row r="22" spans="1:27" ht="16.5" thickTop="1" thickBot="1" x14ac:dyDescent="0.3">
      <c r="A22" t="b">
        <v>1</v>
      </c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L22" s="2"/>
      <c r="M22" s="16">
        <f>0.7/2</f>
        <v>0.35</v>
      </c>
      <c r="N22" s="12">
        <f t="shared" ref="N22" si="6">M22*$L$40</f>
        <v>42</v>
      </c>
      <c r="O22" s="15">
        <f>M22-M$13</f>
        <v>0.20849999999999999</v>
      </c>
      <c r="P22" s="1">
        <f t="shared" ref="P22" si="7">O22*$L$40</f>
        <v>25.02</v>
      </c>
      <c r="R22" s="13">
        <f>0.7/2</f>
        <v>0.35</v>
      </c>
      <c r="S22" s="12">
        <f>R22*$L$40</f>
        <v>42</v>
      </c>
      <c r="T22" s="15">
        <f>R22-R$13</f>
        <v>0.20849999999999999</v>
      </c>
      <c r="U22">
        <f>T22*$L$40</f>
        <v>25.02</v>
      </c>
      <c r="V22">
        <v>4904</v>
      </c>
      <c r="W22">
        <v>148</v>
      </c>
      <c r="X22">
        <v>1288</v>
      </c>
      <c r="Y22">
        <v>6340</v>
      </c>
      <c r="Z22" s="17" t="s">
        <v>116</v>
      </c>
      <c r="AA22" t="s">
        <v>80</v>
      </c>
    </row>
    <row r="23" spans="1:27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L23" s="2"/>
      <c r="M23" s="16"/>
      <c r="N23" s="10">
        <f>M23*$L$40</f>
        <v>0</v>
      </c>
      <c r="R23" s="13"/>
      <c r="S23" s="10">
        <f t="shared" ref="S23" si="8">R23*$L$40</f>
        <v>0</v>
      </c>
      <c r="V23">
        <v>6080</v>
      </c>
      <c r="W23">
        <v>148</v>
      </c>
      <c r="X23">
        <v>1332</v>
      </c>
      <c r="Y23">
        <v>7560</v>
      </c>
      <c r="Z23" s="17" t="s">
        <v>83</v>
      </c>
      <c r="AA23" t="s">
        <v>80</v>
      </c>
    </row>
    <row r="24" spans="1:27" ht="16.5" thickTop="1" thickBot="1" x14ac:dyDescent="0.3">
      <c r="B24" t="s">
        <v>54</v>
      </c>
      <c r="C24" t="s">
        <v>52</v>
      </c>
      <c r="D24" t="s">
        <v>125</v>
      </c>
      <c r="E24" t="b">
        <v>1</v>
      </c>
      <c r="F24" t="b">
        <v>1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L24" s="2"/>
      <c r="M24" s="16">
        <f>3.48/2</f>
        <v>1.74</v>
      </c>
      <c r="N24" s="10">
        <f>M24*$L$40</f>
        <v>208.8</v>
      </c>
      <c r="R24" s="13"/>
      <c r="S24" s="10"/>
    </row>
    <row r="25" spans="1:27" ht="16.5" thickTop="1" thickBot="1" x14ac:dyDescent="0.3">
      <c r="B25" t="s">
        <v>54</v>
      </c>
      <c r="C25" t="s">
        <v>50</v>
      </c>
      <c r="D25" t="s">
        <v>86</v>
      </c>
      <c r="E25" t="b">
        <v>1</v>
      </c>
      <c r="F25" t="b">
        <v>0</v>
      </c>
      <c r="G25" t="b">
        <v>0</v>
      </c>
      <c r="H25">
        <v>2</v>
      </c>
      <c r="I25">
        <v>0</v>
      </c>
      <c r="J25" t="b">
        <v>0</v>
      </c>
      <c r="K25" s="6" t="s">
        <v>40</v>
      </c>
      <c r="L25" s="2"/>
      <c r="M25" s="15"/>
      <c r="R25" s="13"/>
      <c r="S25" s="12">
        <f>R25*$L$40</f>
        <v>0</v>
      </c>
    </row>
    <row r="26" spans="1:27" ht="15.75" thickTop="1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44</v>
      </c>
      <c r="L26" s="2">
        <v>203100</v>
      </c>
      <c r="M26" s="15">
        <f t="shared" ref="M26" si="9">10^6/L26</f>
        <v>4.9236829148202856</v>
      </c>
      <c r="N26" s="2">
        <f t="shared" ref="N26" si="10">M26*$L$40</f>
        <v>590.84194977843424</v>
      </c>
    </row>
    <row r="27" spans="1:27" x14ac:dyDescent="0.25">
      <c r="B27" t="s">
        <v>90</v>
      </c>
      <c r="C27" t="s">
        <v>91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L27" s="2">
        <v>333998</v>
      </c>
      <c r="M27" s="15">
        <f t="shared" ref="M27:M30" si="11">10^6/L27</f>
        <v>2.9940299043706848</v>
      </c>
      <c r="N27" s="2">
        <f t="shared" ref="N27:N30" si="12">M27*$L$40</f>
        <v>359.28358852448218</v>
      </c>
      <c r="O27" s="15">
        <f>M27-M7</f>
        <v>2.8183070993637798</v>
      </c>
      <c r="P27" s="2">
        <f t="shared" ref="P27:P33" si="13">O27*$L$40</f>
        <v>338.19685192365358</v>
      </c>
      <c r="V27">
        <v>6768</v>
      </c>
      <c r="W27">
        <v>152</v>
      </c>
      <c r="X27">
        <v>4344</v>
      </c>
      <c r="Y27">
        <v>11264</v>
      </c>
      <c r="Z27" s="17" t="s">
        <v>101</v>
      </c>
      <c r="AA27" t="s">
        <v>100</v>
      </c>
    </row>
    <row r="28" spans="1:27" ht="15.75" thickBot="1" x14ac:dyDescent="0.3">
      <c r="B28" t="s">
        <v>90</v>
      </c>
      <c r="C28" t="s">
        <v>52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40</v>
      </c>
      <c r="L28" s="2">
        <v>340668</v>
      </c>
      <c r="M28" s="15">
        <f t="shared" ref="M28" si="14">10^6/L28</f>
        <v>2.9354092547582984</v>
      </c>
      <c r="N28" s="2">
        <f t="shared" ref="N28:N29" si="15">M28*$L$40</f>
        <v>352.24911057099581</v>
      </c>
      <c r="O28" s="15">
        <f>M28-M7</f>
        <v>2.7596864497513933</v>
      </c>
      <c r="P28" s="2">
        <f t="shared" ref="P28:P29" si="16">O28*$L$40</f>
        <v>331.16237397016721</v>
      </c>
      <c r="V28">
        <v>7856</v>
      </c>
      <c r="W28">
        <v>144</v>
      </c>
      <c r="X28">
        <v>4344</v>
      </c>
      <c r="Y28">
        <v>12344</v>
      </c>
      <c r="Z28" s="17">
        <v>3038</v>
      </c>
      <c r="AA28" t="s">
        <v>100</v>
      </c>
    </row>
    <row r="29" spans="1:27" ht="16.5" thickTop="1" thickBot="1" x14ac:dyDescent="0.3">
      <c r="A29" t="b">
        <v>1</v>
      </c>
      <c r="B29" t="s">
        <v>115</v>
      </c>
      <c r="C29" t="s">
        <v>52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40</v>
      </c>
      <c r="L29" s="2"/>
      <c r="M29" s="16">
        <f>5.29/2</f>
        <v>2.645</v>
      </c>
      <c r="N29" s="12">
        <f t="shared" si="15"/>
        <v>317.39999999999998</v>
      </c>
      <c r="O29" s="15">
        <f>M29-M$13</f>
        <v>2.5034999999999998</v>
      </c>
      <c r="P29" s="1">
        <f t="shared" si="16"/>
        <v>300.41999999999996</v>
      </c>
      <c r="R29" s="13">
        <f>5.29/2</f>
        <v>2.645</v>
      </c>
      <c r="S29" s="12">
        <f>R29*$L$40</f>
        <v>317.39999999999998</v>
      </c>
      <c r="T29" s="15">
        <f>R29-R$13</f>
        <v>2.5034999999999998</v>
      </c>
      <c r="U29">
        <f>T29*$L$40</f>
        <v>300.41999999999996</v>
      </c>
      <c r="V29">
        <v>6676</v>
      </c>
      <c r="W29">
        <v>144</v>
      </c>
      <c r="X29">
        <v>4284</v>
      </c>
      <c r="Y29">
        <v>11104</v>
      </c>
      <c r="Z29" s="17" t="s">
        <v>117</v>
      </c>
      <c r="AA29" t="s">
        <v>118</v>
      </c>
    </row>
    <row r="30" spans="1:27" ht="15.75" thickTop="1" x14ac:dyDescent="0.25">
      <c r="B30" t="s">
        <v>92</v>
      </c>
      <c r="C30" t="s">
        <v>91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44</v>
      </c>
      <c r="L30" s="2">
        <v>242656</v>
      </c>
      <c r="M30" s="15">
        <f t="shared" si="11"/>
        <v>4.121060266385336</v>
      </c>
      <c r="N30" s="2">
        <f t="shared" si="12"/>
        <v>494.52723196624032</v>
      </c>
    </row>
    <row r="31" spans="1:27" x14ac:dyDescent="0.25">
      <c r="B31" t="s">
        <v>92</v>
      </c>
      <c r="C31" t="s">
        <v>91</v>
      </c>
      <c r="E31" t="b">
        <v>0</v>
      </c>
      <c r="F31" t="b">
        <v>1</v>
      </c>
      <c r="G31" t="b">
        <v>0</v>
      </c>
      <c r="H31">
        <v>2</v>
      </c>
      <c r="I31">
        <v>0</v>
      </c>
      <c r="J31" t="b">
        <v>1</v>
      </c>
      <c r="K31" s="6" t="s">
        <v>40</v>
      </c>
      <c r="L31" s="2">
        <v>339123</v>
      </c>
      <c r="M31" s="15">
        <f t="shared" ref="M31" si="17">10^6/L31</f>
        <v>2.9487825951056106</v>
      </c>
      <c r="N31" s="2">
        <f t="shared" ref="N31" si="18">M31*$L$40</f>
        <v>353.85391141267326</v>
      </c>
      <c r="O31" s="15">
        <f>M31-M7</f>
        <v>2.7730597900987055</v>
      </c>
      <c r="P31" s="2">
        <f t="shared" si="13"/>
        <v>332.76717481184465</v>
      </c>
      <c r="V31">
        <v>8644</v>
      </c>
      <c r="W31">
        <v>156</v>
      </c>
      <c r="X31">
        <v>4328</v>
      </c>
      <c r="Y31">
        <v>13128</v>
      </c>
      <c r="Z31" s="17">
        <v>3348</v>
      </c>
      <c r="AA31" t="s">
        <v>98</v>
      </c>
    </row>
    <row r="32" spans="1:27" ht="15.75" thickBot="1" x14ac:dyDescent="0.3">
      <c r="B32" t="s">
        <v>92</v>
      </c>
      <c r="C32" t="s">
        <v>52</v>
      </c>
      <c r="E32" t="b">
        <v>0</v>
      </c>
      <c r="F32" t="b">
        <v>1</v>
      </c>
      <c r="G32" t="b">
        <v>0</v>
      </c>
      <c r="H32">
        <v>2</v>
      </c>
      <c r="I32">
        <v>0</v>
      </c>
      <c r="J32" t="b">
        <v>1</v>
      </c>
      <c r="K32" s="6" t="s">
        <v>40</v>
      </c>
      <c r="L32" s="2">
        <v>324856</v>
      </c>
      <c r="M32" s="15">
        <f t="shared" ref="M32" si="19">10^6/L32</f>
        <v>3.0782869948531042</v>
      </c>
      <c r="N32" s="2">
        <f t="shared" ref="N32" si="20">M32*$L$40</f>
        <v>369.39443938237252</v>
      </c>
      <c r="O32" s="15">
        <f>M32-M7</f>
        <v>2.9025641898461991</v>
      </c>
      <c r="P32" s="2">
        <f t="shared" si="13"/>
        <v>348.30770278154387</v>
      </c>
      <c r="V32">
        <v>11040</v>
      </c>
      <c r="W32">
        <v>156</v>
      </c>
      <c r="X32">
        <v>4332</v>
      </c>
      <c r="Y32">
        <v>15528</v>
      </c>
      <c r="Z32" s="17" t="s">
        <v>99</v>
      </c>
      <c r="AA32" t="s">
        <v>98</v>
      </c>
    </row>
    <row r="33" spans="1:27" ht="16.5" thickTop="1" thickBot="1" x14ac:dyDescent="0.3">
      <c r="A33" t="b">
        <v>1</v>
      </c>
      <c r="B33" t="s">
        <v>112</v>
      </c>
      <c r="C33" t="s">
        <v>52</v>
      </c>
      <c r="E33" t="b">
        <v>0</v>
      </c>
      <c r="F33" t="b">
        <v>1</v>
      </c>
      <c r="G33" t="b">
        <v>0</v>
      </c>
      <c r="H33">
        <v>2</v>
      </c>
      <c r="I33">
        <v>0</v>
      </c>
      <c r="J33" t="b">
        <v>0</v>
      </c>
      <c r="K33" s="6" t="s">
        <v>40</v>
      </c>
      <c r="L33" s="2"/>
      <c r="M33" s="16">
        <f>6/2</f>
        <v>3</v>
      </c>
      <c r="N33" s="10">
        <f>M33*$L$40</f>
        <v>360</v>
      </c>
      <c r="O33" s="15">
        <f>M33-M$13</f>
        <v>2.8584999999999998</v>
      </c>
      <c r="P33" s="1">
        <f t="shared" si="13"/>
        <v>343.02</v>
      </c>
      <c r="R33" s="16">
        <f>6/2</f>
        <v>3</v>
      </c>
      <c r="S33" s="12">
        <f>R33*$L$40</f>
        <v>360</v>
      </c>
      <c r="T33" s="15">
        <f>R33-R$13</f>
        <v>2.8584999999999998</v>
      </c>
      <c r="U33">
        <f>T33*$L$40</f>
        <v>343.02</v>
      </c>
      <c r="V33">
        <v>9732</v>
      </c>
      <c r="W33">
        <v>156</v>
      </c>
      <c r="X33">
        <v>3744</v>
      </c>
      <c r="Y33">
        <v>13632</v>
      </c>
      <c r="Z33" s="17">
        <v>3540</v>
      </c>
      <c r="AA33" t="s">
        <v>119</v>
      </c>
    </row>
    <row r="34" spans="1:27" ht="16.5" thickTop="1" thickBot="1" x14ac:dyDescent="0.3">
      <c r="B34" t="s">
        <v>126</v>
      </c>
      <c r="C34" t="s">
        <v>91</v>
      </c>
      <c r="D34" s="3"/>
      <c r="E34" t="b">
        <v>1</v>
      </c>
      <c r="F34" t="b">
        <v>0</v>
      </c>
      <c r="G34" t="b">
        <v>0</v>
      </c>
      <c r="H34">
        <v>2</v>
      </c>
      <c r="I34">
        <v>0</v>
      </c>
      <c r="J34" t="b">
        <v>0</v>
      </c>
      <c r="K34" s="6" t="s">
        <v>20</v>
      </c>
      <c r="L34" s="2"/>
      <c r="M34" s="16"/>
      <c r="N34" s="10"/>
      <c r="R34" s="16">
        <f>3.48/2</f>
        <v>1.74</v>
      </c>
      <c r="S34" s="10">
        <f>R34*21</f>
        <v>36.54</v>
      </c>
    </row>
    <row r="35" spans="1:27" ht="15.75" thickTop="1" x14ac:dyDescent="0.25">
      <c r="L35" s="2"/>
      <c r="M35" s="1"/>
    </row>
    <row r="36" spans="1:27" x14ac:dyDescent="0.25">
      <c r="L36" s="2"/>
      <c r="M36" s="1"/>
    </row>
    <row r="37" spans="1:27" x14ac:dyDescent="0.25">
      <c r="L37" s="2"/>
      <c r="M37" s="1"/>
    </row>
    <row r="39" spans="1:27" x14ac:dyDescent="0.25">
      <c r="K39" t="s">
        <v>45</v>
      </c>
      <c r="L39">
        <v>120000000</v>
      </c>
    </row>
    <row r="40" spans="1:27" x14ac:dyDescent="0.25">
      <c r="K40" t="s">
        <v>62</v>
      </c>
      <c r="L40">
        <f>L39/10^6</f>
        <v>120</v>
      </c>
    </row>
    <row r="42" spans="1:27" x14ac:dyDescent="0.25">
      <c r="M42" s="1"/>
    </row>
    <row r="43" spans="1:27" x14ac:dyDescent="0.25">
      <c r="M43" s="1"/>
    </row>
  </sheetData>
  <autoFilter ref="A5:AA33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C4" sqref="C4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18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15">
        <f>'Switch test (2)'!O14</f>
        <v>1.7000000000000015E-2</v>
      </c>
    </row>
    <row r="5" spans="2:3" x14ac:dyDescent="0.25">
      <c r="B5" t="s">
        <v>65</v>
      </c>
      <c r="C5" s="15">
        <f>'Switch test (2)'!O22</f>
        <v>0.20849999999999999</v>
      </c>
    </row>
    <row r="6" spans="2:3" x14ac:dyDescent="0.25">
      <c r="B6" t="s">
        <v>94</v>
      </c>
      <c r="C6" s="15">
        <f>'Switch test (2)'!O29</f>
        <v>2.5034999999999998</v>
      </c>
    </row>
    <row r="7" spans="2:3" x14ac:dyDescent="0.25">
      <c r="B7" t="s">
        <v>95</v>
      </c>
      <c r="C7" s="15">
        <f>'Switch test (2)'!O33</f>
        <v>2.8584999999999998</v>
      </c>
    </row>
    <row r="19" spans="2:16" x14ac:dyDescent="0.25">
      <c r="B19" s="18" t="s">
        <v>109</v>
      </c>
    </row>
    <row r="21" spans="2:16" x14ac:dyDescent="0.25">
      <c r="B21" t="s">
        <v>93</v>
      </c>
      <c r="C21" t="s">
        <v>102</v>
      </c>
      <c r="O21" t="s">
        <v>124</v>
      </c>
    </row>
    <row r="22" spans="2:16" x14ac:dyDescent="0.25">
      <c r="B22" t="s">
        <v>64</v>
      </c>
      <c r="C22">
        <f>'Switch test (2)'!W14</f>
        <v>140</v>
      </c>
      <c r="O22" t="str">
        <f>B4</f>
        <v>Protothreads</v>
      </c>
      <c r="P22">
        <f>C4</f>
        <v>1.7000000000000015E-2</v>
      </c>
    </row>
    <row r="23" spans="2:16" x14ac:dyDescent="0.25">
      <c r="B23" t="s">
        <v>65</v>
      </c>
      <c r="C23" s="2">
        <f>'Switch test (2)'!W22</f>
        <v>148</v>
      </c>
      <c r="O23" t="str">
        <f t="shared" ref="O23:P25" si="0">B5</f>
        <v>Coroutines</v>
      </c>
      <c r="P23">
        <f t="shared" si="0"/>
        <v>0.20849999999999999</v>
      </c>
    </row>
    <row r="24" spans="2:16" x14ac:dyDescent="0.25">
      <c r="B24" t="s">
        <v>94</v>
      </c>
      <c r="C24" s="2">
        <f>'Switch test (2)'!W29</f>
        <v>144</v>
      </c>
      <c r="O24" t="str">
        <f t="shared" si="0"/>
        <v>FreeRTOS</v>
      </c>
      <c r="P24">
        <f t="shared" si="0"/>
        <v>2.5034999999999998</v>
      </c>
    </row>
    <row r="25" spans="2:16" x14ac:dyDescent="0.25">
      <c r="B25" t="s">
        <v>95</v>
      </c>
      <c r="C25" s="2">
        <f>'Switch test (2)'!W33</f>
        <v>156</v>
      </c>
      <c r="O25" t="str">
        <f t="shared" si="0"/>
        <v>MQX Lite</v>
      </c>
      <c r="P25">
        <f t="shared" si="0"/>
        <v>2.8584999999999998</v>
      </c>
    </row>
    <row r="38" spans="2:3" x14ac:dyDescent="0.25">
      <c r="B38" s="18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(2)'!V9</f>
        <v>4384</v>
      </c>
    </row>
    <row r="42" spans="2:3" x14ac:dyDescent="0.25">
      <c r="B42" t="s">
        <v>65</v>
      </c>
      <c r="C42" s="2">
        <f>'Switch test (2)'!V17</f>
        <v>6236</v>
      </c>
    </row>
    <row r="43" spans="2:3" x14ac:dyDescent="0.25">
      <c r="B43" t="s">
        <v>95</v>
      </c>
      <c r="C43" s="2">
        <f>'Switch test (2)'!V31</f>
        <v>8644</v>
      </c>
    </row>
    <row r="44" spans="2:3" x14ac:dyDescent="0.25">
      <c r="B44" t="s">
        <v>94</v>
      </c>
      <c r="C44" s="2">
        <f>'Switch test (2)'!V27</f>
        <v>6768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'Charts (Switch test)'!P22:P22</xm:f>
              <xm:sqref>Q22</xm:sqref>
            </x14:sparkline>
            <x14:sparkline>
              <xm:f>'Charts (Switch test)'!P23:P23</xm:f>
              <xm:sqref>Q23</xm:sqref>
            </x14:sparkline>
            <x14:sparkline>
              <xm:f>'Charts (Switch test)'!P24:P24</xm:f>
              <xm:sqref>Q24</xm:sqref>
            </x14:sparkline>
            <x14:sparkline>
              <xm:f>'Charts (Switch test)'!P25:P25</xm:f>
              <xm:sqref>Q25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 test (1)</vt:lpstr>
      <vt:lpstr>Switch test (2)</vt:lpstr>
      <vt:lpstr>Charts (Switch test)</vt:lpstr>
      <vt:lpstr>Sheet4</vt:lpstr>
      <vt:lpstr>Sheet1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2019-05-31T04:57:21Z</dcterms:modified>
</cp:coreProperties>
</file>