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urce\repos\k64f_coro\"/>
    </mc:Choice>
  </mc:AlternateContent>
  <bookViews>
    <workbookView xWindow="0" yWindow="0" windowWidth="28800" windowHeight="1212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6" i="2" l="1"/>
  <c r="U16" i="2" s="1"/>
  <c r="T21" i="2"/>
  <c r="U21" i="2" s="1"/>
  <c r="T20" i="2"/>
  <c r="U20" i="2" s="1"/>
  <c r="P15" i="2"/>
  <c r="P16" i="2"/>
  <c r="P17" i="2" l="1"/>
  <c r="P14" i="2"/>
  <c r="P13" i="2"/>
  <c r="P12" i="2"/>
  <c r="P22" i="2"/>
  <c r="T12" i="2"/>
  <c r="T13" i="2"/>
  <c r="T14" i="2"/>
  <c r="P19" i="2"/>
  <c r="P18" i="2"/>
  <c r="P6" i="2"/>
  <c r="P8" i="2"/>
  <c r="P11" i="2"/>
  <c r="O30" i="2"/>
  <c r="O31" i="2" s="1"/>
  <c r="Q17" i="2" l="1"/>
  <c r="U14" i="2"/>
  <c r="Q16" i="2"/>
  <c r="U12" i="2"/>
  <c r="Q22" i="2"/>
  <c r="Q12" i="2"/>
  <c r="Q18" i="2"/>
  <c r="Q13" i="2"/>
  <c r="Q19" i="2"/>
  <c r="Q14" i="2"/>
  <c r="U22" i="2"/>
  <c r="U13" i="2"/>
  <c r="Q15" i="2"/>
  <c r="Q11" i="2"/>
  <c r="Q8" i="2"/>
  <c r="Q6" i="2"/>
  <c r="P10" i="2"/>
  <c r="Q10" i="2" s="1"/>
  <c r="P9" i="2" l="1"/>
  <c r="Q9" i="2" s="1"/>
  <c r="P7" i="2"/>
  <c r="Q7" i="2" s="1"/>
  <c r="P5" i="2"/>
  <c r="Q5" i="2" s="1"/>
  <c r="P9" i="1"/>
  <c r="U6" i="1"/>
  <c r="U5" i="1"/>
  <c r="S6" i="1"/>
  <c r="S5" i="1"/>
  <c r="R6" i="1"/>
  <c r="R5" i="1"/>
  <c r="AP28" i="1"/>
  <c r="AP29" i="1"/>
  <c r="AP30" i="1"/>
  <c r="AP31" i="1"/>
  <c r="AP27" i="1"/>
  <c r="P6" i="1"/>
  <c r="AA16" i="1"/>
  <c r="AA15" i="1"/>
  <c r="AA13" i="1"/>
  <c r="AA4" i="1"/>
  <c r="AD3" i="1"/>
  <c r="AD2" i="1"/>
  <c r="AB3" i="1"/>
  <c r="AA2" i="1"/>
  <c r="AB2" i="1" s="1"/>
  <c r="M7" i="1"/>
  <c r="AB10" i="1"/>
  <c r="AD10" i="1" s="1"/>
  <c r="AB9" i="1"/>
  <c r="AB7" i="1"/>
  <c r="AD9" i="1" s="1"/>
  <c r="AB8" i="1"/>
  <c r="AD8" i="1" s="1"/>
  <c r="P5" i="1"/>
  <c r="M5" i="1"/>
  <c r="I6" i="1"/>
  <c r="J6" i="1" s="1"/>
  <c r="I5" i="1"/>
  <c r="J5" i="1" s="1"/>
  <c r="AC10" i="1" l="1"/>
  <c r="AC9" i="1"/>
  <c r="AC8" i="1"/>
  <c r="E7" i="1"/>
  <c r="I7" i="1" s="1"/>
  <c r="J7" i="1" s="1"/>
</calcChain>
</file>

<file path=xl/sharedStrings.xml><?xml version="1.0" encoding="utf-8"?>
<sst xmlns="http://schemas.openxmlformats.org/spreadsheetml/2006/main" count="120" uniqueCount="63">
  <si>
    <t>Version</t>
  </si>
  <si>
    <t>k22ptmin</t>
  </si>
  <si>
    <t>UpTime</t>
  </si>
  <si>
    <t>DownTime</t>
  </si>
  <si>
    <t>PeriodTime</t>
  </si>
  <si>
    <t>k22awaitmin</t>
  </si>
  <si>
    <t>k22await1</t>
  </si>
  <si>
    <t>await</t>
  </si>
  <si>
    <t>k22awaitmin_ns</t>
  </si>
  <si>
    <t>scheduler</t>
  </si>
  <si>
    <t>microsecs</t>
  </si>
  <si>
    <t>Switches/s</t>
  </si>
  <si>
    <t>Cycles/s</t>
  </si>
  <si>
    <t>Version 0</t>
  </si>
  <si>
    <t>Switch/s</t>
  </si>
  <si>
    <t>Version 2</t>
  </si>
  <si>
    <t>Cost us</t>
  </si>
  <si>
    <t>Version 2 history</t>
  </si>
  <si>
    <t>Start</t>
  </si>
  <si>
    <t>getNextTask return index; remove call to getTaskindex()</t>
  </si>
  <si>
    <t>-O1</t>
  </si>
  <si>
    <t>Remove array&lt;&gt;</t>
  </si>
  <si>
    <t>Replace getters</t>
  </si>
  <si>
    <t>Incremental</t>
  </si>
  <si>
    <t>Version 1 (includes Term1)</t>
  </si>
  <si>
    <t>Tight loop</t>
  </si>
  <si>
    <t>Tiny pt</t>
  </si>
  <si>
    <t>Initial ratio</t>
  </si>
  <si>
    <t>Current ratio</t>
  </si>
  <si>
    <t>Idle count</t>
  </si>
  <si>
    <t>Version 3 - remove idle</t>
  </si>
  <si>
    <t>k22ptmin_ns</t>
  </si>
  <si>
    <t>protothreads</t>
  </si>
  <si>
    <t>Tasks per second</t>
  </si>
  <si>
    <r>
      <t>Mean time per task (</t>
    </r>
    <r>
      <rPr>
        <sz val="11"/>
        <color theme="1"/>
        <rFont val="Calibri"/>
        <family val="2"/>
      </rPr>
      <t>µs</t>
    </r>
    <r>
      <rPr>
        <sz val="11"/>
        <color theme="1"/>
        <rFont val="Calibri"/>
        <family val="2"/>
        <scheme val="minor"/>
      </rPr>
      <t>)</t>
    </r>
  </si>
  <si>
    <t>Results</t>
  </si>
  <si>
    <t>Characteristics</t>
  </si>
  <si>
    <t>task count</t>
  </si>
  <si>
    <t>Unused tasks</t>
  </si>
  <si>
    <t>Optimisation</t>
  </si>
  <si>
    <t>-O3</t>
  </si>
  <si>
    <t>Tasks</t>
  </si>
  <si>
    <t>Build</t>
  </si>
  <si>
    <t>S/W timer</t>
  </si>
  <si>
    <t>-O0</t>
  </si>
  <si>
    <t>Clock speed</t>
  </si>
  <si>
    <t>Mean ops per task</t>
  </si>
  <si>
    <t>Measurement of task switch time</t>
  </si>
  <si>
    <t>2nd board</t>
  </si>
  <si>
    <t>Project</t>
  </si>
  <si>
    <t>DebugLLVM_NS</t>
  </si>
  <si>
    <t>#define LOOP_ONLY in main.c</t>
  </si>
  <si>
    <t>DebugLLVM</t>
  </si>
  <si>
    <t>k22ptmin_xt</t>
  </si>
  <si>
    <t>k22awaitmin_xt</t>
  </si>
  <si>
    <t>Build configuration</t>
  </si>
  <si>
    <t>Special build</t>
  </si>
  <si>
    <t>Variant</t>
  </si>
  <si>
    <t>#define UNUSED_TASK_COUNT 2 in main_cpp.cpp</t>
  </si>
  <si>
    <t>#define UNUSED_TASK_COUNT 2 in ptmain_cpp.cpp</t>
  </si>
  <si>
    <t>#define UNUSED_TASK_COUNT 1 in ptmain_cpp.cpp</t>
  </si>
  <si>
    <t>#define UNUSED_TASK_COUNT 1 in main_cpp.cpp</t>
  </si>
  <si>
    <t>Ops per µs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</si>
</sst>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B2B2B2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0" fontId="1" fillId="4" borderId="3" applyNumberFormat="0" applyFont="0" applyAlignment="0" applyProtection="0"/>
    <xf numFmtId="0" fontId="6" fillId="5" borderId="10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4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9" fontId="0" fillId="0" borderId="0" xfId="1" applyFont="1"/>
    <xf numFmtId="0" fontId="0" fillId="0" borderId="0" xfId="0" applyAlignment="1">
      <alignment textRotation="45"/>
    </xf>
    <xf numFmtId="0" fontId="0" fillId="0" borderId="0" xfId="0" quotePrefix="1" applyAlignment="1">
      <alignment horizontal="right"/>
    </xf>
    <xf numFmtId="0" fontId="3" fillId="2" borderId="0" xfId="3" applyBorder="1" applyAlignment="1">
      <alignment horizontal="center"/>
    </xf>
    <xf numFmtId="0" fontId="2" fillId="0" borderId="0" xfId="2"/>
    <xf numFmtId="1" fontId="0" fillId="0" borderId="0" xfId="0" applyNumberFormat="1" applyAlignment="1">
      <alignment textRotation="45"/>
    </xf>
    <xf numFmtId="1" fontId="1" fillId="8" borderId="0" xfId="9" applyNumberFormat="1"/>
    <xf numFmtId="1" fontId="1" fillId="6" borderId="0" xfId="7" applyNumberFormat="1"/>
    <xf numFmtId="1" fontId="1" fillId="7" borderId="0" xfId="8" applyNumberFormat="1"/>
    <xf numFmtId="2" fontId="6" fillId="5" borderId="10" xfId="6" applyNumberFormat="1"/>
    <xf numFmtId="0" fontId="3" fillId="2" borderId="4" xfId="3" applyBorder="1" applyAlignment="1">
      <alignment horizontal="center"/>
    </xf>
    <xf numFmtId="0" fontId="3" fillId="2" borderId="5" xfId="3" applyBorder="1" applyAlignment="1">
      <alignment horizontal="center"/>
    </xf>
    <xf numFmtId="0" fontId="3" fillId="2" borderId="6" xfId="3" applyBorder="1" applyAlignment="1">
      <alignment horizontal="center"/>
    </xf>
    <xf numFmtId="0" fontId="3" fillId="4" borderId="7" xfId="5" applyFont="1" applyBorder="1" applyAlignment="1">
      <alignment horizontal="center"/>
    </xf>
    <xf numFmtId="0" fontId="3" fillId="4" borderId="8" xfId="5" applyFont="1" applyBorder="1" applyAlignment="1">
      <alignment horizontal="center"/>
    </xf>
    <xf numFmtId="0" fontId="3" fillId="2" borderId="9" xfId="3" applyBorder="1" applyAlignment="1">
      <alignment horizontal="center"/>
    </xf>
    <xf numFmtId="0" fontId="3" fillId="2" borderId="0" xfId="3" applyBorder="1" applyAlignment="1">
      <alignment horizontal="center"/>
    </xf>
    <xf numFmtId="0" fontId="4" fillId="3" borderId="11" xfId="4" applyBorder="1" applyAlignment="1">
      <alignment horizontal="center"/>
    </xf>
    <xf numFmtId="0" fontId="4" fillId="3" borderId="12" xfId="4" applyBorder="1" applyAlignment="1">
      <alignment horizontal="center"/>
    </xf>
    <xf numFmtId="0" fontId="4" fillId="3" borderId="13" xfId="4" applyBorder="1" applyAlignment="1">
      <alignment horizontal="center"/>
    </xf>
  </cellXfs>
  <cellStyles count="10">
    <cellStyle name="20% - Accent1" xfId="7" builtinId="30"/>
    <cellStyle name="20% - Accent2" xfId="8" builtinId="34"/>
    <cellStyle name="20% - Accent4" xfId="9" builtinId="42"/>
    <cellStyle name="Check Cell" xfId="6" builtinId="23"/>
    <cellStyle name="Input" xfId="3" builtinId="20"/>
    <cellStyle name="Normal" xfId="0" builtinId="0"/>
    <cellStyle name="Note" xfId="5" builtinId="10"/>
    <cellStyle name="Output" xfId="4" builtinId="21"/>
    <cellStyle name="Percent" xfId="1" builtinId="5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31"/>
  <sheetViews>
    <sheetView topLeftCell="G1" workbookViewId="0">
      <selection activeCell="Z16" sqref="Z16"/>
    </sheetView>
  </sheetViews>
  <sheetFormatPr defaultRowHeight="15" x14ac:dyDescent="0.25"/>
  <cols>
    <col min="2" max="2" width="19.7109375" customWidth="1"/>
    <col min="3" max="4" width="14.140625" customWidth="1"/>
    <col min="5" max="5" width="11.28515625" bestFit="1" customWidth="1"/>
    <col min="9" max="10" width="11.5703125" bestFit="1" customWidth="1"/>
    <col min="26" max="26" width="32.7109375" customWidth="1"/>
    <col min="27" max="27" width="9.5703125" bestFit="1" customWidth="1"/>
  </cols>
  <sheetData>
    <row r="1" spans="2:30" x14ac:dyDescent="0.25">
      <c r="AC1" t="s">
        <v>23</v>
      </c>
    </row>
    <row r="2" spans="2:30" x14ac:dyDescent="0.25">
      <c r="Z2" t="s">
        <v>25</v>
      </c>
      <c r="AA2" s="2">
        <f>L7</f>
        <v>464810</v>
      </c>
      <c r="AB2">
        <f>10^6/AA2</f>
        <v>2.1514167079021536</v>
      </c>
      <c r="AD2" s="4">
        <f>AB2/AB$7</f>
        <v>1.9192788451195111E-2</v>
      </c>
    </row>
    <row r="3" spans="2:30" x14ac:dyDescent="0.25">
      <c r="E3" t="s">
        <v>10</v>
      </c>
      <c r="I3" t="s">
        <v>13</v>
      </c>
      <c r="L3" t="s">
        <v>24</v>
      </c>
      <c r="O3" t="s">
        <v>15</v>
      </c>
      <c r="T3" t="s">
        <v>30</v>
      </c>
      <c r="Z3" t="s">
        <v>26</v>
      </c>
      <c r="AA3" s="2">
        <v>166000</v>
      </c>
      <c r="AB3">
        <f>10^6/AA3</f>
        <v>6.024096385542169</v>
      </c>
      <c r="AD3" s="4">
        <f>AB3/AB$7</f>
        <v>5.3740963855421688E-2</v>
      </c>
    </row>
    <row r="4" spans="2:30" x14ac:dyDescent="0.25">
      <c r="B4" t="s">
        <v>0</v>
      </c>
      <c r="C4" t="s">
        <v>7</v>
      </c>
      <c r="D4" t="s">
        <v>9</v>
      </c>
      <c r="E4" t="s">
        <v>4</v>
      </c>
      <c r="F4" t="s">
        <v>2</v>
      </c>
      <c r="G4" t="s">
        <v>3</v>
      </c>
      <c r="I4" t="s">
        <v>12</v>
      </c>
      <c r="J4" t="s">
        <v>11</v>
      </c>
      <c r="L4" t="s">
        <v>14</v>
      </c>
      <c r="M4" t="s">
        <v>16</v>
      </c>
      <c r="O4" t="s">
        <v>14</v>
      </c>
      <c r="P4" t="s">
        <v>16</v>
      </c>
      <c r="Q4" t="s">
        <v>29</v>
      </c>
      <c r="AA4" s="2">
        <f>AA2/AA3</f>
        <v>2.8000602409638553</v>
      </c>
      <c r="AD4" s="4"/>
    </row>
    <row r="5" spans="2:30" x14ac:dyDescent="0.25">
      <c r="B5" t="s">
        <v>1</v>
      </c>
      <c r="C5" t="b">
        <v>0</v>
      </c>
      <c r="D5" t="b">
        <v>1</v>
      </c>
      <c r="E5">
        <v>221.68</v>
      </c>
      <c r="F5">
        <v>76.599999999999994</v>
      </c>
      <c r="G5">
        <v>145.4</v>
      </c>
      <c r="I5" s="2">
        <f>10^6/E5</f>
        <v>4511.0068567304224</v>
      </c>
      <c r="J5" s="2">
        <f>I5*2</f>
        <v>9022.0137134608449</v>
      </c>
      <c r="L5">
        <v>8921</v>
      </c>
      <c r="M5">
        <f>10^6/L5</f>
        <v>112.09505660800359</v>
      </c>
      <c r="O5">
        <v>37964</v>
      </c>
      <c r="P5">
        <f>10^6/O5</f>
        <v>26.340743862606679</v>
      </c>
      <c r="Q5">
        <v>18676</v>
      </c>
      <c r="R5">
        <f>O5+Q5</f>
        <v>56640</v>
      </c>
      <c r="S5">
        <f>10^6/R5</f>
        <v>17.655367231638419</v>
      </c>
      <c r="T5">
        <v>66736</v>
      </c>
      <c r="U5">
        <f>10^6/T5</f>
        <v>14.984416207144569</v>
      </c>
    </row>
    <row r="6" spans="2:30" x14ac:dyDescent="0.25">
      <c r="B6" t="s">
        <v>5</v>
      </c>
      <c r="C6" t="b">
        <v>1</v>
      </c>
      <c r="D6" t="b">
        <v>1</v>
      </c>
      <c r="E6">
        <v>260</v>
      </c>
      <c r="F6">
        <v>171.2</v>
      </c>
      <c r="G6">
        <v>88.8</v>
      </c>
      <c r="I6" s="2">
        <f t="shared" ref="I6:I7" si="0">10^6/E6</f>
        <v>3846.1538461538462</v>
      </c>
      <c r="J6" s="2">
        <f t="shared" ref="J6:J7" si="1">I6*2</f>
        <v>7692.3076923076924</v>
      </c>
      <c r="O6">
        <v>27078</v>
      </c>
      <c r="P6">
        <f>10^6/O6</f>
        <v>36.930349361104959</v>
      </c>
      <c r="Q6">
        <v>13570</v>
      </c>
      <c r="R6">
        <f>O6+Q6</f>
        <v>40648</v>
      </c>
      <c r="S6">
        <f>10^6/R6</f>
        <v>24.601456406219249</v>
      </c>
      <c r="T6">
        <v>45707</v>
      </c>
      <c r="U6">
        <f>10^6/T6</f>
        <v>21.878486883847113</v>
      </c>
      <c r="AA6" t="s">
        <v>17</v>
      </c>
    </row>
    <row r="7" spans="2:30" x14ac:dyDescent="0.25">
      <c r="B7" t="s">
        <v>8</v>
      </c>
      <c r="C7" t="b">
        <v>0</v>
      </c>
      <c r="D7" t="b">
        <v>0</v>
      </c>
      <c r="E7">
        <f>F7+G7</f>
        <v>3.59</v>
      </c>
      <c r="F7">
        <v>1.81</v>
      </c>
      <c r="G7">
        <v>1.78</v>
      </c>
      <c r="I7" s="2">
        <f t="shared" si="0"/>
        <v>278551.53203342622</v>
      </c>
      <c r="J7" s="2">
        <f t="shared" si="1"/>
        <v>557103.06406685244</v>
      </c>
      <c r="L7">
        <v>464810</v>
      </c>
      <c r="M7">
        <f>10^6/L7</f>
        <v>2.1514167079021536</v>
      </c>
      <c r="Z7" t="s">
        <v>18</v>
      </c>
      <c r="AA7">
        <v>8921</v>
      </c>
      <c r="AB7">
        <f>10^6/AA7</f>
        <v>112.09505660800359</v>
      </c>
    </row>
    <row r="8" spans="2:30" x14ac:dyDescent="0.25">
      <c r="B8" t="s">
        <v>6</v>
      </c>
      <c r="C8" t="b">
        <v>1</v>
      </c>
      <c r="D8" t="b">
        <v>1</v>
      </c>
      <c r="Z8" t="s">
        <v>19</v>
      </c>
      <c r="AA8">
        <v>14736</v>
      </c>
      <c r="AB8">
        <f>10^6/AA8</f>
        <v>67.861020629750271</v>
      </c>
      <c r="AC8" s="4">
        <f>(AB7-AB8)/AB7</f>
        <v>0.39461183496199781</v>
      </c>
      <c r="AD8" s="4">
        <f>AB8/$AB$7</f>
        <v>0.60538816503800219</v>
      </c>
    </row>
    <row r="9" spans="2:30" x14ac:dyDescent="0.25">
      <c r="B9" t="s">
        <v>31</v>
      </c>
      <c r="C9" t="b">
        <v>0</v>
      </c>
      <c r="D9" t="b">
        <v>0</v>
      </c>
      <c r="O9" s="2">
        <v>166000</v>
      </c>
      <c r="P9">
        <f>10^6/O9</f>
        <v>6.024096385542169</v>
      </c>
      <c r="Z9" s="3" t="s">
        <v>20</v>
      </c>
      <c r="AA9">
        <v>33256</v>
      </c>
      <c r="AB9">
        <f>10^6/AA9</f>
        <v>30.069761847486166</v>
      </c>
      <c r="AC9" s="4">
        <f t="shared" ref="AC9:AC10" si="2">(AB8-AB9)/AB8</f>
        <v>0.55689198941544393</v>
      </c>
      <c r="AD9" s="4">
        <f t="shared" ref="AD9:AD10" si="3">AB9/$AB$7</f>
        <v>0.26825234544142407</v>
      </c>
    </row>
    <row r="10" spans="2:30" x14ac:dyDescent="0.25">
      <c r="Z10" t="s">
        <v>21</v>
      </c>
      <c r="AA10">
        <v>37964</v>
      </c>
      <c r="AB10">
        <f>10^6/AA10</f>
        <v>26.340743862606679</v>
      </c>
      <c r="AC10" s="4">
        <f t="shared" si="2"/>
        <v>0.12401222210515223</v>
      </c>
      <c r="AD10" s="4">
        <f t="shared" si="3"/>
        <v>0.23498577599831419</v>
      </c>
    </row>
    <row r="11" spans="2:30" x14ac:dyDescent="0.25">
      <c r="Z11" t="s">
        <v>22</v>
      </c>
    </row>
    <row r="13" spans="2:30" x14ac:dyDescent="0.25">
      <c r="AA13">
        <f>AA10/AA7</f>
        <v>4.2555767290662478</v>
      </c>
    </row>
    <row r="15" spans="2:30" x14ac:dyDescent="0.25">
      <c r="Z15" t="s">
        <v>27</v>
      </c>
      <c r="AA15">
        <f>AA2/AA7</f>
        <v>52.102903261966148</v>
      </c>
    </row>
    <row r="16" spans="2:30" x14ac:dyDescent="0.25">
      <c r="Z16" t="s">
        <v>28</v>
      </c>
      <c r="AA16">
        <f>AA3/AA10</f>
        <v>4.3725634811927092</v>
      </c>
    </row>
    <row r="26" spans="41:42" x14ac:dyDescent="0.25">
      <c r="AO26">
        <v>37436</v>
      </c>
    </row>
    <row r="27" spans="41:42" x14ac:dyDescent="0.25">
      <c r="AO27">
        <v>56112</v>
      </c>
      <c r="AP27">
        <f>AO27-AO26</f>
        <v>18676</v>
      </c>
    </row>
    <row r="28" spans="41:42" x14ac:dyDescent="0.25">
      <c r="AO28">
        <v>74790</v>
      </c>
      <c r="AP28">
        <f t="shared" ref="AP28:AP31" si="4">AO28-AO27</f>
        <v>18678</v>
      </c>
    </row>
    <row r="29" spans="41:42" x14ac:dyDescent="0.25">
      <c r="AO29">
        <v>93468</v>
      </c>
      <c r="AP29">
        <f t="shared" si="4"/>
        <v>18678</v>
      </c>
    </row>
    <row r="30" spans="41:42" x14ac:dyDescent="0.25">
      <c r="AO30">
        <v>112145</v>
      </c>
      <c r="AP30">
        <f t="shared" si="4"/>
        <v>18677</v>
      </c>
    </row>
    <row r="31" spans="41:42" x14ac:dyDescent="0.25">
      <c r="AO31">
        <v>130820</v>
      </c>
      <c r="AP31">
        <f t="shared" si="4"/>
        <v>18675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4"/>
  <sheetViews>
    <sheetView tabSelected="1" workbookViewId="0">
      <selection activeCell="U16" sqref="U16"/>
    </sheetView>
  </sheetViews>
  <sheetFormatPr defaultRowHeight="15" x14ac:dyDescent="0.25"/>
  <cols>
    <col min="1" max="1" width="2.85546875" customWidth="1"/>
    <col min="2" max="2" width="15.28515625" customWidth="1"/>
    <col min="3" max="3" width="15" bestFit="1" customWidth="1"/>
    <col min="4" max="4" width="18.42578125" customWidth="1"/>
    <col min="5" max="5" width="11.5703125" customWidth="1"/>
    <col min="6" max="6" width="11.28515625" customWidth="1"/>
    <col min="7" max="11" width="12" customWidth="1"/>
    <col min="12" max="12" width="12" hidden="1" customWidth="1"/>
    <col min="13" max="13" width="9.5703125" hidden="1" customWidth="1"/>
    <col min="14" max="14" width="9.140625" hidden="1" customWidth="1"/>
    <col min="15" max="15" width="14.28515625" customWidth="1"/>
    <col min="16" max="16" width="12.140625" customWidth="1"/>
    <col min="17" max="17" width="10.5703125" style="2" bestFit="1" customWidth="1"/>
  </cols>
  <sheetData>
    <row r="1" spans="2:21" ht="23.25" x14ac:dyDescent="0.35">
      <c r="B1" s="8" t="s">
        <v>47</v>
      </c>
      <c r="C1" s="8"/>
      <c r="D1" s="8"/>
    </row>
    <row r="3" spans="2:21" ht="24" customHeight="1" x14ac:dyDescent="0.25">
      <c r="B3" s="21" t="s">
        <v>57</v>
      </c>
      <c r="C3" s="22"/>
      <c r="D3" s="23"/>
      <c r="E3" s="14" t="s">
        <v>36</v>
      </c>
      <c r="F3" s="15"/>
      <c r="G3" s="16"/>
      <c r="H3" s="17" t="s">
        <v>41</v>
      </c>
      <c r="I3" s="18"/>
      <c r="J3" s="19" t="s">
        <v>42</v>
      </c>
      <c r="K3" s="20"/>
      <c r="L3" s="7"/>
      <c r="M3" s="7"/>
      <c r="O3" s="21" t="s">
        <v>35</v>
      </c>
      <c r="P3" s="22"/>
      <c r="Q3" s="23"/>
      <c r="S3" t="s">
        <v>48</v>
      </c>
    </row>
    <row r="4" spans="2:21" ht="93" customHeight="1" x14ac:dyDescent="0.25">
      <c r="B4" s="5" t="s">
        <v>49</v>
      </c>
      <c r="C4" s="5" t="s">
        <v>55</v>
      </c>
      <c r="D4" s="5" t="s">
        <v>56</v>
      </c>
      <c r="E4" s="5" t="s">
        <v>7</v>
      </c>
      <c r="F4" s="5" t="s">
        <v>9</v>
      </c>
      <c r="G4" s="5" t="s">
        <v>32</v>
      </c>
      <c r="H4" s="5" t="s">
        <v>37</v>
      </c>
      <c r="I4" s="5" t="s">
        <v>38</v>
      </c>
      <c r="J4" s="5" t="s">
        <v>43</v>
      </c>
      <c r="K4" s="5" t="s">
        <v>39</v>
      </c>
      <c r="L4" s="5"/>
      <c r="M4" s="5"/>
      <c r="O4" s="5" t="s">
        <v>33</v>
      </c>
      <c r="P4" s="5" t="s">
        <v>34</v>
      </c>
      <c r="Q4" s="9" t="s">
        <v>46</v>
      </c>
      <c r="S4" s="5" t="s">
        <v>33</v>
      </c>
      <c r="T4" s="5" t="s">
        <v>34</v>
      </c>
      <c r="U4" s="9" t="s">
        <v>46</v>
      </c>
    </row>
    <row r="5" spans="2:21" x14ac:dyDescent="0.25">
      <c r="B5" t="s">
        <v>1</v>
      </c>
      <c r="C5" t="s">
        <v>50</v>
      </c>
      <c r="D5" t="s">
        <v>51</v>
      </c>
      <c r="E5" t="b">
        <v>0</v>
      </c>
      <c r="F5" t="b">
        <v>0</v>
      </c>
      <c r="G5" t="b">
        <v>0</v>
      </c>
      <c r="H5">
        <v>2</v>
      </c>
      <c r="J5" t="b">
        <v>1</v>
      </c>
      <c r="K5" s="6" t="s">
        <v>44</v>
      </c>
      <c r="O5">
        <v>464132</v>
      </c>
      <c r="P5" s="1">
        <f>10^6/O5</f>
        <v>2.154559478768971</v>
      </c>
      <c r="Q5" s="2">
        <f>P5*$O$31</f>
        <v>258.5471374522765</v>
      </c>
    </row>
    <row r="6" spans="2:21" x14ac:dyDescent="0.25">
      <c r="B6" t="s">
        <v>1</v>
      </c>
      <c r="C6" t="s">
        <v>50</v>
      </c>
      <c r="D6" t="s">
        <v>51</v>
      </c>
      <c r="E6" t="b">
        <v>0</v>
      </c>
      <c r="F6" t="b">
        <v>0</v>
      </c>
      <c r="G6" t="b">
        <v>0</v>
      </c>
      <c r="H6">
        <v>2</v>
      </c>
      <c r="J6" t="b">
        <v>1</v>
      </c>
      <c r="K6" s="6" t="s">
        <v>40</v>
      </c>
      <c r="O6">
        <v>949400</v>
      </c>
      <c r="P6" s="1">
        <f>10^6/O6</f>
        <v>1.0532968190436065</v>
      </c>
      <c r="Q6" s="11">
        <f>P6*$O$31</f>
        <v>126.39561828523279</v>
      </c>
    </row>
    <row r="7" spans="2:21" x14ac:dyDescent="0.25">
      <c r="B7" t="s">
        <v>1</v>
      </c>
      <c r="C7" t="s">
        <v>50</v>
      </c>
      <c r="E7" t="b">
        <v>0</v>
      </c>
      <c r="F7" t="b">
        <v>0</v>
      </c>
      <c r="G7" t="b">
        <v>1</v>
      </c>
      <c r="H7">
        <v>2</v>
      </c>
      <c r="J7" t="b">
        <v>1</v>
      </c>
      <c r="K7" s="6" t="s">
        <v>44</v>
      </c>
      <c r="O7">
        <v>165108</v>
      </c>
      <c r="P7" s="1">
        <f t="shared" ref="P7:P11" si="0">10^6/O7</f>
        <v>6.0566417133028079</v>
      </c>
      <c r="Q7" s="2">
        <f>P7*$O$31</f>
        <v>726.79700559633693</v>
      </c>
    </row>
    <row r="8" spans="2:21" x14ac:dyDescent="0.25">
      <c r="B8" t="s">
        <v>1</v>
      </c>
      <c r="C8" t="s">
        <v>50</v>
      </c>
      <c r="E8" t="b">
        <v>0</v>
      </c>
      <c r="F8" t="b">
        <v>0</v>
      </c>
      <c r="G8" t="b">
        <v>1</v>
      </c>
      <c r="H8">
        <v>2</v>
      </c>
      <c r="J8" t="b">
        <v>1</v>
      </c>
      <c r="K8" s="6" t="s">
        <v>40</v>
      </c>
      <c r="O8">
        <v>870240</v>
      </c>
      <c r="P8" s="1">
        <f t="shared" si="0"/>
        <v>1.1491082919654347</v>
      </c>
      <c r="Q8" s="12">
        <f>P8*$O$31</f>
        <v>137.89299503585218</v>
      </c>
    </row>
    <row r="9" spans="2:21" x14ac:dyDescent="0.25">
      <c r="B9" t="s">
        <v>1</v>
      </c>
      <c r="C9" t="s">
        <v>52</v>
      </c>
      <c r="E9" t="b">
        <v>0</v>
      </c>
      <c r="F9" t="b">
        <v>1</v>
      </c>
      <c r="G9" t="b">
        <v>1</v>
      </c>
      <c r="H9">
        <v>2</v>
      </c>
      <c r="I9">
        <v>0</v>
      </c>
      <c r="J9" t="b">
        <v>1</v>
      </c>
      <c r="K9" s="6" t="s">
        <v>40</v>
      </c>
      <c r="O9">
        <v>136512</v>
      </c>
      <c r="P9" s="1">
        <f t="shared" si="0"/>
        <v>7.3253633380215657</v>
      </c>
      <c r="Q9" s="10">
        <f>P9*$O$31</f>
        <v>879.04360056258793</v>
      </c>
    </row>
    <row r="10" spans="2:21" x14ac:dyDescent="0.25">
      <c r="B10" t="s">
        <v>1</v>
      </c>
      <c r="C10" t="s">
        <v>52</v>
      </c>
      <c r="D10" t="s">
        <v>60</v>
      </c>
      <c r="E10" t="b">
        <v>0</v>
      </c>
      <c r="F10" t="b">
        <v>1</v>
      </c>
      <c r="G10" t="b">
        <v>1</v>
      </c>
      <c r="H10">
        <v>2</v>
      </c>
      <c r="I10">
        <v>1</v>
      </c>
      <c r="J10" t="b">
        <v>1</v>
      </c>
      <c r="K10" s="6" t="s">
        <v>40</v>
      </c>
      <c r="O10">
        <v>122864</v>
      </c>
      <c r="P10" s="1">
        <f t="shared" si="0"/>
        <v>8.1390806094543553</v>
      </c>
      <c r="Q10" s="2">
        <f>P10*$O$31</f>
        <v>976.68967313452265</v>
      </c>
    </row>
    <row r="11" spans="2:21" ht="15.75" thickBot="1" x14ac:dyDescent="0.3">
      <c r="B11" t="s">
        <v>1</v>
      </c>
      <c r="C11" t="s">
        <v>52</v>
      </c>
      <c r="D11" t="s">
        <v>59</v>
      </c>
      <c r="E11" t="b">
        <v>0</v>
      </c>
      <c r="F11" t="b">
        <v>1</v>
      </c>
      <c r="G11" t="b">
        <v>1</v>
      </c>
      <c r="H11">
        <v>2</v>
      </c>
      <c r="I11">
        <v>2</v>
      </c>
      <c r="J11" t="b">
        <v>1</v>
      </c>
      <c r="K11" s="6" t="s">
        <v>40</v>
      </c>
      <c r="O11">
        <v>106028</v>
      </c>
      <c r="P11" s="1">
        <f t="shared" si="0"/>
        <v>9.4314709322065866</v>
      </c>
      <c r="Q11" s="2">
        <f>P11*$O$31</f>
        <v>1131.7765118647903</v>
      </c>
    </row>
    <row r="12" spans="2:21" ht="16.5" thickTop="1" thickBot="1" x14ac:dyDescent="0.3">
      <c r="B12" t="s">
        <v>53</v>
      </c>
      <c r="C12" t="s">
        <v>50</v>
      </c>
      <c r="D12" t="s">
        <v>51</v>
      </c>
      <c r="E12" t="b">
        <v>0</v>
      </c>
      <c r="F12" t="b">
        <v>0</v>
      </c>
      <c r="G12" t="b">
        <v>0</v>
      </c>
      <c r="H12">
        <v>2</v>
      </c>
      <c r="J12" t="b">
        <v>0</v>
      </c>
      <c r="K12" s="6" t="s">
        <v>40</v>
      </c>
      <c r="O12" s="2"/>
      <c r="P12" s="13">
        <f>1.61/2</f>
        <v>0.80500000000000005</v>
      </c>
      <c r="Q12" s="11">
        <f>P12*$O$31</f>
        <v>96.600000000000009</v>
      </c>
      <c r="T12" s="13">
        <f>1.61/2</f>
        <v>0.80500000000000005</v>
      </c>
      <c r="U12" s="11">
        <f>T12*$O$31</f>
        <v>96.600000000000009</v>
      </c>
    </row>
    <row r="13" spans="2:21" ht="16.5" thickTop="1" thickBot="1" x14ac:dyDescent="0.3">
      <c r="B13" t="s">
        <v>53</v>
      </c>
      <c r="C13" t="s">
        <v>50</v>
      </c>
      <c r="E13" t="b">
        <v>0</v>
      </c>
      <c r="F13" t="b">
        <v>0</v>
      </c>
      <c r="G13" t="b">
        <v>1</v>
      </c>
      <c r="H13">
        <v>2</v>
      </c>
      <c r="J13" t="b">
        <v>0</v>
      </c>
      <c r="K13" s="6" t="s">
        <v>40</v>
      </c>
      <c r="O13" s="2"/>
      <c r="P13" s="13">
        <f>1.8/2</f>
        <v>0.9</v>
      </c>
      <c r="Q13" s="12">
        <f>P13*$O$31</f>
        <v>108</v>
      </c>
      <c r="T13" s="13">
        <f>1.8/2</f>
        <v>0.9</v>
      </c>
      <c r="U13" s="12">
        <f>T13*$O$31</f>
        <v>108</v>
      </c>
    </row>
    <row r="14" spans="2:21" ht="16.5" thickTop="1" thickBot="1" x14ac:dyDescent="0.3">
      <c r="B14" t="s">
        <v>53</v>
      </c>
      <c r="C14" t="s">
        <v>52</v>
      </c>
      <c r="E14" t="b">
        <v>0</v>
      </c>
      <c r="F14" t="b">
        <v>1</v>
      </c>
      <c r="G14" t="b">
        <v>1</v>
      </c>
      <c r="H14">
        <v>2</v>
      </c>
      <c r="I14">
        <v>0</v>
      </c>
      <c r="J14" t="b">
        <v>0</v>
      </c>
      <c r="K14" s="6" t="s">
        <v>40</v>
      </c>
      <c r="O14" s="2"/>
      <c r="P14" s="13">
        <f>13.84/2</f>
        <v>6.92</v>
      </c>
      <c r="Q14" s="10">
        <f>P14*$O$31</f>
        <v>830.4</v>
      </c>
      <c r="T14" s="13">
        <f>13.87/2</f>
        <v>6.9349999999999996</v>
      </c>
      <c r="U14" s="10">
        <f>T14*$O$31</f>
        <v>832.19999999999993</v>
      </c>
    </row>
    <row r="15" spans="2:21" ht="15.75" thickTop="1" x14ac:dyDescent="0.25">
      <c r="B15" t="s">
        <v>5</v>
      </c>
      <c r="C15" t="s">
        <v>50</v>
      </c>
      <c r="E15" t="b">
        <v>1</v>
      </c>
      <c r="F15" t="b">
        <v>0</v>
      </c>
      <c r="G15" t="b">
        <v>0</v>
      </c>
      <c r="H15">
        <v>2</v>
      </c>
      <c r="I15">
        <v>0</v>
      </c>
      <c r="J15" t="b">
        <v>1</v>
      </c>
      <c r="K15" s="6" t="s">
        <v>44</v>
      </c>
      <c r="O15" s="2">
        <v>50093</v>
      </c>
      <c r="P15" s="1">
        <f t="shared" ref="P15" si="1">10^6/O15</f>
        <v>19.962869063541813</v>
      </c>
      <c r="Q15" s="2">
        <f>P15*$O$31</f>
        <v>2395.5442876250177</v>
      </c>
    </row>
    <row r="16" spans="2:21" x14ac:dyDescent="0.25">
      <c r="B16" t="s">
        <v>5</v>
      </c>
      <c r="C16" t="s">
        <v>50</v>
      </c>
      <c r="E16" t="b">
        <v>1</v>
      </c>
      <c r="F16" t="b">
        <v>0</v>
      </c>
      <c r="G16" t="b">
        <v>0</v>
      </c>
      <c r="H16">
        <v>2</v>
      </c>
      <c r="I16">
        <v>0</v>
      </c>
      <c r="J16" t="b">
        <v>1</v>
      </c>
      <c r="K16" s="6" t="s">
        <v>40</v>
      </c>
      <c r="O16" s="2">
        <v>357046</v>
      </c>
      <c r="P16" s="1">
        <f t="shared" ref="P16" si="2">10^6/O16</f>
        <v>2.8007595659942979</v>
      </c>
      <c r="Q16" s="12">
        <f>P16*$O$31</f>
        <v>336.09114791931574</v>
      </c>
      <c r="S16">
        <v>409556</v>
      </c>
      <c r="T16" s="1">
        <f t="shared" ref="T16" si="3">10^6/S16</f>
        <v>2.4416685386125461</v>
      </c>
      <c r="U16" s="12">
        <f>T16*$O$31</f>
        <v>293.00022463350552</v>
      </c>
    </row>
    <row r="17" spans="2:21" x14ac:dyDescent="0.25">
      <c r="B17" t="s">
        <v>5</v>
      </c>
      <c r="C17" t="s">
        <v>52</v>
      </c>
      <c r="E17" t="b">
        <v>1</v>
      </c>
      <c r="F17" t="b">
        <v>1</v>
      </c>
      <c r="G17" t="b">
        <v>0</v>
      </c>
      <c r="H17">
        <v>2</v>
      </c>
      <c r="I17">
        <v>0</v>
      </c>
      <c r="J17" t="b">
        <v>1</v>
      </c>
      <c r="K17" s="6" t="s">
        <v>40</v>
      </c>
      <c r="O17" s="2">
        <v>138320</v>
      </c>
      <c r="P17" s="1">
        <f t="shared" ref="P17" si="4">10^6/O17</f>
        <v>7.2296124927703875</v>
      </c>
      <c r="Q17" s="10">
        <f>P17*$O$31</f>
        <v>867.55349913244652</v>
      </c>
    </row>
    <row r="18" spans="2:21" x14ac:dyDescent="0.25">
      <c r="B18" t="s">
        <v>5</v>
      </c>
      <c r="C18" t="s">
        <v>52</v>
      </c>
      <c r="D18" t="s">
        <v>61</v>
      </c>
      <c r="E18" t="b">
        <v>1</v>
      </c>
      <c r="F18" t="b">
        <v>1</v>
      </c>
      <c r="G18" t="b">
        <v>0</v>
      </c>
      <c r="H18">
        <v>2</v>
      </c>
      <c r="I18">
        <v>1</v>
      </c>
      <c r="J18" t="b">
        <v>1</v>
      </c>
      <c r="K18" s="6" t="s">
        <v>40</v>
      </c>
      <c r="O18" s="2">
        <v>122144</v>
      </c>
      <c r="P18" s="1">
        <f t="shared" ref="P18" si="5">10^6/O18</f>
        <v>8.1870578988734604</v>
      </c>
      <c r="Q18" s="2">
        <f>P18*$O$31</f>
        <v>982.44694786481523</v>
      </c>
    </row>
    <row r="19" spans="2:21" x14ac:dyDescent="0.25">
      <c r="B19" t="s">
        <v>5</v>
      </c>
      <c r="C19" t="s">
        <v>52</v>
      </c>
      <c r="D19" t="s">
        <v>58</v>
      </c>
      <c r="E19" t="b">
        <v>1</v>
      </c>
      <c r="F19" t="b">
        <v>1</v>
      </c>
      <c r="G19" t="b">
        <v>0</v>
      </c>
      <c r="H19">
        <v>2</v>
      </c>
      <c r="I19">
        <v>2</v>
      </c>
      <c r="J19" t="b">
        <v>1</v>
      </c>
      <c r="K19" s="6" t="s">
        <v>40</v>
      </c>
      <c r="O19" s="2">
        <v>108784</v>
      </c>
      <c r="P19" s="1">
        <f t="shared" ref="P19" si="6">10^6/O19</f>
        <v>9.1925283129872035</v>
      </c>
      <c r="Q19" s="2">
        <f>P19*$O$31</f>
        <v>1103.1033975584644</v>
      </c>
    </row>
    <row r="20" spans="2:21" ht="15.75" thickBot="1" x14ac:dyDescent="0.3">
      <c r="B20" t="s">
        <v>54</v>
      </c>
      <c r="C20" t="s">
        <v>50</v>
      </c>
      <c r="E20" t="b">
        <v>1</v>
      </c>
      <c r="F20" t="b">
        <v>0</v>
      </c>
      <c r="G20" t="b">
        <v>0</v>
      </c>
      <c r="H20">
        <v>2</v>
      </c>
      <c r="I20">
        <v>0</v>
      </c>
      <c r="J20" t="b">
        <v>0</v>
      </c>
      <c r="K20" s="6" t="s">
        <v>44</v>
      </c>
      <c r="O20" s="2"/>
      <c r="P20" s="1"/>
      <c r="T20" s="1">
        <f>39/2</f>
        <v>19.5</v>
      </c>
      <c r="U20" s="2">
        <f>T20*$O$31</f>
        <v>2340</v>
      </c>
    </row>
    <row r="21" spans="2:21" ht="16.5" thickTop="1" thickBot="1" x14ac:dyDescent="0.3">
      <c r="B21" t="s">
        <v>54</v>
      </c>
      <c r="C21" t="s">
        <v>50</v>
      </c>
      <c r="E21" t="b">
        <v>1</v>
      </c>
      <c r="F21" t="b">
        <v>0</v>
      </c>
      <c r="G21" t="b">
        <v>0</v>
      </c>
      <c r="H21">
        <v>2</v>
      </c>
      <c r="I21">
        <v>0</v>
      </c>
      <c r="J21" t="b">
        <v>0</v>
      </c>
      <c r="K21" s="6" t="s">
        <v>40</v>
      </c>
      <c r="O21" s="2"/>
      <c r="P21" s="13"/>
      <c r="Q21" s="12"/>
      <c r="T21" s="13">
        <f>3.99/2</f>
        <v>1.9950000000000001</v>
      </c>
      <c r="U21" s="12">
        <f>T21*$O$31</f>
        <v>239.4</v>
      </c>
    </row>
    <row r="22" spans="2:21" ht="16.5" thickTop="1" thickBot="1" x14ac:dyDescent="0.3">
      <c r="B22" t="s">
        <v>54</v>
      </c>
      <c r="C22" t="s">
        <v>52</v>
      </c>
      <c r="E22" t="b">
        <v>1</v>
      </c>
      <c r="F22" t="b">
        <v>1</v>
      </c>
      <c r="G22" t="b">
        <v>0</v>
      </c>
      <c r="H22">
        <v>2</v>
      </c>
      <c r="I22">
        <v>0</v>
      </c>
      <c r="J22" t="b">
        <v>0</v>
      </c>
      <c r="K22" s="6" t="s">
        <v>40</v>
      </c>
      <c r="O22" s="2"/>
      <c r="P22" s="13">
        <f>12.99/2</f>
        <v>6.4950000000000001</v>
      </c>
      <c r="Q22" s="10">
        <f>P22*$O$31</f>
        <v>779.4</v>
      </c>
      <c r="T22" s="13">
        <v>6.51</v>
      </c>
      <c r="U22" s="10">
        <f t="shared" ref="U22" si="7">T22*$O$31</f>
        <v>781.19999999999993</v>
      </c>
    </row>
    <row r="23" spans="2:21" ht="15.75" thickTop="1" x14ac:dyDescent="0.25">
      <c r="K23" s="6"/>
      <c r="O23" s="2"/>
      <c r="P23" s="1"/>
    </row>
    <row r="24" spans="2:21" x14ac:dyDescent="0.25">
      <c r="K24" s="6"/>
      <c r="O24" s="2"/>
      <c r="P24" s="1"/>
    </row>
    <row r="25" spans="2:21" x14ac:dyDescent="0.25">
      <c r="K25" s="6"/>
      <c r="O25" s="2"/>
      <c r="P25" s="1"/>
    </row>
    <row r="26" spans="2:21" x14ac:dyDescent="0.25">
      <c r="K26" s="6"/>
      <c r="O26" s="2"/>
      <c r="P26" s="1"/>
    </row>
    <row r="27" spans="2:21" x14ac:dyDescent="0.25">
      <c r="O27" s="2"/>
      <c r="P27" s="1"/>
    </row>
    <row r="28" spans="2:21" x14ac:dyDescent="0.25">
      <c r="O28" s="2"/>
      <c r="P28" s="1"/>
    </row>
    <row r="30" spans="2:21" x14ac:dyDescent="0.25">
      <c r="K30" t="s">
        <v>45</v>
      </c>
      <c r="O30">
        <f>120*10^6</f>
        <v>120000000</v>
      </c>
    </row>
    <row r="31" spans="2:21" x14ac:dyDescent="0.25">
      <c r="K31" t="s">
        <v>62</v>
      </c>
      <c r="O31">
        <f>O30/10^6</f>
        <v>120</v>
      </c>
    </row>
    <row r="33" spans="16:16" x14ac:dyDescent="0.25">
      <c r="P33" s="1"/>
    </row>
    <row r="34" spans="16:16" x14ac:dyDescent="0.25">
      <c r="P34" s="1"/>
    </row>
  </sheetData>
  <mergeCells count="5">
    <mergeCell ref="E3:G3"/>
    <mergeCell ref="H3:I3"/>
    <mergeCell ref="J3:K3"/>
    <mergeCell ref="O3:Q3"/>
    <mergeCell ref="B3:D3"/>
  </mergeCells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On The Buses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Belson</dc:creator>
  <cp:lastModifiedBy>Bruce Belson</cp:lastModifiedBy>
  <cp:lastPrinted>2019-03-26T23:02:57Z</cp:lastPrinted>
  <dcterms:created xsi:type="dcterms:W3CDTF">2019-03-13T04:14:50Z</dcterms:created>
  <dcterms:modified xsi:type="dcterms:W3CDTF">2019-04-08T01:31:18Z</dcterms:modified>
</cp:coreProperties>
</file>