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ource\repos\k64f_coro\"/>
    </mc:Choice>
  </mc:AlternateContent>
  <bookViews>
    <workbookView xWindow="0" yWindow="0" windowWidth="28800" windowHeight="12120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2" i="2" l="1"/>
  <c r="O22" i="2" s="1"/>
  <c r="N21" i="2"/>
  <c r="O21" i="2" s="1"/>
  <c r="N20" i="2"/>
  <c r="O20" i="2" s="1"/>
  <c r="N6" i="2"/>
  <c r="N8" i="2"/>
  <c r="N11" i="2"/>
  <c r="O11" i="2" s="1"/>
  <c r="M30" i="2"/>
  <c r="M31" i="2" s="1"/>
  <c r="O8" i="2" l="1"/>
  <c r="O6" i="2"/>
  <c r="N10" i="2"/>
  <c r="O10" i="2" s="1"/>
  <c r="N9" i="2" l="1"/>
  <c r="O9" i="2" s="1"/>
  <c r="N7" i="2"/>
  <c r="O7" i="2" s="1"/>
  <c r="N15" i="2"/>
  <c r="O15" i="2" s="1"/>
  <c r="N16" i="2"/>
  <c r="O16" i="2" s="1"/>
  <c r="N17" i="2"/>
  <c r="O17" i="2" s="1"/>
  <c r="N18" i="2"/>
  <c r="O18" i="2" s="1"/>
  <c r="N19" i="2"/>
  <c r="O19" i="2" s="1"/>
  <c r="N5" i="2"/>
  <c r="O5" i="2" s="1"/>
  <c r="P9" i="1"/>
  <c r="U6" i="1"/>
  <c r="U5" i="1"/>
  <c r="S6" i="1"/>
  <c r="S5" i="1"/>
  <c r="R6" i="1"/>
  <c r="R5" i="1"/>
  <c r="AP28" i="1"/>
  <c r="AP29" i="1"/>
  <c r="AP30" i="1"/>
  <c r="AP31" i="1"/>
  <c r="AP27" i="1"/>
  <c r="P6" i="1"/>
  <c r="AA16" i="1"/>
  <c r="AA15" i="1"/>
  <c r="AA13" i="1"/>
  <c r="AA4" i="1"/>
  <c r="AD3" i="1"/>
  <c r="AD2" i="1"/>
  <c r="AB3" i="1"/>
  <c r="AA2" i="1"/>
  <c r="AB2" i="1" s="1"/>
  <c r="M7" i="1"/>
  <c r="AB10" i="1"/>
  <c r="AD10" i="1" s="1"/>
  <c r="AB9" i="1"/>
  <c r="AB7" i="1"/>
  <c r="AD9" i="1" s="1"/>
  <c r="AB8" i="1"/>
  <c r="AD8" i="1" s="1"/>
  <c r="P5" i="1"/>
  <c r="M5" i="1"/>
  <c r="I6" i="1"/>
  <c r="J6" i="1" s="1"/>
  <c r="I5" i="1"/>
  <c r="J5" i="1" s="1"/>
  <c r="AC10" i="1" l="1"/>
  <c r="AC9" i="1"/>
  <c r="AC8" i="1"/>
  <c r="E7" i="1"/>
  <c r="I7" i="1" s="1"/>
  <c r="J7" i="1" s="1"/>
</calcChain>
</file>

<file path=xl/sharedStrings.xml><?xml version="1.0" encoding="utf-8"?>
<sst xmlns="http://schemas.openxmlformats.org/spreadsheetml/2006/main" count="88" uniqueCount="50">
  <si>
    <t>Version</t>
  </si>
  <si>
    <t>k22ptmin</t>
  </si>
  <si>
    <t>UpTime</t>
  </si>
  <si>
    <t>DownTime</t>
  </si>
  <si>
    <t>PeriodTime</t>
  </si>
  <si>
    <t>k22awaitmin</t>
  </si>
  <si>
    <t>k22await1</t>
  </si>
  <si>
    <t>await</t>
  </si>
  <si>
    <t>k22awaitmin_ns</t>
  </si>
  <si>
    <t>scheduler</t>
  </si>
  <si>
    <t>microsecs</t>
  </si>
  <si>
    <t>Switches/s</t>
  </si>
  <si>
    <t>Cycles/s</t>
  </si>
  <si>
    <t>Version 0</t>
  </si>
  <si>
    <t>Switch/s</t>
  </si>
  <si>
    <t>Version 2</t>
  </si>
  <si>
    <t>Cost us</t>
  </si>
  <si>
    <t>Version 2 history</t>
  </si>
  <si>
    <t>Start</t>
  </si>
  <si>
    <t>getNextTask return index; remove call to getTaskindex()</t>
  </si>
  <si>
    <t>-O1</t>
  </si>
  <si>
    <t>Remove array&lt;&gt;</t>
  </si>
  <si>
    <t>Replace getters</t>
  </si>
  <si>
    <t>Incremental</t>
  </si>
  <si>
    <t>Version 1 (includes Term1)</t>
  </si>
  <si>
    <t>Tight loop</t>
  </si>
  <si>
    <t>Tiny pt</t>
  </si>
  <si>
    <t>Initial ratio</t>
  </si>
  <si>
    <t>Current ratio</t>
  </si>
  <si>
    <t>Idle count</t>
  </si>
  <si>
    <t>Version 3 - remove idle</t>
  </si>
  <si>
    <t>k22ptmin_ns</t>
  </si>
  <si>
    <t>protothreads</t>
  </si>
  <si>
    <t>Tasks per second</t>
  </si>
  <si>
    <r>
      <t>Mean time per task (</t>
    </r>
    <r>
      <rPr>
        <sz val="11"/>
        <color theme="1"/>
        <rFont val="Calibri"/>
        <family val="2"/>
      </rPr>
      <t>µs</t>
    </r>
    <r>
      <rPr>
        <sz val="11"/>
        <color theme="1"/>
        <rFont val="Calibri"/>
        <family val="2"/>
        <scheme val="minor"/>
      </rPr>
      <t>)</t>
    </r>
  </si>
  <si>
    <t>Results</t>
  </si>
  <si>
    <t>Characteristics</t>
  </si>
  <si>
    <t>task count</t>
  </si>
  <si>
    <t>Unused tasks</t>
  </si>
  <si>
    <t>Optimisation</t>
  </si>
  <si>
    <t>-O3</t>
  </si>
  <si>
    <t>Tasks</t>
  </si>
  <si>
    <t>Build</t>
  </si>
  <si>
    <t>S/W timer</t>
  </si>
  <si>
    <t>-O0</t>
  </si>
  <si>
    <t>Clock speed</t>
  </si>
  <si>
    <t>Ops per us</t>
  </si>
  <si>
    <t>k22ptmin_loop_only</t>
  </si>
  <si>
    <t>Mean ops per task</t>
  </si>
  <si>
    <t>Measurement of task switch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</si>
</sst>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7" tint="0.79998168889431442"/>
        <bgColor indexed="65"/>
      </patternFill>
    </fill>
  </fills>
  <borders count="1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thin">
        <color rgb="FFB2B2B2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/>
      <bottom/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9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2" borderId="1" applyNumberFormat="0" applyAlignment="0" applyProtection="0"/>
    <xf numFmtId="0" fontId="4" fillId="3" borderId="2" applyNumberFormat="0" applyAlignment="0" applyProtection="0"/>
    <xf numFmtId="0" fontId="1" fillId="4" borderId="3" applyNumberFormat="0" applyFont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</cellStyleXfs>
  <cellXfs count="24">
    <xf numFmtId="0" fontId="0" fillId="0" borderId="0" xfId="0"/>
    <xf numFmtId="2" fontId="0" fillId="0" borderId="0" xfId="0" applyNumberFormat="1"/>
    <xf numFmtId="1" fontId="0" fillId="0" borderId="0" xfId="0" applyNumberFormat="1"/>
    <xf numFmtId="0" fontId="0" fillId="0" borderId="0" xfId="0" quotePrefix="1"/>
    <xf numFmtId="9" fontId="0" fillId="0" borderId="0" xfId="1" applyFont="1"/>
    <xf numFmtId="0" fontId="0" fillId="0" borderId="0" xfId="0" applyAlignment="1">
      <alignment textRotation="45"/>
    </xf>
    <xf numFmtId="0" fontId="4" fillId="3" borderId="2" xfId="4"/>
    <xf numFmtId="0" fontId="0" fillId="0" borderId="0" xfId="0" quotePrefix="1" applyAlignment="1">
      <alignment horizontal="right"/>
    </xf>
    <xf numFmtId="0" fontId="3" fillId="2" borderId="0" xfId="3" applyBorder="1" applyAlignment="1">
      <alignment horizontal="center"/>
    </xf>
    <xf numFmtId="0" fontId="2" fillId="0" borderId="0" xfId="2"/>
    <xf numFmtId="0" fontId="3" fillId="2" borderId="4" xfId="3" applyBorder="1" applyAlignment="1">
      <alignment horizontal="center"/>
    </xf>
    <xf numFmtId="0" fontId="3" fillId="2" borderId="5" xfId="3" applyBorder="1" applyAlignment="1">
      <alignment horizontal="center"/>
    </xf>
    <xf numFmtId="0" fontId="3" fillId="2" borderId="6" xfId="3" applyBorder="1" applyAlignment="1">
      <alignment horizontal="center"/>
    </xf>
    <xf numFmtId="0" fontId="3" fillId="4" borderId="7" xfId="5" applyFont="1" applyBorder="1" applyAlignment="1">
      <alignment horizontal="center"/>
    </xf>
    <xf numFmtId="0" fontId="3" fillId="4" borderId="8" xfId="5" applyFont="1" applyBorder="1" applyAlignment="1">
      <alignment horizontal="center"/>
    </xf>
    <xf numFmtId="0" fontId="3" fillId="2" borderId="9" xfId="3" applyBorder="1" applyAlignment="1">
      <alignment horizontal="center"/>
    </xf>
    <xf numFmtId="0" fontId="3" fillId="2" borderId="0" xfId="3" applyBorder="1" applyAlignment="1">
      <alignment horizontal="center"/>
    </xf>
    <xf numFmtId="1" fontId="0" fillId="0" borderId="0" xfId="0" applyNumberFormat="1" applyAlignment="1">
      <alignment textRotation="45"/>
    </xf>
    <xf numFmtId="0" fontId="4" fillId="3" borderId="10" xfId="4" applyBorder="1" applyAlignment="1">
      <alignment horizontal="center"/>
    </xf>
    <xf numFmtId="0" fontId="4" fillId="3" borderId="11" xfId="4" applyBorder="1" applyAlignment="1">
      <alignment horizontal="center"/>
    </xf>
    <xf numFmtId="0" fontId="4" fillId="3" borderId="12" xfId="4" applyBorder="1" applyAlignment="1">
      <alignment horizontal="center"/>
    </xf>
    <xf numFmtId="1" fontId="1" fillId="7" borderId="0" xfId="8" applyNumberFormat="1"/>
    <xf numFmtId="1" fontId="1" fillId="5" borderId="0" xfId="6" applyNumberFormat="1"/>
    <xf numFmtId="1" fontId="1" fillId="6" borderId="0" xfId="7" applyNumberFormat="1"/>
  </cellXfs>
  <cellStyles count="9">
    <cellStyle name="20% - Accent1" xfId="6" builtinId="30"/>
    <cellStyle name="20% - Accent2" xfId="7" builtinId="34"/>
    <cellStyle name="20% - Accent4" xfId="8" builtinId="42"/>
    <cellStyle name="Input" xfId="3" builtinId="20"/>
    <cellStyle name="Normal" xfId="0" builtinId="0"/>
    <cellStyle name="Note" xfId="5" builtinId="10"/>
    <cellStyle name="Output" xfId="4" builtinId="21"/>
    <cellStyle name="Percent" xfId="1" builtinId="5"/>
    <cellStyle name="Title" xfId="2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P31"/>
  <sheetViews>
    <sheetView topLeftCell="G1" workbookViewId="0">
      <selection activeCell="Z16" sqref="Z16"/>
    </sheetView>
  </sheetViews>
  <sheetFormatPr defaultRowHeight="15" x14ac:dyDescent="0.25"/>
  <cols>
    <col min="2" max="2" width="19.7109375" customWidth="1"/>
    <col min="3" max="4" width="14.140625" customWidth="1"/>
    <col min="5" max="5" width="11.28515625" bestFit="1" customWidth="1"/>
    <col min="9" max="10" width="11.5703125" bestFit="1" customWidth="1"/>
    <col min="26" max="26" width="32.7109375" customWidth="1"/>
    <col min="27" max="27" width="9.5703125" bestFit="1" customWidth="1"/>
  </cols>
  <sheetData>
    <row r="1" spans="2:30" x14ac:dyDescent="0.25">
      <c r="AC1" t="s">
        <v>23</v>
      </c>
    </row>
    <row r="2" spans="2:30" x14ac:dyDescent="0.25">
      <c r="Z2" t="s">
        <v>25</v>
      </c>
      <c r="AA2" s="2">
        <f>L7</f>
        <v>464810</v>
      </c>
      <c r="AB2">
        <f>10^6/AA2</f>
        <v>2.1514167079021536</v>
      </c>
      <c r="AD2" s="4">
        <f>AB2/AB$7</f>
        <v>1.9192788451195111E-2</v>
      </c>
    </row>
    <row r="3" spans="2:30" x14ac:dyDescent="0.25">
      <c r="E3" t="s">
        <v>10</v>
      </c>
      <c r="I3" t="s">
        <v>13</v>
      </c>
      <c r="L3" t="s">
        <v>24</v>
      </c>
      <c r="O3" t="s">
        <v>15</v>
      </c>
      <c r="T3" t="s">
        <v>30</v>
      </c>
      <c r="Z3" t="s">
        <v>26</v>
      </c>
      <c r="AA3" s="2">
        <v>166000</v>
      </c>
      <c r="AB3">
        <f>10^6/AA3</f>
        <v>6.024096385542169</v>
      </c>
      <c r="AD3" s="4">
        <f>AB3/AB$7</f>
        <v>5.3740963855421688E-2</v>
      </c>
    </row>
    <row r="4" spans="2:30" x14ac:dyDescent="0.25">
      <c r="B4" t="s">
        <v>0</v>
      </c>
      <c r="C4" t="s">
        <v>7</v>
      </c>
      <c r="D4" t="s">
        <v>9</v>
      </c>
      <c r="E4" t="s">
        <v>4</v>
      </c>
      <c r="F4" t="s">
        <v>2</v>
      </c>
      <c r="G4" t="s">
        <v>3</v>
      </c>
      <c r="I4" t="s">
        <v>12</v>
      </c>
      <c r="J4" t="s">
        <v>11</v>
      </c>
      <c r="L4" t="s">
        <v>14</v>
      </c>
      <c r="M4" t="s">
        <v>16</v>
      </c>
      <c r="O4" t="s">
        <v>14</v>
      </c>
      <c r="P4" t="s">
        <v>16</v>
      </c>
      <c r="Q4" t="s">
        <v>29</v>
      </c>
      <c r="AA4" s="2">
        <f>AA2/AA3</f>
        <v>2.8000602409638553</v>
      </c>
      <c r="AD4" s="4"/>
    </row>
    <row r="5" spans="2:30" x14ac:dyDescent="0.25">
      <c r="B5" t="s">
        <v>1</v>
      </c>
      <c r="C5" t="b">
        <v>0</v>
      </c>
      <c r="D5" t="b">
        <v>1</v>
      </c>
      <c r="E5">
        <v>221.68</v>
      </c>
      <c r="F5">
        <v>76.599999999999994</v>
      </c>
      <c r="G5">
        <v>145.4</v>
      </c>
      <c r="I5" s="2">
        <f>10^6/E5</f>
        <v>4511.0068567304224</v>
      </c>
      <c r="J5" s="2">
        <f>I5*2</f>
        <v>9022.0137134608449</v>
      </c>
      <c r="L5">
        <v>8921</v>
      </c>
      <c r="M5">
        <f>10^6/L5</f>
        <v>112.09505660800359</v>
      </c>
      <c r="O5">
        <v>37964</v>
      </c>
      <c r="P5">
        <f>10^6/O5</f>
        <v>26.340743862606679</v>
      </c>
      <c r="Q5">
        <v>18676</v>
      </c>
      <c r="R5">
        <f>O5+Q5</f>
        <v>56640</v>
      </c>
      <c r="S5">
        <f>10^6/R5</f>
        <v>17.655367231638419</v>
      </c>
      <c r="T5">
        <v>66736</v>
      </c>
      <c r="U5">
        <f>10^6/T5</f>
        <v>14.984416207144569</v>
      </c>
    </row>
    <row r="6" spans="2:30" x14ac:dyDescent="0.25">
      <c r="B6" t="s">
        <v>5</v>
      </c>
      <c r="C6" t="b">
        <v>1</v>
      </c>
      <c r="D6" t="b">
        <v>1</v>
      </c>
      <c r="E6">
        <v>260</v>
      </c>
      <c r="F6">
        <v>171.2</v>
      </c>
      <c r="G6">
        <v>88.8</v>
      </c>
      <c r="I6" s="2">
        <f t="shared" ref="I6:I7" si="0">10^6/E6</f>
        <v>3846.1538461538462</v>
      </c>
      <c r="J6" s="2">
        <f t="shared" ref="J6:J7" si="1">I6*2</f>
        <v>7692.3076923076924</v>
      </c>
      <c r="O6">
        <v>27078</v>
      </c>
      <c r="P6">
        <f>10^6/O6</f>
        <v>36.930349361104959</v>
      </c>
      <c r="Q6">
        <v>13570</v>
      </c>
      <c r="R6">
        <f>O6+Q6</f>
        <v>40648</v>
      </c>
      <c r="S6">
        <f>10^6/R6</f>
        <v>24.601456406219249</v>
      </c>
      <c r="T6">
        <v>45707</v>
      </c>
      <c r="U6">
        <f>10^6/T6</f>
        <v>21.878486883847113</v>
      </c>
      <c r="AA6" t="s">
        <v>17</v>
      </c>
    </row>
    <row r="7" spans="2:30" x14ac:dyDescent="0.25">
      <c r="B7" t="s">
        <v>8</v>
      </c>
      <c r="C7" t="b">
        <v>0</v>
      </c>
      <c r="D7" t="b">
        <v>0</v>
      </c>
      <c r="E7">
        <f>F7+G7</f>
        <v>3.59</v>
      </c>
      <c r="F7">
        <v>1.81</v>
      </c>
      <c r="G7">
        <v>1.78</v>
      </c>
      <c r="I7" s="2">
        <f t="shared" si="0"/>
        <v>278551.53203342622</v>
      </c>
      <c r="J7" s="2">
        <f t="shared" si="1"/>
        <v>557103.06406685244</v>
      </c>
      <c r="L7">
        <v>464810</v>
      </c>
      <c r="M7">
        <f>10^6/L7</f>
        <v>2.1514167079021536</v>
      </c>
      <c r="Z7" t="s">
        <v>18</v>
      </c>
      <c r="AA7">
        <v>8921</v>
      </c>
      <c r="AB7">
        <f>10^6/AA7</f>
        <v>112.09505660800359</v>
      </c>
    </row>
    <row r="8" spans="2:30" x14ac:dyDescent="0.25">
      <c r="B8" t="s">
        <v>6</v>
      </c>
      <c r="C8" t="b">
        <v>1</v>
      </c>
      <c r="D8" t="b">
        <v>1</v>
      </c>
      <c r="Z8" t="s">
        <v>19</v>
      </c>
      <c r="AA8">
        <v>14736</v>
      </c>
      <c r="AB8">
        <f>10^6/AA8</f>
        <v>67.861020629750271</v>
      </c>
      <c r="AC8" s="4">
        <f>(AB7-AB8)/AB7</f>
        <v>0.39461183496199781</v>
      </c>
      <c r="AD8" s="4">
        <f>AB8/$AB$7</f>
        <v>0.60538816503800219</v>
      </c>
    </row>
    <row r="9" spans="2:30" x14ac:dyDescent="0.25">
      <c r="B9" t="s">
        <v>31</v>
      </c>
      <c r="C9" t="b">
        <v>0</v>
      </c>
      <c r="D9" t="b">
        <v>0</v>
      </c>
      <c r="O9" s="2">
        <v>166000</v>
      </c>
      <c r="P9">
        <f>10^6/O9</f>
        <v>6.024096385542169</v>
      </c>
      <c r="Z9" s="3" t="s">
        <v>20</v>
      </c>
      <c r="AA9">
        <v>33256</v>
      </c>
      <c r="AB9">
        <f>10^6/AA9</f>
        <v>30.069761847486166</v>
      </c>
      <c r="AC9" s="4">
        <f t="shared" ref="AC9:AC10" si="2">(AB8-AB9)/AB8</f>
        <v>0.55689198941544393</v>
      </c>
      <c r="AD9" s="4">
        <f t="shared" ref="AD9:AD10" si="3">AB9/$AB$7</f>
        <v>0.26825234544142407</v>
      </c>
    </row>
    <row r="10" spans="2:30" x14ac:dyDescent="0.25">
      <c r="Z10" t="s">
        <v>21</v>
      </c>
      <c r="AA10">
        <v>37964</v>
      </c>
      <c r="AB10">
        <f>10^6/AA10</f>
        <v>26.340743862606679</v>
      </c>
      <c r="AC10" s="4">
        <f t="shared" si="2"/>
        <v>0.12401222210515223</v>
      </c>
      <c r="AD10" s="4">
        <f t="shared" si="3"/>
        <v>0.23498577599831419</v>
      </c>
    </row>
    <row r="11" spans="2:30" x14ac:dyDescent="0.25">
      <c r="Z11" t="s">
        <v>22</v>
      </c>
    </row>
    <row r="13" spans="2:30" x14ac:dyDescent="0.25">
      <c r="AA13">
        <f>AA10/AA7</f>
        <v>4.2555767290662478</v>
      </c>
    </row>
    <row r="15" spans="2:30" x14ac:dyDescent="0.25">
      <c r="Z15" t="s">
        <v>27</v>
      </c>
      <c r="AA15">
        <f>AA2/AA7</f>
        <v>52.102903261966148</v>
      </c>
    </row>
    <row r="16" spans="2:30" x14ac:dyDescent="0.25">
      <c r="Z16" t="s">
        <v>28</v>
      </c>
      <c r="AA16">
        <f>AA3/AA10</f>
        <v>4.3725634811927092</v>
      </c>
    </row>
    <row r="26" spans="41:42" x14ac:dyDescent="0.25">
      <c r="AO26">
        <v>37436</v>
      </c>
    </row>
    <row r="27" spans="41:42" x14ac:dyDescent="0.25">
      <c r="AO27">
        <v>56112</v>
      </c>
      <c r="AP27">
        <f>AO27-AO26</f>
        <v>18676</v>
      </c>
    </row>
    <row r="28" spans="41:42" x14ac:dyDescent="0.25">
      <c r="AO28">
        <v>74790</v>
      </c>
      <c r="AP28">
        <f t="shared" ref="AP28:AP31" si="4">AO28-AO27</f>
        <v>18678</v>
      </c>
    </row>
    <row r="29" spans="41:42" x14ac:dyDescent="0.25">
      <c r="AO29">
        <v>93468</v>
      </c>
      <c r="AP29">
        <f t="shared" si="4"/>
        <v>18678</v>
      </c>
    </row>
    <row r="30" spans="41:42" x14ac:dyDescent="0.25">
      <c r="AO30">
        <v>112145</v>
      </c>
      <c r="AP30">
        <f t="shared" si="4"/>
        <v>18677</v>
      </c>
    </row>
    <row r="31" spans="41:42" x14ac:dyDescent="0.25">
      <c r="AO31">
        <v>130820</v>
      </c>
      <c r="AP31">
        <f t="shared" si="4"/>
        <v>18675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34"/>
  <sheetViews>
    <sheetView tabSelected="1" workbookViewId="0">
      <selection activeCell="O21" sqref="O21"/>
    </sheetView>
  </sheetViews>
  <sheetFormatPr defaultRowHeight="15" x14ac:dyDescent="0.25"/>
  <cols>
    <col min="1" max="1" width="2.85546875" customWidth="1"/>
    <col min="2" max="2" width="18.42578125" customWidth="1"/>
    <col min="3" max="3" width="11.5703125" customWidth="1"/>
    <col min="4" max="4" width="11.28515625" customWidth="1"/>
    <col min="5" max="9" width="12" customWidth="1"/>
    <col min="10" max="10" width="12" hidden="1" customWidth="1"/>
    <col min="11" max="11" width="9.5703125" hidden="1" customWidth="1"/>
    <col min="12" max="12" width="9.140625" hidden="1" customWidth="1"/>
    <col min="13" max="13" width="14.28515625" customWidth="1"/>
    <col min="14" max="14" width="12.140625" customWidth="1"/>
    <col min="15" max="15" width="10.5703125" style="2" bestFit="1" customWidth="1"/>
  </cols>
  <sheetData>
    <row r="1" spans="2:15" ht="23.25" x14ac:dyDescent="0.35">
      <c r="B1" s="9" t="s">
        <v>49</v>
      </c>
    </row>
    <row r="3" spans="2:15" ht="24" customHeight="1" x14ac:dyDescent="0.25">
      <c r="B3" s="6" t="s">
        <v>0</v>
      </c>
      <c r="C3" s="10" t="s">
        <v>36</v>
      </c>
      <c r="D3" s="11"/>
      <c r="E3" s="12"/>
      <c r="F3" s="13" t="s">
        <v>41</v>
      </c>
      <c r="G3" s="14"/>
      <c r="H3" s="15" t="s">
        <v>42</v>
      </c>
      <c r="I3" s="16"/>
      <c r="J3" s="8"/>
      <c r="K3" s="8"/>
      <c r="M3" s="18" t="s">
        <v>35</v>
      </c>
      <c r="N3" s="19"/>
      <c r="O3" s="20"/>
    </row>
    <row r="4" spans="2:15" ht="93" customHeight="1" x14ac:dyDescent="0.25">
      <c r="C4" s="5" t="s">
        <v>7</v>
      </c>
      <c r="D4" s="5" t="s">
        <v>9</v>
      </c>
      <c r="E4" s="5" t="s">
        <v>32</v>
      </c>
      <c r="F4" s="5" t="s">
        <v>37</v>
      </c>
      <c r="G4" s="5" t="s">
        <v>38</v>
      </c>
      <c r="H4" s="5" t="s">
        <v>43</v>
      </c>
      <c r="I4" s="5" t="s">
        <v>39</v>
      </c>
      <c r="J4" s="5"/>
      <c r="K4" s="5"/>
      <c r="M4" s="5" t="s">
        <v>33</v>
      </c>
      <c r="N4" s="5" t="s">
        <v>34</v>
      </c>
      <c r="O4" s="17" t="s">
        <v>48</v>
      </c>
    </row>
    <row r="5" spans="2:15" x14ac:dyDescent="0.25">
      <c r="B5" t="s">
        <v>47</v>
      </c>
      <c r="C5" t="b">
        <v>0</v>
      </c>
      <c r="D5" t="b">
        <v>0</v>
      </c>
      <c r="E5" t="b">
        <v>0</v>
      </c>
      <c r="F5">
        <v>2</v>
      </c>
      <c r="H5" t="b">
        <v>1</v>
      </c>
      <c r="I5" s="7" t="s">
        <v>44</v>
      </c>
      <c r="M5">
        <v>464132</v>
      </c>
      <c r="N5" s="1">
        <f>10^6/M5</f>
        <v>2.154559478768971</v>
      </c>
      <c r="O5" s="2">
        <f>N5*$M$31</f>
        <v>258.5471374522765</v>
      </c>
    </row>
    <row r="6" spans="2:15" x14ac:dyDescent="0.25">
      <c r="B6" t="s">
        <v>47</v>
      </c>
      <c r="C6" t="b">
        <v>0</v>
      </c>
      <c r="D6" t="b">
        <v>0</v>
      </c>
      <c r="E6" t="b">
        <v>0</v>
      </c>
      <c r="F6">
        <v>2</v>
      </c>
      <c r="H6" t="b">
        <v>1</v>
      </c>
      <c r="I6" s="7" t="s">
        <v>40</v>
      </c>
      <c r="M6">
        <v>949400</v>
      </c>
      <c r="N6" s="1">
        <f>10^6/M6</f>
        <v>1.0532968190436065</v>
      </c>
      <c r="O6" s="22">
        <f>N6*$M$31</f>
        <v>126.39561828523279</v>
      </c>
    </row>
    <row r="7" spans="2:15" x14ac:dyDescent="0.25">
      <c r="B7" t="s">
        <v>31</v>
      </c>
      <c r="C7" t="b">
        <v>0</v>
      </c>
      <c r="D7" t="b">
        <v>0</v>
      </c>
      <c r="E7" t="b">
        <v>1</v>
      </c>
      <c r="F7">
        <v>2</v>
      </c>
      <c r="H7" t="b">
        <v>1</v>
      </c>
      <c r="I7" s="7" t="s">
        <v>44</v>
      </c>
      <c r="M7">
        <v>165108</v>
      </c>
      <c r="N7" s="1">
        <f t="shared" ref="N7:N19" si="0">10^6/M7</f>
        <v>6.0566417133028079</v>
      </c>
      <c r="O7" s="2">
        <f>N7*$M$31</f>
        <v>726.79700559633693</v>
      </c>
    </row>
    <row r="8" spans="2:15" x14ac:dyDescent="0.25">
      <c r="B8" t="s">
        <v>31</v>
      </c>
      <c r="C8" t="b">
        <v>0</v>
      </c>
      <c r="D8" t="b">
        <v>0</v>
      </c>
      <c r="E8" t="b">
        <v>1</v>
      </c>
      <c r="F8">
        <v>2</v>
      </c>
      <c r="H8" t="b">
        <v>1</v>
      </c>
      <c r="I8" s="7" t="s">
        <v>40</v>
      </c>
      <c r="M8">
        <v>870240</v>
      </c>
      <c r="N8" s="1">
        <f t="shared" si="0"/>
        <v>1.1491082919654347</v>
      </c>
      <c r="O8" s="23">
        <f>N8*$M$31</f>
        <v>137.89299503585218</v>
      </c>
    </row>
    <row r="9" spans="2:15" x14ac:dyDescent="0.25">
      <c r="B9" t="s">
        <v>1</v>
      </c>
      <c r="C9" t="b">
        <v>0</v>
      </c>
      <c r="D9" t="b">
        <v>1</v>
      </c>
      <c r="E9" t="b">
        <v>1</v>
      </c>
      <c r="F9">
        <v>2</v>
      </c>
      <c r="G9">
        <v>0</v>
      </c>
      <c r="H9" t="b">
        <v>1</v>
      </c>
      <c r="I9" s="7" t="s">
        <v>40</v>
      </c>
      <c r="M9">
        <v>136512</v>
      </c>
      <c r="N9" s="1">
        <f t="shared" si="0"/>
        <v>7.3253633380215657</v>
      </c>
      <c r="O9" s="21">
        <f t="shared" ref="O9:O11" si="1">N9*$M$31</f>
        <v>879.04360056258793</v>
      </c>
    </row>
    <row r="10" spans="2:15" x14ac:dyDescent="0.25">
      <c r="B10" t="s">
        <v>1</v>
      </c>
      <c r="C10" t="b">
        <v>0</v>
      </c>
      <c r="D10" t="b">
        <v>1</v>
      </c>
      <c r="E10" t="b">
        <v>1</v>
      </c>
      <c r="F10">
        <v>2</v>
      </c>
      <c r="G10">
        <v>1</v>
      </c>
      <c r="H10" t="b">
        <v>1</v>
      </c>
      <c r="I10" s="7" t="s">
        <v>40</v>
      </c>
      <c r="M10">
        <v>122864</v>
      </c>
      <c r="N10" s="1">
        <f t="shared" si="0"/>
        <v>8.1390806094543553</v>
      </c>
      <c r="O10" s="2">
        <f t="shared" si="1"/>
        <v>976.68967313452265</v>
      </c>
    </row>
    <row r="11" spans="2:15" x14ac:dyDescent="0.25">
      <c r="B11" t="s">
        <v>1</v>
      </c>
      <c r="C11" t="b">
        <v>0</v>
      </c>
      <c r="D11" t="b">
        <v>1</v>
      </c>
      <c r="E11" t="b">
        <v>1</v>
      </c>
      <c r="F11">
        <v>2</v>
      </c>
      <c r="G11">
        <v>2</v>
      </c>
      <c r="H11" t="b">
        <v>1</v>
      </c>
      <c r="I11" s="7" t="s">
        <v>40</v>
      </c>
      <c r="M11">
        <v>106028</v>
      </c>
      <c r="N11" s="1">
        <f t="shared" si="0"/>
        <v>9.4314709322065866</v>
      </c>
      <c r="O11" s="2">
        <f t="shared" si="1"/>
        <v>1131.7765118647903</v>
      </c>
    </row>
    <row r="12" spans="2:15" x14ac:dyDescent="0.25">
      <c r="B12" t="s">
        <v>47</v>
      </c>
      <c r="C12" t="b">
        <v>0</v>
      </c>
      <c r="D12" t="b">
        <v>0</v>
      </c>
      <c r="E12" t="b">
        <v>0</v>
      </c>
      <c r="F12">
        <v>2</v>
      </c>
      <c r="H12" t="b">
        <v>0</v>
      </c>
      <c r="I12" s="7" t="s">
        <v>40</v>
      </c>
      <c r="M12" s="2"/>
      <c r="N12" s="1"/>
    </row>
    <row r="13" spans="2:15" x14ac:dyDescent="0.25">
      <c r="B13" t="s">
        <v>31</v>
      </c>
      <c r="C13" t="b">
        <v>0</v>
      </c>
      <c r="D13" t="b">
        <v>0</v>
      </c>
      <c r="E13" t="b">
        <v>1</v>
      </c>
      <c r="F13">
        <v>2</v>
      </c>
      <c r="H13" t="b">
        <v>0</v>
      </c>
      <c r="I13" s="7" t="s">
        <v>40</v>
      </c>
      <c r="M13" s="2"/>
      <c r="N13" s="1"/>
    </row>
    <row r="14" spans="2:15" x14ac:dyDescent="0.25">
      <c r="B14" t="s">
        <v>1</v>
      </c>
      <c r="C14" t="b">
        <v>0</v>
      </c>
      <c r="D14" t="b">
        <v>1</v>
      </c>
      <c r="E14" t="b">
        <v>1</v>
      </c>
      <c r="F14">
        <v>2</v>
      </c>
      <c r="G14">
        <v>0</v>
      </c>
      <c r="H14" t="b">
        <v>0</v>
      </c>
      <c r="I14" s="7" t="s">
        <v>40</v>
      </c>
      <c r="M14" s="2"/>
      <c r="N14" s="1"/>
    </row>
    <row r="15" spans="2:15" x14ac:dyDescent="0.25">
      <c r="B15" t="s">
        <v>5</v>
      </c>
      <c r="C15" t="b">
        <v>1</v>
      </c>
      <c r="D15" t="b">
        <v>1</v>
      </c>
      <c r="E15" t="b">
        <v>0</v>
      </c>
      <c r="F15">
        <v>2</v>
      </c>
      <c r="G15">
        <v>0</v>
      </c>
      <c r="H15" t="b">
        <v>1</v>
      </c>
      <c r="I15" s="7" t="s">
        <v>20</v>
      </c>
      <c r="M15" s="2"/>
      <c r="N15" s="1" t="e">
        <f t="shared" si="0"/>
        <v>#DIV/0!</v>
      </c>
      <c r="O15" s="2" t="e">
        <f t="shared" ref="O15:O22" si="2">N15*$M$31</f>
        <v>#DIV/0!</v>
      </c>
    </row>
    <row r="16" spans="2:15" x14ac:dyDescent="0.25">
      <c r="B16" t="s">
        <v>5</v>
      </c>
      <c r="C16" t="b">
        <v>1</v>
      </c>
      <c r="D16" t="b">
        <v>1</v>
      </c>
      <c r="E16" t="b">
        <v>0</v>
      </c>
      <c r="F16">
        <v>1</v>
      </c>
      <c r="G16">
        <v>0</v>
      </c>
      <c r="H16" t="b">
        <v>1</v>
      </c>
      <c r="I16" s="7" t="s">
        <v>20</v>
      </c>
      <c r="M16" s="2"/>
      <c r="N16" s="1" t="e">
        <f t="shared" si="0"/>
        <v>#DIV/0!</v>
      </c>
      <c r="O16" s="2" t="e">
        <f t="shared" si="2"/>
        <v>#DIV/0!</v>
      </c>
    </row>
    <row r="17" spans="2:15" x14ac:dyDescent="0.25">
      <c r="B17" t="s">
        <v>5</v>
      </c>
      <c r="C17" t="b">
        <v>1</v>
      </c>
      <c r="D17" t="b">
        <v>1</v>
      </c>
      <c r="E17" t="b">
        <v>0</v>
      </c>
      <c r="F17" s="7">
        <v>1</v>
      </c>
      <c r="G17" s="7">
        <v>2</v>
      </c>
      <c r="H17" t="b">
        <v>1</v>
      </c>
      <c r="I17" s="7" t="s">
        <v>20</v>
      </c>
      <c r="J17" s="7"/>
      <c r="K17" s="7"/>
      <c r="M17" s="2"/>
      <c r="N17" s="1" t="e">
        <f t="shared" si="0"/>
        <v>#DIV/0!</v>
      </c>
      <c r="O17" s="2" t="e">
        <f t="shared" si="2"/>
        <v>#DIV/0!</v>
      </c>
    </row>
    <row r="18" spans="2:15" x14ac:dyDescent="0.25">
      <c r="B18" t="s">
        <v>5</v>
      </c>
      <c r="C18" t="b">
        <v>1</v>
      </c>
      <c r="D18" t="b">
        <v>1</v>
      </c>
      <c r="E18" t="b">
        <v>0</v>
      </c>
      <c r="F18">
        <v>2</v>
      </c>
      <c r="G18">
        <v>1</v>
      </c>
      <c r="H18" t="b">
        <v>1</v>
      </c>
      <c r="I18" s="7" t="s">
        <v>20</v>
      </c>
      <c r="M18" s="2"/>
      <c r="N18" s="1" t="e">
        <f t="shared" si="0"/>
        <v>#DIV/0!</v>
      </c>
      <c r="O18" s="2" t="e">
        <f t="shared" si="2"/>
        <v>#DIV/0!</v>
      </c>
    </row>
    <row r="19" spans="2:15" x14ac:dyDescent="0.25">
      <c r="B19" t="s">
        <v>5</v>
      </c>
      <c r="C19" t="b">
        <v>1</v>
      </c>
      <c r="D19" t="b">
        <v>1</v>
      </c>
      <c r="E19" t="b">
        <v>0</v>
      </c>
      <c r="F19">
        <v>2</v>
      </c>
      <c r="G19">
        <v>0</v>
      </c>
      <c r="H19" t="b">
        <v>1</v>
      </c>
      <c r="I19" s="7" t="s">
        <v>40</v>
      </c>
      <c r="M19" s="2">
        <v>138320</v>
      </c>
      <c r="N19" s="1">
        <f t="shared" si="0"/>
        <v>7.2296124927703875</v>
      </c>
      <c r="O19" s="21">
        <f t="shared" si="2"/>
        <v>867.55349913244652</v>
      </c>
    </row>
    <row r="20" spans="2:15" x14ac:dyDescent="0.25">
      <c r="B20" t="s">
        <v>5</v>
      </c>
      <c r="C20" t="b">
        <v>1</v>
      </c>
      <c r="D20" t="b">
        <v>1</v>
      </c>
      <c r="E20" t="b">
        <v>0</v>
      </c>
      <c r="F20">
        <v>2</v>
      </c>
      <c r="G20">
        <v>1</v>
      </c>
      <c r="H20" t="b">
        <v>1</v>
      </c>
      <c r="I20" s="7" t="s">
        <v>40</v>
      </c>
      <c r="M20" s="2">
        <v>122144</v>
      </c>
      <c r="N20" s="1">
        <f t="shared" ref="N20" si="3">10^6/M20</f>
        <v>8.1870578988734604</v>
      </c>
      <c r="O20" s="2">
        <f t="shared" si="2"/>
        <v>982.44694786481523</v>
      </c>
    </row>
    <row r="21" spans="2:15" x14ac:dyDescent="0.25">
      <c r="B21" t="s">
        <v>5</v>
      </c>
      <c r="C21" t="b">
        <v>1</v>
      </c>
      <c r="D21" t="b">
        <v>1</v>
      </c>
      <c r="E21" t="b">
        <v>0</v>
      </c>
      <c r="F21">
        <v>2</v>
      </c>
      <c r="G21">
        <v>2</v>
      </c>
      <c r="H21" t="b">
        <v>1</v>
      </c>
      <c r="I21" s="7" t="s">
        <v>40</v>
      </c>
      <c r="M21" s="2">
        <v>108784</v>
      </c>
      <c r="N21" s="1">
        <f t="shared" ref="N21" si="4">10^6/M21</f>
        <v>9.1925283129872035</v>
      </c>
      <c r="O21" s="2">
        <f t="shared" si="2"/>
        <v>1103.1033975584644</v>
      </c>
    </row>
    <row r="22" spans="2:15" x14ac:dyDescent="0.25">
      <c r="B22" t="s">
        <v>5</v>
      </c>
      <c r="C22" t="b">
        <v>1</v>
      </c>
      <c r="D22" t="b">
        <v>1</v>
      </c>
      <c r="E22" t="b">
        <v>0</v>
      </c>
      <c r="F22">
        <v>2</v>
      </c>
      <c r="G22">
        <v>0</v>
      </c>
      <c r="H22" t="b">
        <v>0</v>
      </c>
      <c r="I22" s="7" t="s">
        <v>40</v>
      </c>
      <c r="M22" s="2"/>
      <c r="N22" s="1" t="e">
        <f t="shared" ref="N22" si="5">10^6/M22</f>
        <v>#DIV/0!</v>
      </c>
      <c r="O22" s="2" t="e">
        <f t="shared" si="2"/>
        <v>#DIV/0!</v>
      </c>
    </row>
    <row r="23" spans="2:15" x14ac:dyDescent="0.25">
      <c r="I23" s="7"/>
      <c r="M23" s="2"/>
      <c r="N23" s="1"/>
    </row>
    <row r="24" spans="2:15" x14ac:dyDescent="0.25">
      <c r="I24" s="7"/>
      <c r="M24" s="2"/>
      <c r="N24" s="1"/>
    </row>
    <row r="25" spans="2:15" x14ac:dyDescent="0.25">
      <c r="I25" s="7"/>
      <c r="M25" s="2"/>
      <c r="N25" s="1"/>
    </row>
    <row r="26" spans="2:15" x14ac:dyDescent="0.25">
      <c r="I26" s="7"/>
      <c r="M26" s="2"/>
      <c r="N26" s="1"/>
    </row>
    <row r="27" spans="2:15" x14ac:dyDescent="0.25">
      <c r="M27" s="2"/>
      <c r="N27" s="1"/>
    </row>
    <row r="28" spans="2:15" x14ac:dyDescent="0.25">
      <c r="M28" s="2"/>
      <c r="N28" s="1"/>
    </row>
    <row r="30" spans="2:15" x14ac:dyDescent="0.25">
      <c r="I30" t="s">
        <v>45</v>
      </c>
      <c r="M30">
        <f>120*10^6</f>
        <v>120000000</v>
      </c>
    </row>
    <row r="31" spans="2:15" x14ac:dyDescent="0.25">
      <c r="I31" t="s">
        <v>46</v>
      </c>
      <c r="M31">
        <f>M30/10^6</f>
        <v>120</v>
      </c>
    </row>
    <row r="33" spans="14:14" x14ac:dyDescent="0.25">
      <c r="N33" s="1"/>
    </row>
    <row r="34" spans="14:14" x14ac:dyDescent="0.25">
      <c r="N34" s="1"/>
    </row>
  </sheetData>
  <mergeCells count="4">
    <mergeCell ref="C3:E3"/>
    <mergeCell ref="F3:G3"/>
    <mergeCell ref="H3:I3"/>
    <mergeCell ref="M3:O3"/>
  </mergeCells>
  <pageMargins left="0.7" right="0.7" top="0.75" bottom="0.75" header="0.3" footer="0.3"/>
  <pageSetup paperSize="9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On The Buses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 Belson</dc:creator>
  <cp:lastModifiedBy>Bruce Belson</cp:lastModifiedBy>
  <cp:lastPrinted>2019-03-26T23:02:57Z</cp:lastPrinted>
  <dcterms:created xsi:type="dcterms:W3CDTF">2019-03-13T04:14:50Z</dcterms:created>
  <dcterms:modified xsi:type="dcterms:W3CDTF">2019-04-01T09:00:51Z</dcterms:modified>
</cp:coreProperties>
</file>