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2"/>
  </bookViews>
  <sheets>
    <sheet name="Switch test (1)" sheetId="2" r:id="rId1"/>
    <sheet name="Switch test (2)" sheetId="5" r:id="rId2"/>
    <sheet name="Charts (Switch test)" sheetId="6" r:id="rId3"/>
    <sheet name="Sheet4" sheetId="4" r:id="rId4"/>
    <sheet name="Sheet1" sheetId="1" r:id="rId5"/>
    <sheet name="Sheet3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6" l="1"/>
  <c r="C43" i="6"/>
  <c r="C42" i="6"/>
  <c r="C41" i="6"/>
  <c r="C24" i="6"/>
  <c r="C25" i="6"/>
  <c r="C23" i="6"/>
  <c r="C22" i="6"/>
  <c r="S27" i="5"/>
  <c r="P27" i="5"/>
  <c r="Q27" i="5" s="1"/>
  <c r="T30" i="5"/>
  <c r="S30" i="5"/>
  <c r="P30" i="5"/>
  <c r="Q30" i="5" s="1"/>
  <c r="C7" i="6"/>
  <c r="C6" i="6"/>
  <c r="C5" i="6"/>
  <c r="C4" i="6"/>
  <c r="T9" i="5"/>
  <c r="S9" i="5"/>
  <c r="T29" i="5"/>
  <c r="T26" i="5"/>
  <c r="S29" i="5"/>
  <c r="S18" i="5"/>
  <c r="T18" i="5" s="1"/>
  <c r="S17" i="5"/>
  <c r="T17" i="5" s="1"/>
  <c r="S26" i="5"/>
  <c r="W17" i="5"/>
  <c r="P29" i="5"/>
  <c r="Q29" i="5" s="1"/>
  <c r="Q28" i="5"/>
  <c r="P28" i="5"/>
  <c r="T27" i="5" l="1"/>
  <c r="V24" i="2"/>
  <c r="Q26" i="5"/>
  <c r="P26" i="5"/>
  <c r="Q25" i="5"/>
  <c r="P25" i="5"/>
  <c r="O38" i="5" l="1"/>
  <c r="Q23" i="5" s="1"/>
  <c r="X22" i="5"/>
  <c r="X21" i="5"/>
  <c r="P20" i="5"/>
  <c r="Q20" i="5" s="1"/>
  <c r="Q19" i="5"/>
  <c r="P19" i="5"/>
  <c r="P18" i="5"/>
  <c r="Q18" i="5" s="1"/>
  <c r="P17" i="5"/>
  <c r="P16" i="5"/>
  <c r="Q16" i="5" s="1"/>
  <c r="X15" i="5"/>
  <c r="Q15" i="5"/>
  <c r="X14" i="5"/>
  <c r="Q14" i="5"/>
  <c r="Q13" i="5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T27" i="2"/>
  <c r="Q17" i="5" l="1"/>
  <c r="X23" i="5"/>
  <c r="Q6" i="5"/>
  <c r="X13" i="5"/>
  <c r="X17" i="5"/>
  <c r="X24" i="5"/>
  <c r="T24" i="2"/>
  <c r="F9" i="3" l="1"/>
  <c r="F8" i="3"/>
  <c r="E9" i="3"/>
  <c r="E8" i="3"/>
  <c r="C14" i="3"/>
  <c r="C13" i="3"/>
  <c r="C9" i="3"/>
  <c r="D1" i="3"/>
  <c r="D2" i="3" s="1"/>
  <c r="D9" i="3" s="1"/>
  <c r="C8" i="3"/>
  <c r="D8" i="3" s="1"/>
  <c r="C7" i="3"/>
  <c r="D7" i="3" s="1"/>
  <c r="D13" i="3" l="1"/>
  <c r="D14" i="3"/>
  <c r="T17" i="2"/>
  <c r="T22" i="2"/>
  <c r="T21" i="2"/>
  <c r="P16" i="2"/>
  <c r="P17" i="2"/>
  <c r="P18" i="2" l="1"/>
  <c r="P15" i="2"/>
  <c r="P14" i="2"/>
  <c r="P13" i="2"/>
  <c r="P23" i="2"/>
  <c r="T13" i="2"/>
  <c r="T14" i="2"/>
  <c r="T15" i="2"/>
  <c r="P20" i="2"/>
  <c r="P19" i="2"/>
  <c r="P7" i="2"/>
  <c r="P9" i="2"/>
  <c r="P12" i="2"/>
  <c r="O32" i="2"/>
  <c r="U21" i="2" l="1"/>
  <c r="U17" i="2"/>
  <c r="U24" i="2"/>
  <c r="U22" i="2"/>
  <c r="Q18" i="2"/>
  <c r="U15" i="2"/>
  <c r="Q17" i="2"/>
  <c r="U13" i="2"/>
  <c r="Q23" i="2"/>
  <c r="Q13" i="2"/>
  <c r="Q19" i="2"/>
  <c r="Q14" i="2"/>
  <c r="Q20" i="2"/>
  <c r="Q15" i="2"/>
  <c r="U23" i="2"/>
  <c r="U14" i="2"/>
  <c r="Q16" i="2"/>
  <c r="Q12" i="2"/>
  <c r="Q9" i="2"/>
  <c r="Q7" i="2"/>
  <c r="P11" i="2"/>
  <c r="Q11" i="2" s="1"/>
  <c r="P10" i="2" l="1"/>
  <c r="Q10" i="2" s="1"/>
  <c r="P8" i="2"/>
  <c r="Q8" i="2" s="1"/>
  <c r="P6" i="2"/>
  <c r="Q6" i="2" s="1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comments1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comments2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sharedStrings.xml><?xml version="1.0" encoding="utf-8"?>
<sst xmlns="http://schemas.openxmlformats.org/spreadsheetml/2006/main" count="411" uniqueCount="112">
  <si>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</si>
  <si>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</si>
  <si>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</si>
  <si>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</si>
  <si>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</si>
  <si>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</si>
  <si>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</si>
  <si>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</si>
  <si>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</si>
  <si>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</si>
  <si>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</si>
  <si>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</si>
  <si>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</si>
  <si>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</si>
  <si>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</si>
  <si>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</si>
  <si>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</si>
  <si>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</si>
  <si>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</si>
  <si>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</si>
  <si>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</si>
  <si>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</si>
  <si>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</si>
  <si>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</si>
  <si>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</si>
  <si>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</si>
  <si>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</si>
  <si>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</si>
  <si>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</si>
  <si>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</si>
  <si>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</si>
  <si>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</si>
  <si>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</si>
  <si>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</si>
  <si>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</si>
  <si>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</si>
  <si>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</si>
  <si>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</si>
  <si>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</si>
  <si>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</si>
  <si>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</si>
  <si>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</si>
  <si>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</si>
  <si>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</si>
  <si>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</si>
  <si>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</si>
  <si>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Mean ops per task</t>
  </si>
  <si>
    <t>Measurement of task switch time</t>
  </si>
  <si>
    <t>2nd board</t>
  </si>
  <si>
    <t>Project</t>
  </si>
  <si>
    <t>DebugLLVM_NS</t>
  </si>
  <si>
    <t>#define LOOP_ONLY in main.c</t>
  </si>
  <si>
    <t>DebugLLVM</t>
  </si>
  <si>
    <t>k22ptmin_xt</t>
  </si>
  <si>
    <t>k22awaitmin_xt</t>
  </si>
  <si>
    <t>Build configuration</t>
  </si>
  <si>
    <t>Special build</t>
  </si>
  <si>
    <t>Variant</t>
  </si>
  <si>
    <t>#define UNUSED_TASK_COUNT 2 in main_cpp.cpp</t>
  </si>
  <si>
    <t>#define UNUSED_TASK_COUNT 2 in ptmain_cpp.cpp</t>
  </si>
  <si>
    <t>#define UNUSED_TASK_COUNT 1 in ptmain_cpp.cpp</t>
  </si>
  <si>
    <t>#define UNUSED_TASK_COUNT 1 in main_cpp.cpp</t>
  </si>
  <si>
    <t>Ops per µs</t>
  </si>
  <si>
    <t>Sizes</t>
  </si>
  <si>
    <t>Protothreads</t>
  </si>
  <si>
    <t>Coroutines</t>
  </si>
  <si>
    <r>
      <t>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</si>
  <si>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 per task</t>
  </si>
  <si>
    <t>Underlying operation</t>
  </si>
  <si>
    <t>Switching cost</t>
  </si>
  <si>
    <t>Overall timing</t>
  </si>
  <si>
    <r>
      <t>Time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</si>
  <si>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</t>
  </si>
  <si>
    <t>text</t>
  </si>
  <si>
    <t xml:space="preserve">   data</t>
  </si>
  <si>
    <t xml:space="preserve">    bss</t>
  </si>
  <si>
    <t xml:space="preserve">    dec</t>
  </si>
  <si>
    <t xml:space="preserve">    hex</t>
  </si>
  <si>
    <t>filename</t>
  </si>
  <si>
    <t xml:space="preserve">   19f8</t>
  </si>
  <si>
    <t>k22awaitmin_xt.elf</t>
  </si>
  <si>
    <t>k22ptmin_xt.elf</t>
  </si>
  <si>
    <t xml:space="preserve"> text</t>
  </si>
  <si>
    <t xml:space="preserve">   1d88</t>
  </si>
  <si>
    <t xml:space="preserve">   11ac</t>
  </si>
  <si>
    <t>1458</t>
  </si>
  <si>
    <t>#define SET_GLOBAL_COUNTER</t>
  </si>
  <si>
    <t>Clock speed:</t>
  </si>
  <si>
    <t>21 MHz</t>
  </si>
  <si>
    <t>120 MHz</t>
  </si>
  <si>
    <t>freertos2</t>
  </si>
  <si>
    <t>Debug</t>
  </si>
  <si>
    <t>mqxmin</t>
  </si>
  <si>
    <t>Platform</t>
  </si>
  <si>
    <t>FreeRTOS</t>
  </si>
  <si>
    <t>MQX Lite</t>
  </si>
  <si>
    <t>Time (microseconds)</t>
  </si>
  <si>
    <t>Mean cycles</t>
  </si>
  <si>
    <t>mqxmin.elf</t>
  </si>
  <si>
    <t xml:space="preserve">   3ca8</t>
  </si>
  <si>
    <t>freertos2.elf</t>
  </si>
  <si>
    <t xml:space="preserve">   2c00</t>
  </si>
  <si>
    <t>Data (bytes)</t>
  </si>
  <si>
    <t xml:space="preserve">   191c</t>
  </si>
  <si>
    <t>k22ptmin.elf</t>
  </si>
  <si>
    <t>k22ptmin_ns.elf</t>
  </si>
  <si>
    <t xml:space="preserve">   1e3c</t>
  </si>
  <si>
    <t>k22awaitmin.elf</t>
  </si>
  <si>
    <t>Switching time</t>
  </si>
  <si>
    <t>Minimal data size</t>
  </si>
  <si>
    <t>App size</t>
  </si>
  <si>
    <t>Program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</si>
</sst>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5" borderId="10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1" fontId="0" fillId="0" borderId="0" xfId="0" applyNumberFormat="1" applyAlignment="1">
      <alignment textRotation="45"/>
    </xf>
    <xf numFmtId="1" fontId="1" fillId="8" borderId="0" xfId="9" applyNumberFormat="1"/>
    <xf numFmtId="1" fontId="1" fillId="6" borderId="0" xfId="7" applyNumberFormat="1"/>
    <xf numFmtId="1" fontId="1" fillId="7" borderId="0" xfId="8" applyNumberFormat="1"/>
    <xf numFmtId="2" fontId="6" fillId="5" borderId="10" xfId="6" applyNumberFormat="1"/>
    <xf numFmtId="0" fontId="3" fillId="2" borderId="0" xfId="3" applyBorder="1" applyAlignment="1">
      <alignment horizontal="center"/>
    </xf>
    <xf numFmtId="0" fontId="2" fillId="0" borderId="0" xfId="2" applyAlignment="1">
      <alignment horizontal="right"/>
    </xf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  <xf numFmtId="164" fontId="0" fillId="0" borderId="0" xfId="0" applyNumberFormat="1"/>
    <xf numFmtId="164" fontId="6" fillId="5" borderId="10" xfId="6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/>
  </cellXfs>
  <cellStyles count="10">
    <cellStyle name="20% - Accent1" xfId="7" builtinId="30"/>
    <cellStyle name="20% - Accent2" xfId="8" builtinId="34"/>
    <cellStyle name="20% - Accent4" xfId="9" builtinId="42"/>
    <cellStyle name="Check Cell" xfId="6" builtinId="23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1.671422719069704E-2</c:v>
                </c:pt>
                <c:pt idx="1">
                  <c:v>0.24289637126776947</c:v>
                </c:pt>
                <c:pt idx="2">
                  <c:v>2.7730597900987055</c:v>
                </c:pt>
                <c:pt idx="3">
                  <c:v>2.8183070993637798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607096"/>
        <c:axId val="230609056"/>
      </c:barChart>
      <c:catAx>
        <c:axId val="23060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09056"/>
        <c:crosses val="autoZero"/>
        <c:auto val="1"/>
        <c:lblAlgn val="ctr"/>
        <c:lblOffset val="100"/>
        <c:noMultiLvlLbl val="0"/>
      </c:catAx>
      <c:valAx>
        <c:axId val="2306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0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156</c:v>
                </c:pt>
                <c:pt idx="3">
                  <c:v>152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474832"/>
        <c:axId val="471472480"/>
      </c:barChart>
      <c:catAx>
        <c:axId val="4714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72480"/>
        <c:crosses val="autoZero"/>
        <c:auto val="1"/>
        <c:lblAlgn val="ctr"/>
        <c:lblOffset val="100"/>
        <c:noMultiLvlLbl val="0"/>
      </c:catAx>
      <c:valAx>
        <c:axId val="4714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test)'!$C$40</c:f>
              <c:strCache>
                <c:ptCount val="1"/>
                <c:pt idx="0">
                  <c:v>Program size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test)'!$B$41:$B$44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test)'!$C$41:$C$44</c:f>
              <c:numCache>
                <c:formatCode>0</c:formatCode>
                <c:ptCount val="4"/>
                <c:pt idx="0" formatCode="General">
                  <c:v>4384</c:v>
                </c:pt>
                <c:pt idx="1">
                  <c:v>6236</c:v>
                </c:pt>
                <c:pt idx="2">
                  <c:v>8644</c:v>
                </c:pt>
                <c:pt idx="3">
                  <c:v>6768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056408"/>
        <c:axId val="475050528"/>
      </c:barChart>
      <c:catAx>
        <c:axId val="47505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0528"/>
        <c:crosses val="autoZero"/>
        <c:auto val="1"/>
        <c:lblAlgn val="ctr"/>
        <c:lblOffset val="100"/>
        <c:noMultiLvlLbl val="0"/>
      </c:catAx>
      <c:valAx>
        <c:axId val="4750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Program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1.671422719069704E-2</c:v>
                </c:pt>
                <c:pt idx="1">
                  <c:v>0.24289637126776947</c:v>
                </c:pt>
                <c:pt idx="2">
                  <c:v>2.7730597900987055</c:v>
                </c:pt>
                <c:pt idx="3">
                  <c:v>2.8183070993637798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907008"/>
        <c:axId val="466396744"/>
      </c:barChart>
      <c:catAx>
        <c:axId val="4759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6744"/>
        <c:crosses val="autoZero"/>
        <c:auto val="1"/>
        <c:lblAlgn val="ctr"/>
        <c:lblOffset val="100"/>
        <c:noMultiLvlLbl val="0"/>
      </c:catAx>
      <c:valAx>
        <c:axId val="4663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156</c:v>
                </c:pt>
                <c:pt idx="3">
                  <c:v>152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468448"/>
        <c:axId val="606213696"/>
      </c:barChart>
      <c:catAx>
        <c:axId val="6204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13696"/>
        <c:crosses val="autoZero"/>
        <c:auto val="1"/>
        <c:lblAlgn val="ctr"/>
        <c:lblOffset val="100"/>
        <c:noMultiLvlLbl val="0"/>
      </c:catAx>
      <c:valAx>
        <c:axId val="6062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18</xdr:col>
      <xdr:colOff>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2</xdr:row>
      <xdr:rowOff>0</xdr:rowOff>
    </xdr:from>
    <xdr:to>
      <xdr:col>22</xdr:col>
      <xdr:colOff>152400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5"/>
  <sheetViews>
    <sheetView workbookViewId="0"/>
  </sheetViews>
  <sheetFormatPr defaultRowHeight="15" x14ac:dyDescent="0.25"/>
  <cols>
    <col min="1" max="1" width="2.85546875" customWidth="1"/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</cols>
  <sheetData>
    <row r="1" spans="2:28" ht="23.25" x14ac:dyDescent="0.35">
      <c r="B1" s="8" t="s">
        <v>47</v>
      </c>
      <c r="C1" s="8"/>
      <c r="D1" s="8"/>
    </row>
    <row r="2" spans="2:28" ht="23.25" x14ac:dyDescent="0.35">
      <c r="B2" s="8" t="s">
        <v>87</v>
      </c>
      <c r="C2" s="15" t="s">
        <v>88</v>
      </c>
      <c r="D2" s="8"/>
    </row>
    <row r="4" spans="2:28" ht="24" customHeight="1" x14ac:dyDescent="0.25">
      <c r="B4" s="23" t="s">
        <v>57</v>
      </c>
      <c r="C4" s="24"/>
      <c r="D4" s="25"/>
      <c r="E4" s="16" t="s">
        <v>36</v>
      </c>
      <c r="F4" s="17"/>
      <c r="G4" s="18"/>
      <c r="H4" s="19" t="s">
        <v>41</v>
      </c>
      <c r="I4" s="20"/>
      <c r="J4" s="21" t="s">
        <v>42</v>
      </c>
      <c r="K4" s="22"/>
      <c r="L4" s="7"/>
      <c r="M4" s="7"/>
      <c r="O4" s="23" t="s">
        <v>35</v>
      </c>
      <c r="P4" s="24"/>
      <c r="Q4" s="25"/>
      <c r="S4" t="s">
        <v>48</v>
      </c>
      <c r="W4" t="s">
        <v>63</v>
      </c>
    </row>
    <row r="5" spans="2:28" ht="93" customHeight="1" x14ac:dyDescent="0.25"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/>
      <c r="M5" s="5"/>
      <c r="O5" s="5" t="s">
        <v>33</v>
      </c>
      <c r="P5" s="5" t="s">
        <v>34</v>
      </c>
      <c r="Q5" s="9" t="s">
        <v>46</v>
      </c>
      <c r="S5" s="5" t="s">
        <v>33</v>
      </c>
      <c r="T5" s="5" t="s">
        <v>34</v>
      </c>
      <c r="U5" s="9" t="s">
        <v>46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</row>
    <row r="6" spans="2:28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O6">
        <v>464132</v>
      </c>
      <c r="P6" s="1">
        <f>10^6/O6</f>
        <v>2.154559478768971</v>
      </c>
      <c r="Q6" s="2">
        <f t="shared" ref="Q6:Q20" si="0">P6*$O$32</f>
        <v>45.245749054148391</v>
      </c>
    </row>
    <row r="7" spans="2:28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O7">
        <v>949400</v>
      </c>
      <c r="P7" s="1">
        <f>10^6/O7</f>
        <v>1.0532968190436065</v>
      </c>
      <c r="Q7" s="11">
        <f t="shared" si="0"/>
        <v>22.119233199915737</v>
      </c>
    </row>
    <row r="8" spans="2:28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O8">
        <v>165108</v>
      </c>
      <c r="P8" s="1">
        <f t="shared" ref="P8:P12" si="1">10^6/O8</f>
        <v>6.0566417133028079</v>
      </c>
      <c r="Q8" s="2">
        <f t="shared" si="0"/>
        <v>127.18947597935896</v>
      </c>
    </row>
    <row r="9" spans="2:28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O9">
        <v>870240</v>
      </c>
      <c r="P9" s="1">
        <f t="shared" si="1"/>
        <v>1.1491082919654347</v>
      </c>
      <c r="Q9" s="12">
        <f t="shared" si="0"/>
        <v>24.131274131274129</v>
      </c>
    </row>
    <row r="10" spans="2:28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O10">
        <v>136512</v>
      </c>
      <c r="P10" s="1">
        <f t="shared" si="1"/>
        <v>7.3253633380215657</v>
      </c>
      <c r="Q10" s="10">
        <f t="shared" si="0"/>
        <v>153.83263009845288</v>
      </c>
    </row>
    <row r="11" spans="2:28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O11">
        <v>122864</v>
      </c>
      <c r="P11" s="1">
        <f t="shared" si="1"/>
        <v>8.1390806094543553</v>
      </c>
      <c r="Q11" s="2">
        <f t="shared" si="0"/>
        <v>170.92069279854147</v>
      </c>
    </row>
    <row r="12" spans="2:28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O12">
        <v>106028</v>
      </c>
      <c r="P12" s="1">
        <f t="shared" si="1"/>
        <v>9.4314709322065866</v>
      </c>
      <c r="Q12" s="2">
        <f t="shared" si="0"/>
        <v>198.06088957633833</v>
      </c>
    </row>
    <row r="13" spans="2:28" ht="16.5" thickTop="1" thickBot="1" x14ac:dyDescent="0.3">
      <c r="B13" t="s">
        <v>53</v>
      </c>
      <c r="C13" t="s">
        <v>50</v>
      </c>
      <c r="D13" t="s">
        <v>51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O13" s="2"/>
      <c r="P13" s="13">
        <f>1.61/2</f>
        <v>0.80500000000000005</v>
      </c>
      <c r="Q13" s="11">
        <f t="shared" si="0"/>
        <v>16.905000000000001</v>
      </c>
      <c r="T13" s="13">
        <f>1.61/2</f>
        <v>0.80500000000000005</v>
      </c>
      <c r="U13" s="11">
        <f>T13*$O$32</f>
        <v>16.905000000000001</v>
      </c>
    </row>
    <row r="14" spans="2:28" ht="16.5" thickTop="1" thickBot="1" x14ac:dyDescent="0.3"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O14" s="2"/>
      <c r="P14" s="13">
        <f>1.8/2</f>
        <v>0.9</v>
      </c>
      <c r="Q14" s="12">
        <f t="shared" si="0"/>
        <v>18.900000000000002</v>
      </c>
      <c r="T14" s="13">
        <f>1.8/2</f>
        <v>0.9</v>
      </c>
      <c r="U14" s="12">
        <f>T14*$O$32</f>
        <v>18.900000000000002</v>
      </c>
      <c r="W14">
        <v>3324</v>
      </c>
      <c r="X14">
        <v>140</v>
      </c>
      <c r="Y14">
        <v>1060</v>
      </c>
      <c r="Z14">
        <v>4524</v>
      </c>
      <c r="AA14" t="s">
        <v>84</v>
      </c>
      <c r="AB14" t="s">
        <v>81</v>
      </c>
    </row>
    <row r="15" spans="2:28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O15" s="2"/>
      <c r="P15" s="13">
        <f>13.84/2</f>
        <v>6.92</v>
      </c>
      <c r="Q15" s="10">
        <f t="shared" si="0"/>
        <v>145.32</v>
      </c>
      <c r="T15" s="13">
        <f>13.87/2</f>
        <v>6.9349999999999996</v>
      </c>
      <c r="U15" s="10">
        <f>T15*$O$32</f>
        <v>145.63499999999999</v>
      </c>
      <c r="W15">
        <v>3964</v>
      </c>
      <c r="X15">
        <v>140</v>
      </c>
      <c r="Y15">
        <v>1104</v>
      </c>
      <c r="Z15">
        <v>5208</v>
      </c>
      <c r="AA15" s="3" t="s">
        <v>85</v>
      </c>
      <c r="AB15" t="s">
        <v>81</v>
      </c>
    </row>
    <row r="16" spans="2:28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O16" s="2">
        <v>50093</v>
      </c>
      <c r="P16" s="1">
        <f t="shared" ref="P16" si="2">10^6/O16</f>
        <v>19.962869063541813</v>
      </c>
      <c r="Q16" s="2">
        <f t="shared" si="0"/>
        <v>419.22025033437808</v>
      </c>
    </row>
    <row r="17" spans="2:28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357046</v>
      </c>
      <c r="P17" s="1">
        <f t="shared" ref="P17" si="3">10^6/O17</f>
        <v>2.8007595659942979</v>
      </c>
      <c r="Q17" s="12">
        <f t="shared" si="0"/>
        <v>58.815950885880255</v>
      </c>
      <c r="S17">
        <v>409556</v>
      </c>
      <c r="T17" s="1">
        <f t="shared" ref="T17" si="4">10^6/S17</f>
        <v>2.4416685386125461</v>
      </c>
      <c r="U17" s="12">
        <f>T17*$O$32</f>
        <v>51.27503931086347</v>
      </c>
    </row>
    <row r="18" spans="2:28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O18" s="2">
        <v>138320</v>
      </c>
      <c r="P18" s="1">
        <f t="shared" ref="P18" si="5">10^6/O18</f>
        <v>7.2296124927703875</v>
      </c>
      <c r="Q18" s="10">
        <f t="shared" si="0"/>
        <v>151.82186234817814</v>
      </c>
    </row>
    <row r="19" spans="2:28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O19" s="2">
        <v>122144</v>
      </c>
      <c r="P19" s="1">
        <f t="shared" ref="P19" si="6">10^6/O19</f>
        <v>8.1870578988734604</v>
      </c>
      <c r="Q19" s="2">
        <f t="shared" si="0"/>
        <v>171.92821587634268</v>
      </c>
    </row>
    <row r="20" spans="2:28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O20" s="2">
        <v>108784</v>
      </c>
      <c r="P20" s="1">
        <f t="shared" ref="P20" si="7">10^6/O20</f>
        <v>9.1925283129872035</v>
      </c>
      <c r="Q20" s="2">
        <f t="shared" si="0"/>
        <v>193.04309457273126</v>
      </c>
    </row>
    <row r="21" spans="2:28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O21" s="2"/>
      <c r="P21" s="1"/>
      <c r="T21" s="1">
        <f>39/2</f>
        <v>19.5</v>
      </c>
      <c r="U21" s="2">
        <f>T21*$O$32</f>
        <v>409.5</v>
      </c>
    </row>
    <row r="22" spans="2:28" ht="16.5" thickTop="1" thickBot="1" x14ac:dyDescent="0.3"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13"/>
      <c r="Q22" s="12"/>
      <c r="T22" s="13">
        <f>3.99/2</f>
        <v>1.9950000000000001</v>
      </c>
      <c r="U22" s="12">
        <f>T22*$O$32</f>
        <v>41.895000000000003</v>
      </c>
      <c r="W22">
        <v>5212</v>
      </c>
      <c r="X22">
        <v>148</v>
      </c>
      <c r="Y22">
        <v>1288</v>
      </c>
      <c r="Z22">
        <v>6648</v>
      </c>
      <c r="AA22" t="s">
        <v>79</v>
      </c>
      <c r="AB22" t="s">
        <v>80</v>
      </c>
    </row>
    <row r="23" spans="2:28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O23" s="2"/>
      <c r="P23" s="13">
        <f>12.99/2</f>
        <v>6.4950000000000001</v>
      </c>
      <c r="Q23" s="10">
        <f>P23*$O$32</f>
        <v>136.39500000000001</v>
      </c>
      <c r="T23" s="13">
        <v>6.51</v>
      </c>
      <c r="U23" s="10">
        <f t="shared" ref="U23" si="8">T23*$O$32</f>
        <v>136.71</v>
      </c>
      <c r="W23">
        <v>6080</v>
      </c>
      <c r="X23">
        <v>148</v>
      </c>
      <c r="Y23">
        <v>1332</v>
      </c>
      <c r="Z23">
        <v>7560</v>
      </c>
      <c r="AA23" t="s">
        <v>83</v>
      </c>
      <c r="AB23" t="s">
        <v>80</v>
      </c>
    </row>
    <row r="24" spans="2:28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O24" s="2"/>
      <c r="P24" s="1"/>
      <c r="T24" s="13">
        <f>4.64/2</f>
        <v>2.3199999999999998</v>
      </c>
      <c r="U24" s="12">
        <f>T24*$O$32</f>
        <v>48.72</v>
      </c>
      <c r="V24" s="2">
        <f>U24-U22</f>
        <v>6.8249999999999957</v>
      </c>
    </row>
    <row r="25" spans="2:28" ht="15.75" thickTop="1" x14ac:dyDescent="0.25">
      <c r="K25" s="6"/>
      <c r="O25" s="2"/>
      <c r="P25" s="1"/>
    </row>
    <row r="26" spans="2:28" x14ac:dyDescent="0.25">
      <c r="K26" s="6"/>
      <c r="O26" s="2"/>
      <c r="P26" s="1"/>
    </row>
    <row r="27" spans="2:28" x14ac:dyDescent="0.25">
      <c r="K27" s="6"/>
      <c r="O27" s="2"/>
      <c r="P27" s="1"/>
      <c r="T27">
        <f>T23/T15</f>
        <v>0.9387166546503245</v>
      </c>
    </row>
    <row r="28" spans="2:28" x14ac:dyDescent="0.25">
      <c r="O28" s="2"/>
      <c r="P28" s="1"/>
    </row>
    <row r="29" spans="2:28" x14ac:dyDescent="0.25">
      <c r="O29" s="2"/>
      <c r="P29" s="1"/>
    </row>
    <row r="31" spans="2:28" x14ac:dyDescent="0.25">
      <c r="K31" t="s">
        <v>45</v>
      </c>
      <c r="O31">
        <v>21000000</v>
      </c>
    </row>
    <row r="32" spans="2:28" x14ac:dyDescent="0.25">
      <c r="K32" t="s">
        <v>62</v>
      </c>
      <c r="O32">
        <f>O31/10^6</f>
        <v>21</v>
      </c>
    </row>
    <row r="34" spans="16:16" x14ac:dyDescent="0.25">
      <c r="P34" s="1"/>
    </row>
    <row r="35" spans="16:16" x14ac:dyDescent="0.25">
      <c r="P35" s="1"/>
    </row>
  </sheetData>
  <mergeCells count="5">
    <mergeCell ref="E4:G4"/>
    <mergeCell ref="H4:I4"/>
    <mergeCell ref="J4:K4"/>
    <mergeCell ref="O4:Q4"/>
    <mergeCell ref="B4:D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41"/>
  <sheetViews>
    <sheetView topLeftCell="A13" workbookViewId="0">
      <selection activeCell="E41" sqref="E41:F44"/>
    </sheetView>
  </sheetViews>
  <sheetFormatPr defaultRowHeight="15" x14ac:dyDescent="0.25"/>
  <cols>
    <col min="1" max="1" width="2.85546875" customWidth="1"/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  <col min="23" max="23" width="11.7109375" customWidth="1"/>
    <col min="24" max="24" width="12" customWidth="1"/>
    <col min="30" max="30" width="9.140625" style="28"/>
  </cols>
  <sheetData>
    <row r="1" spans="2:31" ht="23.25" x14ac:dyDescent="0.35">
      <c r="B1" s="8" t="s">
        <v>47</v>
      </c>
      <c r="C1" s="8"/>
      <c r="D1" s="8"/>
    </row>
    <row r="2" spans="2:31" ht="23.25" x14ac:dyDescent="0.35">
      <c r="B2" s="8" t="s">
        <v>87</v>
      </c>
      <c r="C2" s="15" t="s">
        <v>89</v>
      </c>
      <c r="D2" s="8"/>
    </row>
    <row r="4" spans="2:31" ht="24" customHeight="1" x14ac:dyDescent="0.25">
      <c r="B4" s="23" t="s">
        <v>57</v>
      </c>
      <c r="C4" s="24"/>
      <c r="D4" s="25"/>
      <c r="E4" s="16" t="s">
        <v>36</v>
      </c>
      <c r="F4" s="17"/>
      <c r="G4" s="18"/>
      <c r="H4" s="19" t="s">
        <v>41</v>
      </c>
      <c r="I4" s="20"/>
      <c r="J4" s="21" t="s">
        <v>42</v>
      </c>
      <c r="K4" s="22"/>
      <c r="L4" s="14"/>
      <c r="M4" s="14"/>
      <c r="O4" s="23" t="s">
        <v>35</v>
      </c>
      <c r="P4" s="24"/>
      <c r="Q4" s="25"/>
      <c r="S4" t="s">
        <v>69</v>
      </c>
      <c r="V4" t="s">
        <v>48</v>
      </c>
      <c r="Z4" t="s">
        <v>63</v>
      </c>
    </row>
    <row r="5" spans="2:31" ht="93" customHeight="1" x14ac:dyDescent="0.25"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/>
      <c r="M5" s="5"/>
      <c r="O5" s="5" t="s">
        <v>33</v>
      </c>
      <c r="P5" s="5" t="s">
        <v>34</v>
      </c>
      <c r="Q5" s="9" t="s">
        <v>97</v>
      </c>
      <c r="S5" s="5" t="s">
        <v>34</v>
      </c>
      <c r="T5" s="9" t="s">
        <v>97</v>
      </c>
      <c r="V5" s="5" t="s">
        <v>33</v>
      </c>
      <c r="W5" s="5" t="s">
        <v>34</v>
      </c>
      <c r="X5" s="9" t="s">
        <v>97</v>
      </c>
      <c r="Z5" t="s">
        <v>73</v>
      </c>
      <c r="AA5" t="s">
        <v>74</v>
      </c>
      <c r="AB5" t="s">
        <v>75</v>
      </c>
      <c r="AC5" t="s">
        <v>76</v>
      </c>
      <c r="AD5" s="29" t="s">
        <v>77</v>
      </c>
      <c r="AE5" t="s">
        <v>78</v>
      </c>
    </row>
    <row r="6" spans="2:31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P6" s="26" t="e">
        <f>10^6/O6</f>
        <v>#DIV/0!</v>
      </c>
      <c r="Q6" s="2" t="e">
        <f t="shared" ref="Q6:Q20" si="0">P6*$O$38</f>
        <v>#DIV/0!</v>
      </c>
    </row>
    <row r="7" spans="2:31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O7">
        <v>5690781</v>
      </c>
      <c r="P7" s="26">
        <f>10^6/O7</f>
        <v>0.17572280500690501</v>
      </c>
      <c r="Q7" s="11">
        <f t="shared" si="0"/>
        <v>21.086736600828601</v>
      </c>
    </row>
    <row r="8" spans="2:31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P8" s="26" t="e">
        <f t="shared" ref="P8:P12" si="1">10^6/O8</f>
        <v>#DIV/0!</v>
      </c>
      <c r="Q8" s="2" t="e">
        <f t="shared" si="0"/>
        <v>#DIV/0!</v>
      </c>
    </row>
    <row r="9" spans="2:31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O9">
        <v>5196505</v>
      </c>
      <c r="P9" s="26">
        <f t="shared" si="1"/>
        <v>0.19243703219760205</v>
      </c>
      <c r="Q9" s="12">
        <f t="shared" si="0"/>
        <v>23.092443863712248</v>
      </c>
      <c r="S9" s="26">
        <f>P9-P7</f>
        <v>1.671422719069704E-2</v>
      </c>
      <c r="T9" s="2">
        <f t="shared" ref="T9" si="2">S9*$O$38</f>
        <v>2.0057072628836448</v>
      </c>
      <c r="Z9">
        <v>4384</v>
      </c>
      <c r="AA9">
        <v>140</v>
      </c>
      <c r="AB9">
        <v>1148</v>
      </c>
      <c r="AC9">
        <v>5672</v>
      </c>
      <c r="AD9">
        <v>1628</v>
      </c>
      <c r="AE9" t="s">
        <v>105</v>
      </c>
    </row>
    <row r="10" spans="2:31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O10">
        <v>609794</v>
      </c>
      <c r="P10" s="26">
        <f t="shared" si="1"/>
        <v>1.6398980639363456</v>
      </c>
      <c r="Q10" s="10">
        <f t="shared" si="0"/>
        <v>196.78776767236147</v>
      </c>
      <c r="Z10">
        <v>5096</v>
      </c>
      <c r="AA10">
        <v>140</v>
      </c>
      <c r="AB10">
        <v>1192</v>
      </c>
      <c r="AC10">
        <v>6428</v>
      </c>
      <c r="AD10" s="28" t="s">
        <v>103</v>
      </c>
      <c r="AE10" t="s">
        <v>104</v>
      </c>
    </row>
    <row r="11" spans="2:31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P11" s="26" t="e">
        <f t="shared" si="1"/>
        <v>#DIV/0!</v>
      </c>
      <c r="Q11" s="2" t="e">
        <f t="shared" si="0"/>
        <v>#DIV/0!</v>
      </c>
    </row>
    <row r="12" spans="2:31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P12" s="26" t="e">
        <f t="shared" si="1"/>
        <v>#DIV/0!</v>
      </c>
      <c r="Q12" s="2" t="e">
        <f t="shared" si="0"/>
        <v>#DIV/0!</v>
      </c>
    </row>
    <row r="13" spans="2:31" ht="16.5" thickTop="1" thickBot="1" x14ac:dyDescent="0.3">
      <c r="B13" t="s">
        <v>53</v>
      </c>
      <c r="C13" t="s">
        <v>50</v>
      </c>
      <c r="D13" t="s">
        <v>51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O13" s="2"/>
      <c r="P13" s="27"/>
      <c r="Q13" s="11">
        <f t="shared" si="0"/>
        <v>0</v>
      </c>
      <c r="W13" s="13"/>
      <c r="X13" s="11">
        <f>W13*$O$38</f>
        <v>0</v>
      </c>
    </row>
    <row r="14" spans="2:31" ht="16.5" thickTop="1" thickBot="1" x14ac:dyDescent="0.3"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O14" s="2"/>
      <c r="P14" s="27"/>
      <c r="Q14" s="12">
        <f t="shared" si="0"/>
        <v>0</v>
      </c>
      <c r="W14" s="13"/>
      <c r="X14" s="12">
        <f>W14*$O$38</f>
        <v>0</v>
      </c>
      <c r="Z14">
        <v>3324</v>
      </c>
      <c r="AA14">
        <v>140</v>
      </c>
      <c r="AB14">
        <v>1060</v>
      </c>
      <c r="AC14">
        <v>4524</v>
      </c>
      <c r="AD14" s="28" t="s">
        <v>84</v>
      </c>
      <c r="AE14" t="s">
        <v>81</v>
      </c>
    </row>
    <row r="15" spans="2:31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O15" s="2"/>
      <c r="P15" s="27"/>
      <c r="Q15" s="10">
        <f t="shared" si="0"/>
        <v>0</v>
      </c>
      <c r="W15" s="13"/>
      <c r="X15" s="10">
        <f>W15*$O$38</f>
        <v>0</v>
      </c>
      <c r="Z15">
        <v>3964</v>
      </c>
      <c r="AA15">
        <v>140</v>
      </c>
      <c r="AB15">
        <v>1104</v>
      </c>
      <c r="AC15">
        <v>5208</v>
      </c>
      <c r="AD15" s="6" t="s">
        <v>85</v>
      </c>
      <c r="AE15" t="s">
        <v>81</v>
      </c>
    </row>
    <row r="16" spans="2:31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O16" s="2"/>
      <c r="P16" s="26" t="e">
        <f t="shared" ref="P16:P20" si="3">10^6/O16</f>
        <v>#DIV/0!</v>
      </c>
      <c r="Q16" s="2" t="e">
        <f t="shared" si="0"/>
        <v>#DIV/0!</v>
      </c>
    </row>
    <row r="17" spans="2:31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2388806</v>
      </c>
      <c r="P17" s="26">
        <f t="shared" si="3"/>
        <v>0.41861917627467449</v>
      </c>
      <c r="Q17" s="12">
        <f t="shared" si="0"/>
        <v>50.234301152960938</v>
      </c>
      <c r="S17" s="26">
        <f>P17-P$7</f>
        <v>0.24289637126776947</v>
      </c>
      <c r="T17" s="2">
        <f t="shared" ref="T17:T18" si="4">S17*$O$38</f>
        <v>29.147564552132337</v>
      </c>
      <c r="U17" s="2"/>
      <c r="W17" s="1" t="e">
        <f>10^6/V17</f>
        <v>#DIV/0!</v>
      </c>
      <c r="X17" s="12" t="e">
        <f>W17*$O$38</f>
        <v>#DIV/0!</v>
      </c>
      <c r="Z17">
        <v>6236</v>
      </c>
      <c r="AA17">
        <v>148</v>
      </c>
      <c r="AB17">
        <v>1356</v>
      </c>
      <c r="AC17">
        <v>7740</v>
      </c>
      <c r="AD17" t="s">
        <v>106</v>
      </c>
      <c r="AE17" t="s">
        <v>107</v>
      </c>
    </row>
    <row r="18" spans="2:31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O18" s="2">
        <v>538043</v>
      </c>
      <c r="P18" s="26">
        <f t="shared" si="3"/>
        <v>1.8585875106636458</v>
      </c>
      <c r="Q18" s="10">
        <f t="shared" si="0"/>
        <v>223.03050127963749</v>
      </c>
      <c r="S18" s="26">
        <f>P18-P10</f>
        <v>0.21868944672730017</v>
      </c>
      <c r="T18" s="2">
        <f t="shared" si="4"/>
        <v>26.242733607276023</v>
      </c>
      <c r="U18" s="2"/>
    </row>
    <row r="19" spans="2:31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O19" s="2"/>
      <c r="P19" s="26" t="e">
        <f t="shared" si="3"/>
        <v>#DIV/0!</v>
      </c>
      <c r="Q19" s="2" t="e">
        <f t="shared" si="0"/>
        <v>#DIV/0!</v>
      </c>
    </row>
    <row r="20" spans="2:31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O20" s="2"/>
      <c r="P20" s="26" t="e">
        <f t="shared" si="3"/>
        <v>#DIV/0!</v>
      </c>
      <c r="Q20" s="2" t="e">
        <f t="shared" si="0"/>
        <v>#DIV/0!</v>
      </c>
    </row>
    <row r="21" spans="2:31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O21" s="2"/>
      <c r="P21" s="26"/>
      <c r="W21" s="1"/>
      <c r="X21" s="2">
        <f>W21*$O$38</f>
        <v>0</v>
      </c>
    </row>
    <row r="22" spans="2:31" ht="16.5" thickTop="1" thickBot="1" x14ac:dyDescent="0.3"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27"/>
      <c r="Q22" s="12"/>
      <c r="W22" s="13"/>
      <c r="X22" s="12">
        <f>W22*$O$38</f>
        <v>0</v>
      </c>
      <c r="Z22">
        <v>5212</v>
      </c>
      <c r="AA22">
        <v>148</v>
      </c>
      <c r="AB22">
        <v>1288</v>
      </c>
      <c r="AC22">
        <v>6648</v>
      </c>
      <c r="AD22" s="28" t="s">
        <v>79</v>
      </c>
      <c r="AE22" t="s">
        <v>80</v>
      </c>
    </row>
    <row r="23" spans="2:31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O23" s="2"/>
      <c r="P23" s="27"/>
      <c r="Q23" s="10">
        <f>P23*$O$38</f>
        <v>0</v>
      </c>
      <c r="W23" s="13"/>
      <c r="X23" s="10">
        <f t="shared" ref="X23" si="5">W23*$O$38</f>
        <v>0</v>
      </c>
      <c r="Z23">
        <v>6080</v>
      </c>
      <c r="AA23">
        <v>148</v>
      </c>
      <c r="AB23">
        <v>1332</v>
      </c>
      <c r="AC23">
        <v>7560</v>
      </c>
      <c r="AD23" s="28" t="s">
        <v>83</v>
      </c>
      <c r="AE23" t="s">
        <v>80</v>
      </c>
    </row>
    <row r="24" spans="2:31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O24" s="2"/>
      <c r="P24" s="26"/>
      <c r="W24" s="13"/>
      <c r="X24" s="12">
        <f>W24*$O$38</f>
        <v>0</v>
      </c>
    </row>
    <row r="25" spans="2:31" ht="15.75" thickTop="1" x14ac:dyDescent="0.25">
      <c r="B25" t="s">
        <v>90</v>
      </c>
      <c r="C25" t="s">
        <v>91</v>
      </c>
      <c r="E25" t="b">
        <v>0</v>
      </c>
      <c r="F25" t="b">
        <v>1</v>
      </c>
      <c r="G25" t="b">
        <v>0</v>
      </c>
      <c r="H25">
        <v>2</v>
      </c>
      <c r="I25">
        <v>0</v>
      </c>
      <c r="J25" t="b">
        <v>1</v>
      </c>
      <c r="K25" s="6" t="s">
        <v>44</v>
      </c>
      <c r="O25" s="2">
        <v>203100</v>
      </c>
      <c r="P25" s="26">
        <f t="shared" ref="P25" si="6">10^6/O25</f>
        <v>4.9236829148202856</v>
      </c>
      <c r="Q25" s="2">
        <f t="shared" ref="Q25" si="7">P25*$O$38</f>
        <v>590.84194977843424</v>
      </c>
    </row>
    <row r="26" spans="2:31" x14ac:dyDescent="0.25">
      <c r="B26" t="s">
        <v>90</v>
      </c>
      <c r="C26" t="s">
        <v>91</v>
      </c>
      <c r="E26" t="b">
        <v>0</v>
      </c>
      <c r="F26" t="b">
        <v>1</v>
      </c>
      <c r="G26" t="b">
        <v>0</v>
      </c>
      <c r="H26">
        <v>2</v>
      </c>
      <c r="I26">
        <v>0</v>
      </c>
      <c r="J26" t="b">
        <v>1</v>
      </c>
      <c r="K26" s="6" t="s">
        <v>40</v>
      </c>
      <c r="O26" s="2">
        <v>333998</v>
      </c>
      <c r="P26" s="26">
        <f t="shared" ref="P26:P28" si="8">10^6/O26</f>
        <v>2.9940299043706848</v>
      </c>
      <c r="Q26" s="2">
        <f t="shared" ref="Q26:Q28" si="9">P26*$O$38</f>
        <v>359.28358852448218</v>
      </c>
      <c r="S26" s="26">
        <f>P26-P7</f>
        <v>2.8183070993637798</v>
      </c>
      <c r="T26" s="2">
        <f t="shared" ref="T26:T30" si="10">S26*$O$38</f>
        <v>338.19685192365358</v>
      </c>
      <c r="U26" s="2"/>
      <c r="Z26">
        <v>6768</v>
      </c>
      <c r="AA26">
        <v>152</v>
      </c>
      <c r="AB26">
        <v>4344</v>
      </c>
      <c r="AC26">
        <v>11264</v>
      </c>
      <c r="AD26" s="28" t="s">
        <v>101</v>
      </c>
      <c r="AE26" t="s">
        <v>100</v>
      </c>
    </row>
    <row r="27" spans="2:31" x14ac:dyDescent="0.25">
      <c r="B27" t="s">
        <v>90</v>
      </c>
      <c r="C27" t="s">
        <v>52</v>
      </c>
      <c r="E27" t="b">
        <v>0</v>
      </c>
      <c r="F27" t="b">
        <v>1</v>
      </c>
      <c r="G27" t="b">
        <v>0</v>
      </c>
      <c r="H27">
        <v>2</v>
      </c>
      <c r="I27">
        <v>0</v>
      </c>
      <c r="J27" t="b">
        <v>1</v>
      </c>
      <c r="K27" s="6" t="s">
        <v>40</v>
      </c>
      <c r="O27" s="2">
        <v>340668</v>
      </c>
      <c r="P27" s="26">
        <f t="shared" ref="P27" si="11">10^6/O27</f>
        <v>2.9354092547582984</v>
      </c>
      <c r="Q27" s="2">
        <f t="shared" ref="Q27" si="12">P27*$O$38</f>
        <v>352.24911057099581</v>
      </c>
      <c r="S27" s="26">
        <f>P27-P7</f>
        <v>2.7596864497513933</v>
      </c>
      <c r="T27" s="2">
        <f t="shared" ref="T27" si="13">S27*$O$38</f>
        <v>331.16237397016721</v>
      </c>
      <c r="U27" s="2"/>
      <c r="Z27">
        <v>7856</v>
      </c>
      <c r="AA27">
        <v>144</v>
      </c>
      <c r="AB27">
        <v>4344</v>
      </c>
      <c r="AC27">
        <v>12344</v>
      </c>
      <c r="AD27">
        <v>3038</v>
      </c>
      <c r="AE27" t="s">
        <v>100</v>
      </c>
    </row>
    <row r="28" spans="2:31" x14ac:dyDescent="0.25">
      <c r="B28" t="s">
        <v>92</v>
      </c>
      <c r="C28" t="s">
        <v>91</v>
      </c>
      <c r="E28" t="b">
        <v>0</v>
      </c>
      <c r="F28" t="b">
        <v>1</v>
      </c>
      <c r="G28" t="b">
        <v>0</v>
      </c>
      <c r="H28">
        <v>2</v>
      </c>
      <c r="I28">
        <v>0</v>
      </c>
      <c r="J28" t="b">
        <v>1</v>
      </c>
      <c r="K28" s="6" t="s">
        <v>44</v>
      </c>
      <c r="O28" s="2">
        <v>242656</v>
      </c>
      <c r="P28" s="26">
        <f t="shared" si="8"/>
        <v>4.121060266385336</v>
      </c>
      <c r="Q28" s="2">
        <f t="shared" si="9"/>
        <v>494.52723196624032</v>
      </c>
    </row>
    <row r="29" spans="2:31" x14ac:dyDescent="0.25">
      <c r="B29" t="s">
        <v>92</v>
      </c>
      <c r="C29" t="s">
        <v>91</v>
      </c>
      <c r="E29" t="b">
        <v>0</v>
      </c>
      <c r="F29" t="b">
        <v>1</v>
      </c>
      <c r="G29" t="b">
        <v>0</v>
      </c>
      <c r="H29">
        <v>2</v>
      </c>
      <c r="I29">
        <v>0</v>
      </c>
      <c r="J29" t="b">
        <v>1</v>
      </c>
      <c r="K29" s="6" t="s">
        <v>40</v>
      </c>
      <c r="O29" s="2">
        <v>339123</v>
      </c>
      <c r="P29" s="26">
        <f t="shared" ref="P29" si="14">10^6/O29</f>
        <v>2.9487825951056106</v>
      </c>
      <c r="Q29" s="2">
        <f t="shared" ref="Q29" si="15">P29*$O$38</f>
        <v>353.85391141267326</v>
      </c>
      <c r="S29" s="26">
        <f>P29-P7</f>
        <v>2.7730597900987055</v>
      </c>
      <c r="T29" s="2">
        <f t="shared" si="10"/>
        <v>332.76717481184465</v>
      </c>
      <c r="U29" s="2"/>
      <c r="Z29">
        <v>8644</v>
      </c>
      <c r="AA29">
        <v>156</v>
      </c>
      <c r="AB29">
        <v>4328</v>
      </c>
      <c r="AC29">
        <v>13128</v>
      </c>
      <c r="AD29" s="28">
        <v>3348</v>
      </c>
      <c r="AE29" t="s">
        <v>98</v>
      </c>
    </row>
    <row r="30" spans="2:31" x14ac:dyDescent="0.25">
      <c r="B30" t="s">
        <v>92</v>
      </c>
      <c r="C30" t="s">
        <v>52</v>
      </c>
      <c r="E30" t="b">
        <v>0</v>
      </c>
      <c r="F30" t="b">
        <v>1</v>
      </c>
      <c r="G30" t="b">
        <v>0</v>
      </c>
      <c r="H30">
        <v>2</v>
      </c>
      <c r="I30">
        <v>0</v>
      </c>
      <c r="J30" t="b">
        <v>1</v>
      </c>
      <c r="K30" s="6" t="s">
        <v>40</v>
      </c>
      <c r="O30" s="2">
        <v>324856</v>
      </c>
      <c r="P30" s="26">
        <f t="shared" ref="P30" si="16">10^6/O30</f>
        <v>3.0782869948531042</v>
      </c>
      <c r="Q30" s="2">
        <f t="shared" ref="Q30" si="17">P30*$O$38</f>
        <v>369.39443938237252</v>
      </c>
      <c r="S30" s="26">
        <f>P30-P7</f>
        <v>2.9025641898461991</v>
      </c>
      <c r="T30" s="2">
        <f t="shared" si="10"/>
        <v>348.30770278154387</v>
      </c>
      <c r="Z30">
        <v>11040</v>
      </c>
      <c r="AA30">
        <v>156</v>
      </c>
      <c r="AB30">
        <v>4332</v>
      </c>
      <c r="AC30">
        <v>15528</v>
      </c>
      <c r="AD30" s="28" t="s">
        <v>99</v>
      </c>
      <c r="AE30" t="s">
        <v>98</v>
      </c>
    </row>
    <row r="31" spans="2:31" x14ac:dyDescent="0.25">
      <c r="O31" s="2"/>
      <c r="P31" s="1"/>
    </row>
    <row r="32" spans="2:31" x14ac:dyDescent="0.25">
      <c r="O32" s="2"/>
      <c r="P32" s="1"/>
    </row>
    <row r="33" spans="11:16" x14ac:dyDescent="0.25">
      <c r="O33" s="2"/>
      <c r="P33" s="1"/>
    </row>
    <row r="34" spans="11:16" x14ac:dyDescent="0.25">
      <c r="O34" s="2"/>
      <c r="P34" s="1"/>
    </row>
    <row r="35" spans="11:16" x14ac:dyDescent="0.25">
      <c r="O35" s="2"/>
      <c r="P35" s="1"/>
    </row>
    <row r="37" spans="11:16" x14ac:dyDescent="0.25">
      <c r="K37" t="s">
        <v>45</v>
      </c>
      <c r="O37">
        <v>120000000</v>
      </c>
    </row>
    <row r="38" spans="11:16" x14ac:dyDescent="0.25">
      <c r="K38" t="s">
        <v>62</v>
      </c>
      <c r="O38">
        <f>O37/10^6</f>
        <v>120</v>
      </c>
    </row>
    <row r="40" spans="11:16" x14ac:dyDescent="0.25">
      <c r="P40" s="1"/>
    </row>
    <row r="41" spans="11:16" x14ac:dyDescent="0.25">
      <c r="P41" s="1"/>
    </row>
  </sheetData>
  <mergeCells count="5">
    <mergeCell ref="B4:D4"/>
    <mergeCell ref="E4:G4"/>
    <mergeCell ref="H4:I4"/>
    <mergeCell ref="J4:K4"/>
    <mergeCell ref="O4:Q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"/>
  <sheetViews>
    <sheetView tabSelected="1" workbookViewId="0">
      <selection activeCell="S21" sqref="S21"/>
    </sheetView>
  </sheetViews>
  <sheetFormatPr defaultRowHeight="15" x14ac:dyDescent="0.25"/>
  <cols>
    <col min="2" max="2" width="14.42578125" bestFit="1" customWidth="1"/>
    <col min="3" max="3" width="9.5703125" bestFit="1" customWidth="1"/>
  </cols>
  <sheetData>
    <row r="1" spans="2:3" x14ac:dyDescent="0.25">
      <c r="B1" s="30" t="s">
        <v>108</v>
      </c>
    </row>
    <row r="3" spans="2:3" x14ac:dyDescent="0.25">
      <c r="B3" t="s">
        <v>93</v>
      </c>
      <c r="C3" t="s">
        <v>96</v>
      </c>
    </row>
    <row r="4" spans="2:3" x14ac:dyDescent="0.25">
      <c r="B4" t="s">
        <v>64</v>
      </c>
      <c r="C4" s="26">
        <f>'Switch test (2)'!S9</f>
        <v>1.671422719069704E-2</v>
      </c>
    </row>
    <row r="5" spans="2:3" x14ac:dyDescent="0.25">
      <c r="B5" t="s">
        <v>65</v>
      </c>
      <c r="C5" s="26">
        <f>'Switch test (2)'!S17</f>
        <v>0.24289637126776947</v>
      </c>
    </row>
    <row r="6" spans="2:3" x14ac:dyDescent="0.25">
      <c r="B6" t="s">
        <v>95</v>
      </c>
      <c r="C6" s="26">
        <f>'Switch test (2)'!S29</f>
        <v>2.7730597900987055</v>
      </c>
    </row>
    <row r="7" spans="2:3" x14ac:dyDescent="0.25">
      <c r="B7" t="s">
        <v>94</v>
      </c>
      <c r="C7" s="26">
        <f>'Switch test (2)'!S26</f>
        <v>2.8183070993637798</v>
      </c>
    </row>
    <row r="19" spans="2:3" x14ac:dyDescent="0.25">
      <c r="B19" s="30" t="s">
        <v>109</v>
      </c>
    </row>
    <row r="21" spans="2:3" x14ac:dyDescent="0.25">
      <c r="B21" t="s">
        <v>93</v>
      </c>
      <c r="C21" t="s">
        <v>102</v>
      </c>
    </row>
    <row r="22" spans="2:3" x14ac:dyDescent="0.25">
      <c r="B22" t="s">
        <v>64</v>
      </c>
      <c r="C22">
        <f>'Switch test (2)'!AA9</f>
        <v>140</v>
      </c>
    </row>
    <row r="23" spans="2:3" x14ac:dyDescent="0.25">
      <c r="B23" t="s">
        <v>65</v>
      </c>
      <c r="C23" s="2">
        <f>'Switch test (2)'!AA17</f>
        <v>148</v>
      </c>
    </row>
    <row r="24" spans="2:3" x14ac:dyDescent="0.25">
      <c r="B24" t="s">
        <v>95</v>
      </c>
      <c r="C24" s="2">
        <f>'Switch test (2)'!AA29</f>
        <v>156</v>
      </c>
    </row>
    <row r="25" spans="2:3" x14ac:dyDescent="0.25">
      <c r="B25" t="s">
        <v>94</v>
      </c>
      <c r="C25" s="2">
        <f>'Switch test (2)'!AA26</f>
        <v>152</v>
      </c>
    </row>
    <row r="38" spans="2:3" x14ac:dyDescent="0.25">
      <c r="B38" s="30" t="s">
        <v>110</v>
      </c>
    </row>
    <row r="40" spans="2:3" x14ac:dyDescent="0.25">
      <c r="B40" t="s">
        <v>93</v>
      </c>
      <c r="C40" t="s">
        <v>111</v>
      </c>
    </row>
    <row r="41" spans="2:3" x14ac:dyDescent="0.25">
      <c r="B41" t="s">
        <v>64</v>
      </c>
      <c r="C41">
        <f>'Switch test (2)'!Z9</f>
        <v>4384</v>
      </c>
    </row>
    <row r="42" spans="2:3" x14ac:dyDescent="0.25">
      <c r="B42" t="s">
        <v>65</v>
      </c>
      <c r="C42" s="2">
        <f>'Switch test (2)'!Z17</f>
        <v>6236</v>
      </c>
    </row>
    <row r="43" spans="2:3" x14ac:dyDescent="0.25">
      <c r="B43" t="s">
        <v>95</v>
      </c>
      <c r="C43" s="2">
        <f>'Switch test (2)'!Z29</f>
        <v>8644</v>
      </c>
    </row>
    <row r="44" spans="2:3" x14ac:dyDescent="0.25">
      <c r="B44" t="s">
        <v>94</v>
      </c>
      <c r="C44" s="2">
        <f>'Switch test (2)'!Z26</f>
        <v>6768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C35" sqref="C35:H35"/>
    </sheetView>
  </sheetViews>
  <sheetFormatPr defaultRowHeight="15" x14ac:dyDescent="0.25"/>
  <sheetData>
    <row r="4" spans="1:8" x14ac:dyDescent="0.25">
      <c r="A4" t="s">
        <v>50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</row>
    <row r="5" spans="1:8" x14ac:dyDescent="0.25">
      <c r="C5">
        <v>5212</v>
      </c>
      <c r="D5">
        <v>148</v>
      </c>
      <c r="E5">
        <v>1288</v>
      </c>
      <c r="F5">
        <v>6648</v>
      </c>
      <c r="G5" t="s">
        <v>79</v>
      </c>
      <c r="H5" t="s">
        <v>80</v>
      </c>
    </row>
    <row r="7" spans="1:8" x14ac:dyDescent="0.25">
      <c r="A7" t="s">
        <v>52</v>
      </c>
      <c r="C7" t="s">
        <v>82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</row>
    <row r="8" spans="1:8" x14ac:dyDescent="0.25">
      <c r="C8">
        <v>6080</v>
      </c>
      <c r="D8">
        <v>148</v>
      </c>
      <c r="E8">
        <v>1332</v>
      </c>
      <c r="F8">
        <v>7560</v>
      </c>
      <c r="G8" t="s">
        <v>83</v>
      </c>
      <c r="H8" t="s">
        <v>80</v>
      </c>
    </row>
    <row r="10" spans="1:8" x14ac:dyDescent="0.25">
      <c r="A10" t="s">
        <v>50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</row>
    <row r="11" spans="1:8" x14ac:dyDescent="0.25">
      <c r="C11">
        <v>3324</v>
      </c>
      <c r="D11">
        <v>140</v>
      </c>
      <c r="E11">
        <v>1060</v>
      </c>
      <c r="F11">
        <v>4524</v>
      </c>
      <c r="G11" t="s">
        <v>84</v>
      </c>
      <c r="H11" t="s">
        <v>81</v>
      </c>
    </row>
    <row r="13" spans="1:8" x14ac:dyDescent="0.25">
      <c r="A13" t="s">
        <v>52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</row>
    <row r="14" spans="1:8" x14ac:dyDescent="0.25">
      <c r="C14">
        <v>3964</v>
      </c>
      <c r="D14">
        <v>140</v>
      </c>
      <c r="E14">
        <v>1104</v>
      </c>
      <c r="F14">
        <v>5208</v>
      </c>
      <c r="G14">
        <v>1458</v>
      </c>
      <c r="H14" t="s">
        <v>81</v>
      </c>
    </row>
    <row r="16" spans="1:8" x14ac:dyDescent="0.25">
      <c r="A16" t="s">
        <v>91</v>
      </c>
      <c r="C16" t="s">
        <v>73</v>
      </c>
      <c r="D16" t="s">
        <v>74</v>
      </c>
      <c r="E16" t="s">
        <v>75</v>
      </c>
      <c r="F16" t="s">
        <v>76</v>
      </c>
      <c r="G16" t="s">
        <v>77</v>
      </c>
      <c r="H16" t="s">
        <v>78</v>
      </c>
    </row>
    <row r="17" spans="1:8" x14ac:dyDescent="0.25">
      <c r="C17">
        <v>8644</v>
      </c>
      <c r="D17">
        <v>156</v>
      </c>
      <c r="E17">
        <v>4328</v>
      </c>
      <c r="F17">
        <v>13128</v>
      </c>
      <c r="G17">
        <v>3348</v>
      </c>
      <c r="H17" t="s">
        <v>98</v>
      </c>
    </row>
    <row r="19" spans="1:8" x14ac:dyDescent="0.25">
      <c r="A19" t="s">
        <v>52</v>
      </c>
      <c r="C19" t="s">
        <v>82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</row>
    <row r="20" spans="1:8" x14ac:dyDescent="0.25">
      <c r="C20">
        <v>11040</v>
      </c>
      <c r="D20">
        <v>156</v>
      </c>
      <c r="E20">
        <v>4332</v>
      </c>
      <c r="F20">
        <v>15528</v>
      </c>
      <c r="G20" t="s">
        <v>99</v>
      </c>
      <c r="H20" t="s">
        <v>98</v>
      </c>
    </row>
    <row r="22" spans="1:8" x14ac:dyDescent="0.25">
      <c r="A22" t="s">
        <v>52</v>
      </c>
      <c r="C22" t="s">
        <v>73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</row>
    <row r="23" spans="1:8" x14ac:dyDescent="0.25">
      <c r="C23">
        <v>7856</v>
      </c>
      <c r="D23">
        <v>144</v>
      </c>
      <c r="E23">
        <v>4344</v>
      </c>
      <c r="F23">
        <v>12344</v>
      </c>
      <c r="G23">
        <v>3038</v>
      </c>
      <c r="H23" t="s">
        <v>100</v>
      </c>
    </row>
    <row r="25" spans="1:8" x14ac:dyDescent="0.25">
      <c r="A25" t="s">
        <v>91</v>
      </c>
      <c r="C25" t="s">
        <v>73</v>
      </c>
      <c r="D25" t="s">
        <v>74</v>
      </c>
      <c r="E25" t="s">
        <v>75</v>
      </c>
      <c r="F25" t="s">
        <v>76</v>
      </c>
      <c r="G25" t="s">
        <v>77</v>
      </c>
      <c r="H25" t="s">
        <v>78</v>
      </c>
    </row>
    <row r="26" spans="1:8" x14ac:dyDescent="0.25">
      <c r="C26">
        <v>6768</v>
      </c>
      <c r="D26">
        <v>152</v>
      </c>
      <c r="E26">
        <v>4344</v>
      </c>
      <c r="F26">
        <v>11264</v>
      </c>
      <c r="G26" t="s">
        <v>101</v>
      </c>
      <c r="H26" t="s">
        <v>100</v>
      </c>
    </row>
    <row r="28" spans="1:8" x14ac:dyDescent="0.25">
      <c r="A28" t="s">
        <v>52</v>
      </c>
      <c r="C28" t="s">
        <v>73</v>
      </c>
      <c r="D28" t="s">
        <v>74</v>
      </c>
      <c r="E28" t="s">
        <v>75</v>
      </c>
      <c r="F28" t="s">
        <v>76</v>
      </c>
      <c r="G28" t="s">
        <v>77</v>
      </c>
      <c r="H28" t="s">
        <v>78</v>
      </c>
    </row>
    <row r="29" spans="1:8" x14ac:dyDescent="0.25">
      <c r="C29">
        <v>5096</v>
      </c>
      <c r="D29">
        <v>140</v>
      </c>
      <c r="E29">
        <v>1192</v>
      </c>
      <c r="F29">
        <v>6428</v>
      </c>
      <c r="G29" t="s">
        <v>103</v>
      </c>
      <c r="H29" t="s">
        <v>104</v>
      </c>
    </row>
    <row r="31" spans="1:8" x14ac:dyDescent="0.25">
      <c r="A31" t="s">
        <v>50</v>
      </c>
      <c r="C31" t="s">
        <v>73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</row>
    <row r="32" spans="1:8" x14ac:dyDescent="0.25">
      <c r="C32">
        <v>4384</v>
      </c>
      <c r="D32">
        <v>140</v>
      </c>
      <c r="E32">
        <v>1148</v>
      </c>
      <c r="F32">
        <v>5672</v>
      </c>
      <c r="G32">
        <v>1628</v>
      </c>
      <c r="H32" t="s">
        <v>105</v>
      </c>
    </row>
    <row r="34" spans="1:8" x14ac:dyDescent="0.25">
      <c r="A34" t="s">
        <v>50</v>
      </c>
      <c r="C34" t="s">
        <v>73</v>
      </c>
      <c r="D34" t="s">
        <v>74</v>
      </c>
      <c r="E34" t="s">
        <v>75</v>
      </c>
      <c r="F34" t="s">
        <v>76</v>
      </c>
      <c r="G34" t="s">
        <v>77</v>
      </c>
      <c r="H34" t="s">
        <v>78</v>
      </c>
    </row>
    <row r="35" spans="1:8" x14ac:dyDescent="0.25">
      <c r="C35">
        <v>6236</v>
      </c>
      <c r="D35">
        <v>148</v>
      </c>
      <c r="E35">
        <v>1356</v>
      </c>
      <c r="F35">
        <v>7740</v>
      </c>
      <c r="G35" t="s">
        <v>106</v>
      </c>
      <c r="H35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5" sqref="B5:F9"/>
    </sheetView>
  </sheetViews>
  <sheetFormatPr defaultRowHeight="15" x14ac:dyDescent="0.25"/>
  <cols>
    <col min="2" max="2" width="20.140625" bestFit="1" customWidth="1"/>
    <col min="3" max="3" width="16.85546875" bestFit="1" customWidth="1"/>
    <col min="4" max="4" width="14.140625" bestFit="1" customWidth="1"/>
  </cols>
  <sheetData>
    <row r="1" spans="2:6" x14ac:dyDescent="0.25">
      <c r="B1" t="s">
        <v>45</v>
      </c>
      <c r="D1">
        <f>120*10^6</f>
        <v>120000000</v>
      </c>
    </row>
    <row r="2" spans="2:6" x14ac:dyDescent="0.25">
      <c r="B2" t="s">
        <v>62</v>
      </c>
      <c r="D2">
        <f>D1/10^6</f>
        <v>120</v>
      </c>
    </row>
    <row r="5" spans="2:6" x14ac:dyDescent="0.25">
      <c r="C5" t="s">
        <v>70</v>
      </c>
      <c r="E5" t="s">
        <v>69</v>
      </c>
    </row>
    <row r="6" spans="2:6" x14ac:dyDescent="0.25">
      <c r="C6" t="s">
        <v>71</v>
      </c>
      <c r="D6" t="s">
        <v>72</v>
      </c>
      <c r="E6" t="s">
        <v>71</v>
      </c>
      <c r="F6" t="s">
        <v>72</v>
      </c>
    </row>
    <row r="7" spans="2:6" x14ac:dyDescent="0.25">
      <c r="B7" t="s">
        <v>68</v>
      </c>
      <c r="C7" s="1">
        <f>1.61/2</f>
        <v>0.80500000000000005</v>
      </c>
      <c r="D7" s="2">
        <f>C7*$D$2</f>
        <v>96.600000000000009</v>
      </c>
    </row>
    <row r="8" spans="2:6" x14ac:dyDescent="0.25">
      <c r="B8" t="s">
        <v>64</v>
      </c>
      <c r="C8" s="1">
        <f>1.8/2</f>
        <v>0.9</v>
      </c>
      <c r="D8" s="2">
        <f>C8*$D$2</f>
        <v>108</v>
      </c>
      <c r="E8" s="1">
        <f>C8-$C$7</f>
        <v>9.4999999999999973E-2</v>
      </c>
      <c r="F8" s="2">
        <f>E8*$D$2</f>
        <v>11.399999999999997</v>
      </c>
    </row>
    <row r="9" spans="2:6" x14ac:dyDescent="0.25">
      <c r="B9" t="s">
        <v>65</v>
      </c>
      <c r="C9" s="1">
        <f>3.99/2</f>
        <v>1.9950000000000001</v>
      </c>
      <c r="D9" s="2">
        <f>C9*$D$2</f>
        <v>239.4</v>
      </c>
      <c r="E9" s="1">
        <f>C9-$C$7</f>
        <v>1.19</v>
      </c>
      <c r="F9" s="2">
        <f>E9*$D$2</f>
        <v>142.79999999999998</v>
      </c>
    </row>
    <row r="12" spans="2:6" x14ac:dyDescent="0.25">
      <c r="C12" t="s">
        <v>66</v>
      </c>
      <c r="D12" t="s">
        <v>67</v>
      </c>
    </row>
    <row r="13" spans="2:6" x14ac:dyDescent="0.25">
      <c r="B13" t="s">
        <v>64</v>
      </c>
      <c r="C13" s="1">
        <f>1.8/2</f>
        <v>0.9</v>
      </c>
      <c r="D13" s="2">
        <f>C13*$D$2</f>
        <v>108</v>
      </c>
    </row>
    <row r="14" spans="2:6" x14ac:dyDescent="0.25">
      <c r="B14" t="s">
        <v>65</v>
      </c>
      <c r="C14" s="1">
        <f>3.99/2</f>
        <v>1.9950000000000001</v>
      </c>
      <c r="D14" s="2">
        <f>C14*$D$2</f>
        <v>239.4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Switch test (1)</vt:lpstr>
      <vt:lpstr>Switch test (2)</vt:lpstr>
      <vt:lpstr>Charts (Switch test)</vt:lpstr>
      <vt:lpstr>Sheet4</vt:lpstr>
      <vt:lpstr>Sheet1</vt:lpstr>
      <vt:lpstr>Sheet3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2019-04-22T06:32:59Z</cp:lastPrinted>
  <dcterms:created xsi:type="dcterms:W3CDTF">2019-03-13T04:14:50Z</dcterms:created>
  <dcterms:modified xsi:type="dcterms:W3CDTF">2019-04-23T01:40:32Z</dcterms:modified>
</cp:coreProperties>
</file>