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7795" windowHeight="8505"/>
  </bookViews>
  <sheets>
    <sheet name="coxEstimates" sheetId="1" r:id="rId1"/>
  </sheets>
  <calcPr calcId="125725"/>
</workbook>
</file>

<file path=xl/calcChain.xml><?xml version="1.0" encoding="utf-8"?>
<calcChain xmlns="http://schemas.openxmlformats.org/spreadsheetml/2006/main">
  <c r="B1" i="1"/>
  <c r="H24"/>
  <c r="G24"/>
  <c r="F24"/>
  <c r="E24"/>
  <c r="D24"/>
  <c r="C24"/>
  <c r="B24"/>
  <c r="H23"/>
  <c r="G23"/>
  <c r="F23"/>
  <c r="E23"/>
  <c r="D23"/>
  <c r="C23"/>
  <c r="B23"/>
  <c r="H22"/>
  <c r="G22"/>
  <c r="F22"/>
  <c r="E22"/>
  <c r="D22"/>
  <c r="C22"/>
  <c r="B22"/>
  <c r="H21"/>
  <c r="G21"/>
  <c r="F21"/>
  <c r="E21"/>
  <c r="D21"/>
  <c r="C21"/>
  <c r="B21"/>
  <c r="H20"/>
  <c r="G20"/>
  <c r="F20"/>
  <c r="E20"/>
  <c r="D20"/>
  <c r="C20"/>
  <c r="B20"/>
  <c r="H19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E16"/>
  <c r="D16"/>
  <c r="C16"/>
  <c r="B16"/>
  <c r="H15"/>
  <c r="G15"/>
  <c r="F15"/>
  <c r="E15"/>
  <c r="D15"/>
  <c r="C15"/>
  <c r="B15"/>
  <c r="H14"/>
  <c r="G14"/>
  <c r="F14"/>
  <c r="E14"/>
  <c r="D14"/>
  <c r="C14"/>
  <c r="B14"/>
  <c r="H13"/>
  <c r="G13"/>
  <c r="F13"/>
  <c r="E13"/>
  <c r="D13"/>
  <c r="C13"/>
  <c r="B13"/>
  <c r="H12"/>
  <c r="G12"/>
  <c r="F12"/>
  <c r="E12"/>
  <c r="D12"/>
  <c r="C12"/>
  <c r="B12"/>
  <c r="H11"/>
  <c r="G11"/>
  <c r="F11"/>
  <c r="E11"/>
  <c r="D11"/>
  <c r="C11"/>
  <c r="B11"/>
  <c r="H10"/>
  <c r="G10"/>
  <c r="F10"/>
  <c r="E10"/>
  <c r="D10"/>
  <c r="C10"/>
  <c r="B10"/>
  <c r="H9"/>
  <c r="G9"/>
  <c r="F9"/>
  <c r="E9"/>
  <c r="D9"/>
  <c r="C9"/>
  <c r="B9"/>
  <c r="H8"/>
  <c r="G8"/>
  <c r="F8"/>
  <c r="E8"/>
  <c r="D8"/>
  <c r="C8"/>
  <c r="B8"/>
  <c r="H7"/>
  <c r="G7"/>
  <c r="F7"/>
  <c r="E7"/>
  <c r="D7"/>
  <c r="C7"/>
  <c r="B7"/>
  <c r="H6"/>
  <c r="G6"/>
  <c r="F6"/>
  <c r="E6"/>
  <c r="D6"/>
  <c r="C6"/>
  <c r="B6"/>
  <c r="H5"/>
  <c r="G5"/>
  <c r="F5"/>
  <c r="E5"/>
  <c r="D5"/>
  <c r="C5"/>
  <c r="B5"/>
  <c r="H4"/>
  <c r="G4"/>
  <c r="F4"/>
  <c r="E4"/>
  <c r="D4"/>
  <c r="C4"/>
  <c r="B4"/>
  <c r="I3"/>
  <c r="H3"/>
  <c r="G3"/>
  <c r="F3"/>
  <c r="E3"/>
  <c r="D3"/>
  <c r="C3"/>
</calcChain>
</file>

<file path=xl/sharedStrings.xml><?xml version="1.0" encoding="utf-8"?>
<sst xmlns="http://schemas.openxmlformats.org/spreadsheetml/2006/main" count="4" uniqueCount="4">
  <si>
    <t>="* p&lt;0.05</t>
  </si>
  <si>
    <t xml:space="preserve"> ** p&lt;0.01</t>
  </si>
  <si>
    <t xml:space="preserve"> *** p&lt;0.001"</t>
  </si>
  <si>
    <t>Year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</si>
</sst>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24"/>
  <sheetViews>
    <sheetView tabSelected="1" workbookViewId="0">
      <selection activeCell="G10" sqref="G10"/>
    </sheetView>
  </sheetViews>
  <sheetFormatPr defaultRowHeight="15"/>
  <sheetData>
    <row r="1" spans="2:10">
      <c r="B1" t="str">
        <f>"Cox Survival Model: Estimated Hazard Ratios for Race = Black"</f>
        <v>Cox Survival Model: Estimated Hazard Ratios for Race = Black</v>
      </c>
    </row>
    <row r="3" spans="2:10">
      <c r="B3" t="s">
        <v>3</v>
      </c>
      <c r="C3" t="str">
        <f>"Unconditioned"</f>
        <v>Unconditioned</v>
      </c>
      <c r="D3" t="str">
        <f>""</f>
        <v/>
      </c>
      <c r="E3" t="str">
        <f>"Age/sex controls"</f>
        <v>Age/sex controls</v>
      </c>
      <c r="F3" t="str">
        <f>""</f>
        <v/>
      </c>
      <c r="G3" t="str">
        <f>"Age/sex and HRR controls"</f>
        <v>Age/sex and HRR controls</v>
      </c>
      <c r="H3" t="str">
        <f>""</f>
        <v/>
      </c>
      <c r="I3" t="str">
        <f>"Exponentiated coefficients; Standard errors in parentheses"</f>
        <v>Exponentiated coefficients; Standard errors in parentheses</v>
      </c>
      <c r="J3" t="s">
        <v>0</v>
      </c>
    </row>
    <row r="4" spans="2:10">
      <c r="B4" t="str">
        <f>"1993"</f>
        <v>1993</v>
      </c>
      <c r="C4" t="str">
        <f>"1.136***"</f>
        <v>1.136***</v>
      </c>
      <c r="D4" t="str">
        <f>"(0.0101)"</f>
        <v>(0.0101)</v>
      </c>
      <c r="E4" t="str">
        <f>"1.164***"</f>
        <v>1.164***</v>
      </c>
      <c r="F4" t="str">
        <f>"(0.0104)"</f>
        <v>(0.0104)</v>
      </c>
      <c r="G4" t="str">
        <f>"1.133***"</f>
        <v>1.133***</v>
      </c>
      <c r="H4" t="str">
        <f>"(0.0105)"</f>
        <v>(0.0105)</v>
      </c>
      <c r="J4" t="s">
        <v>1</v>
      </c>
    </row>
    <row r="5" spans="2:10">
      <c r="B5" t="str">
        <f>"1994"</f>
        <v>1994</v>
      </c>
      <c r="C5" t="str">
        <f>"1.130***"</f>
        <v>1.130***</v>
      </c>
      <c r="D5" t="str">
        <f>"(0.00983)"</f>
        <v>(0.00983)</v>
      </c>
      <c r="E5" t="str">
        <f>"1.147***"</f>
        <v>1.147***</v>
      </c>
      <c r="F5" t="str">
        <f>"(0.01000)"</f>
        <v>(0.01000)</v>
      </c>
      <c r="G5" t="str">
        <f>"1.114***"</f>
        <v>1.114***</v>
      </c>
      <c r="H5" t="str">
        <f>"(0.0101)"</f>
        <v>(0.0101)</v>
      </c>
      <c r="J5" t="s">
        <v>2</v>
      </c>
    </row>
    <row r="6" spans="2:10">
      <c r="B6" t="str">
        <f>"1995"</f>
        <v>1995</v>
      </c>
      <c r="C6" t="str">
        <f>"1.140***"</f>
        <v>1.140***</v>
      </c>
      <c r="D6" t="str">
        <f>"(0.00991)"</f>
        <v>(0.00991)</v>
      </c>
      <c r="E6" t="str">
        <f>"1.162***"</f>
        <v>1.162***</v>
      </c>
      <c r="F6" t="str">
        <f>"(0.0101)"</f>
        <v>(0.0101)</v>
      </c>
      <c r="G6" t="str">
        <f>"1.124***"</f>
        <v>1.124***</v>
      </c>
      <c r="H6" t="str">
        <f>"(0.0102)"</f>
        <v>(0.0102)</v>
      </c>
    </row>
    <row r="7" spans="2:10">
      <c r="B7" t="str">
        <f>"1996"</f>
        <v>1996</v>
      </c>
      <c r="C7" t="str">
        <f>"1.166***"</f>
        <v>1.166***</v>
      </c>
      <c r="D7" t="str">
        <f>"(0.0101)"</f>
        <v>(0.0101)</v>
      </c>
      <c r="E7" t="str">
        <f>"1.192***"</f>
        <v>1.192***</v>
      </c>
      <c r="F7" t="str">
        <f>"(0.0103)"</f>
        <v>(0.0103)</v>
      </c>
      <c r="G7" t="str">
        <f>"1.158***"</f>
        <v>1.158***</v>
      </c>
      <c r="H7" t="str">
        <f>"(0.0104)"</f>
        <v>(0.0104)</v>
      </c>
    </row>
    <row r="8" spans="2:10">
      <c r="B8" t="str">
        <f>"1997"</f>
        <v>1997</v>
      </c>
      <c r="C8" t="str">
        <f>"1.158***"</f>
        <v>1.158***</v>
      </c>
      <c r="D8" t="str">
        <f>"(0.0101)"</f>
        <v>(0.0101)</v>
      </c>
      <c r="E8" t="str">
        <f>"1.200***"</f>
        <v>1.200***</v>
      </c>
      <c r="F8" t="str">
        <f>"(0.0104)"</f>
        <v>(0.0104)</v>
      </c>
      <c r="G8" t="str">
        <f>"1.160***"</f>
        <v>1.160***</v>
      </c>
      <c r="H8" t="str">
        <f>"(0.0105)"</f>
        <v>(0.0105)</v>
      </c>
    </row>
    <row r="9" spans="2:10">
      <c r="B9" t="str">
        <f>"1998"</f>
        <v>1998</v>
      </c>
      <c r="C9" t="str">
        <f>"1.170***"</f>
        <v>1.170***</v>
      </c>
      <c r="D9" t="str">
        <f>"(0.0102)"</f>
        <v>(0.0102)</v>
      </c>
      <c r="E9" t="str">
        <f>"1.215***"</f>
        <v>1.215***</v>
      </c>
      <c r="F9" t="str">
        <f>"(0.0106)"</f>
        <v>(0.0106)</v>
      </c>
      <c r="G9" t="str">
        <f>"1.176***"</f>
        <v>1.176***</v>
      </c>
      <c r="H9" t="str">
        <f>"(0.0107)"</f>
        <v>(0.0107)</v>
      </c>
    </row>
    <row r="10" spans="2:10">
      <c r="B10" t="str">
        <f>"1999"</f>
        <v>1999</v>
      </c>
      <c r="C10" t="str">
        <f>"1.161***"</f>
        <v>1.161***</v>
      </c>
      <c r="D10" t="str">
        <f>"(0.00989)"</f>
        <v>(0.00989)</v>
      </c>
      <c r="E10" t="str">
        <f>"1.222***"</f>
        <v>1.222***</v>
      </c>
      <c r="F10" t="str">
        <f>"(0.0104)"</f>
        <v>(0.0104)</v>
      </c>
      <c r="G10" t="str">
        <f>"1.184***"</f>
        <v>1.184***</v>
      </c>
      <c r="H10" t="str">
        <f>"(0.0106)"</f>
        <v>(0.0106)</v>
      </c>
    </row>
    <row r="11" spans="2:10">
      <c r="B11" t="str">
        <f>"2000"</f>
        <v>2000</v>
      </c>
      <c r="C11" t="str">
        <f>"1.180***"</f>
        <v>1.180***</v>
      </c>
      <c r="D11" t="str">
        <f>"(0.00996)"</f>
        <v>(0.00996)</v>
      </c>
      <c r="E11" t="str">
        <f>"1.225***"</f>
        <v>1.225***</v>
      </c>
      <c r="F11" t="str">
        <f>"(0.0104)"</f>
        <v>(0.0104)</v>
      </c>
      <c r="G11" t="str">
        <f>"1.179***"</f>
        <v>1.179***</v>
      </c>
      <c r="H11" t="str">
        <f>"(0.0104)"</f>
        <v>(0.0104)</v>
      </c>
    </row>
    <row r="12" spans="2:10">
      <c r="B12" t="str">
        <f>"2001"</f>
        <v>2001</v>
      </c>
      <c r="C12" t="str">
        <f>"1.180***"</f>
        <v>1.180***</v>
      </c>
      <c r="D12" t="str">
        <f>"(0.00987)"</f>
        <v>(0.00987)</v>
      </c>
      <c r="E12" t="str">
        <f>"1.233***"</f>
        <v>1.233***</v>
      </c>
      <c r="F12" t="str">
        <f>"(0.0103)"</f>
        <v>(0.0103)</v>
      </c>
      <c r="G12" t="str">
        <f>"1.186***"</f>
        <v>1.186***</v>
      </c>
      <c r="H12" t="str">
        <f>"(0.0105)"</f>
        <v>(0.0105)</v>
      </c>
    </row>
    <row r="13" spans="2:10">
      <c r="B13" t="str">
        <f>"2002"</f>
        <v>2002</v>
      </c>
      <c r="C13" t="str">
        <f>"1.172***"</f>
        <v>1.172***</v>
      </c>
      <c r="D13" t="str">
        <f>"(0.00977)"</f>
        <v>(0.00977)</v>
      </c>
      <c r="E13" t="str">
        <f>"1.256***"</f>
        <v>1.256***</v>
      </c>
      <c r="F13" t="str">
        <f>"(0.0105)"</f>
        <v>(0.0105)</v>
      </c>
      <c r="G13" t="str">
        <f>"1.216***"</f>
        <v>1.216***</v>
      </c>
      <c r="H13" t="str">
        <f>"(0.0107)"</f>
        <v>(0.0107)</v>
      </c>
    </row>
    <row r="14" spans="2:10">
      <c r="B14" t="str">
        <f>"2003"</f>
        <v>2003</v>
      </c>
      <c r="C14" t="str">
        <f>"1.161***"</f>
        <v>1.161***</v>
      </c>
      <c r="D14" t="str">
        <f>"(0.00971)"</f>
        <v>(0.00971)</v>
      </c>
      <c r="E14" t="str">
        <f>"1.230***"</f>
        <v>1.230***</v>
      </c>
      <c r="F14" t="str">
        <f>"(0.0103)"</f>
        <v>(0.0103)</v>
      </c>
      <c r="G14" t="str">
        <f>"1.188***"</f>
        <v>1.188***</v>
      </c>
      <c r="H14" t="str">
        <f>"(0.0105)"</f>
        <v>(0.0105)</v>
      </c>
    </row>
    <row r="15" spans="2:10">
      <c r="B15" t="str">
        <f>"2004"</f>
        <v>2004</v>
      </c>
      <c r="C15" t="str">
        <f>"1.151***"</f>
        <v>1.151***</v>
      </c>
      <c r="D15" t="str">
        <f>"(0.0101)"</f>
        <v>(0.0101)</v>
      </c>
      <c r="E15" t="str">
        <f>"1.230***"</f>
        <v>1.230***</v>
      </c>
      <c r="F15" t="str">
        <f>"(0.0108)"</f>
        <v>(0.0108)</v>
      </c>
      <c r="G15" t="str">
        <f>"1.194***"</f>
        <v>1.194***</v>
      </c>
      <c r="H15" t="str">
        <f>"(0.0110)"</f>
        <v>(0.0110)</v>
      </c>
    </row>
    <row r="16" spans="2:10">
      <c r="B16" t="str">
        <f>"2005"</f>
        <v>2005</v>
      </c>
      <c r="C16" t="str">
        <f>"1.152***"</f>
        <v>1.152***</v>
      </c>
      <c r="D16" t="str">
        <f>"(0.0105)"</f>
        <v>(0.0105)</v>
      </c>
      <c r="E16" t="str">
        <f>"1.245***"</f>
        <v>1.245***</v>
      </c>
      <c r="F16" t="str">
        <f>"(0.0114)"</f>
        <v>(0.0114)</v>
      </c>
      <c r="G16" t="str">
        <f>"1.210***"</f>
        <v>1.210***</v>
      </c>
      <c r="H16" t="str">
        <f>"(0.0116)"</f>
        <v>(0.0116)</v>
      </c>
    </row>
    <row r="17" spans="2:8">
      <c r="B17" t="str">
        <f>"2006"</f>
        <v>2006</v>
      </c>
      <c r="C17" t="str">
        <f>"1.167***"</f>
        <v>1.167***</v>
      </c>
      <c r="D17" t="str">
        <f>"(0.0113)"</f>
        <v>(0.0113)</v>
      </c>
      <c r="E17" t="str">
        <f>"1.261***"</f>
        <v>1.261***</v>
      </c>
      <c r="F17" t="str">
        <f>"(0.0122)"</f>
        <v>(0.0122)</v>
      </c>
      <c r="G17" t="str">
        <f>"1.220***"</f>
        <v>1.220***</v>
      </c>
      <c r="H17" t="str">
        <f>"(0.0124)"</f>
        <v>(0.0124)</v>
      </c>
    </row>
    <row r="18" spans="2:8">
      <c r="B18" t="str">
        <f>"2007"</f>
        <v>2007</v>
      </c>
      <c r="C18" t="str">
        <f>"1.164***"</f>
        <v>1.164***</v>
      </c>
      <c r="D18" t="str">
        <f>"(0.0120)"</f>
        <v>(0.0120)</v>
      </c>
      <c r="E18" t="str">
        <f>"1.258***"</f>
        <v>1.258***</v>
      </c>
      <c r="F18" t="str">
        <f>"(0.0130)"</f>
        <v>(0.0130)</v>
      </c>
      <c r="G18" t="str">
        <f>"1.219***"</f>
        <v>1.219***</v>
      </c>
      <c r="H18" t="str">
        <f>"(0.0132)"</f>
        <v>(0.0132)</v>
      </c>
    </row>
    <row r="19" spans="2:8">
      <c r="B19" t="str">
        <f>"2008"</f>
        <v>2008</v>
      </c>
      <c r="C19" t="str">
        <f>"1.126***"</f>
        <v>1.126***</v>
      </c>
      <c r="D19" t="str">
        <f>"(0.0122)"</f>
        <v>(0.0122)</v>
      </c>
      <c r="E19" t="str">
        <f>"1.232***"</f>
        <v>1.232***</v>
      </c>
      <c r="F19" t="str">
        <f>"(0.0134)"</f>
        <v>(0.0134)</v>
      </c>
      <c r="G19" t="str">
        <f>"1.198***"</f>
        <v>1.198***</v>
      </c>
      <c r="H19" t="str">
        <f>"(0.0136)"</f>
        <v>(0.0136)</v>
      </c>
    </row>
    <row r="20" spans="2:8">
      <c r="B20" t="str">
        <f>"2009"</f>
        <v>2009</v>
      </c>
      <c r="C20" t="str">
        <f>"1.134***"</f>
        <v>1.134***</v>
      </c>
      <c r="D20" t="str">
        <f>"(0.0131)"</f>
        <v>(0.0131)</v>
      </c>
      <c r="E20" t="str">
        <f>"1.240***"</f>
        <v>1.240***</v>
      </c>
      <c r="F20" t="str">
        <f>"(0.0144)"</f>
        <v>(0.0144)</v>
      </c>
      <c r="G20" t="str">
        <f>"1.193***"</f>
        <v>1.193***</v>
      </c>
      <c r="H20" t="str">
        <f>"(0.0145)"</f>
        <v>(0.0145)</v>
      </c>
    </row>
    <row r="21" spans="2:8">
      <c r="B21" t="str">
        <f>"2010"</f>
        <v>2010</v>
      </c>
      <c r="C21" t="str">
        <f>"1.126***"</f>
        <v>1.126***</v>
      </c>
      <c r="D21" t="str">
        <f>"(0.0139)"</f>
        <v>(0.0139)</v>
      </c>
      <c r="E21" t="str">
        <f>"1.242***"</f>
        <v>1.242***</v>
      </c>
      <c r="F21" t="str">
        <f>"(0.0154)"</f>
        <v>(0.0154)</v>
      </c>
      <c r="G21" t="str">
        <f>"1.202***"</f>
        <v>1.202***</v>
      </c>
      <c r="H21" t="str">
        <f>"(0.0156)"</f>
        <v>(0.0156)</v>
      </c>
    </row>
    <row r="22" spans="2:8">
      <c r="B22" t="str">
        <f>"2011"</f>
        <v>2011</v>
      </c>
      <c r="C22" t="str">
        <f>"1.097***"</f>
        <v>1.097***</v>
      </c>
      <c r="D22" t="str">
        <f>"(0.0145)"</f>
        <v>(0.0145)</v>
      </c>
      <c r="E22" t="str">
        <f>"1.215***"</f>
        <v>1.215***</v>
      </c>
      <c r="F22" t="str">
        <f>"(0.0161)"</f>
        <v>(0.0161)</v>
      </c>
      <c r="G22" t="str">
        <f>"1.180***"</f>
        <v>1.180***</v>
      </c>
      <c r="H22" t="str">
        <f>"(0.0165)"</f>
        <v>(0.0165)</v>
      </c>
    </row>
    <row r="23" spans="2:8">
      <c r="B23" t="str">
        <f>"2012"</f>
        <v>2012</v>
      </c>
      <c r="C23" t="str">
        <f>"1.094***"</f>
        <v>1.094***</v>
      </c>
      <c r="D23" t="str">
        <f>"(0.0163)"</f>
        <v>(0.0163)</v>
      </c>
      <c r="E23" t="str">
        <f>"1.202***"</f>
        <v>1.202***</v>
      </c>
      <c r="F23" t="str">
        <f>"(0.0180)"</f>
        <v>(0.0180)</v>
      </c>
      <c r="G23" t="str">
        <f>"1.165***"</f>
        <v>1.165***</v>
      </c>
      <c r="H23" t="str">
        <f>"(0.0185)"</f>
        <v>(0.0185)</v>
      </c>
    </row>
    <row r="24" spans="2:8">
      <c r="B24" t="str">
        <f>"2013"</f>
        <v>2013</v>
      </c>
      <c r="C24" t="str">
        <f>"1.062**"</f>
        <v>1.062**</v>
      </c>
      <c r="D24" t="str">
        <f>"(0.0225)"</f>
        <v>(0.0225)</v>
      </c>
      <c r="E24" t="str">
        <f>"1.173***"</f>
        <v>1.173***</v>
      </c>
      <c r="F24" t="str">
        <f>"(0.0250)"</f>
        <v>(0.0250)</v>
      </c>
      <c r="G24" t="str">
        <f>"1.149***"</f>
        <v>1.149***</v>
      </c>
      <c r="H24" t="str">
        <f>"(0.0258)"</f>
        <v>(0.0258)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coxEstimates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bergerb</dc:creator>
  <cp:lastModifiedBy>bergerb</cp:lastModifiedBy>
  <dcterms:created xsi:type="dcterms:W3CDTF">2017-06-13T13:27:31Z</dcterms:created>
  <dcterms:modified xsi:type="dcterms:W3CDTF">2017-06-13T14:32:04Z</dcterms:modified>
</cp:coreProperties>
</file>