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Men" sheetId="1" r:id="rId1"/>
    <sheet name="Women" sheetId="2" r:id="rId2"/>
  </sheets>
  <calcPr calcId="0"/>
</workbook>
</file>

<file path=xl/calcChain.xml><?xml version="1.0" encoding="utf-8"?>
<calcChain xmlns="http://schemas.openxmlformats.org/spreadsheetml/2006/main">
  <c r="A25" i="2"/>
  <c r="I23"/>
  <c r="H23"/>
  <c r="G23"/>
  <c r="F23"/>
  <c r="E23"/>
  <c r="D23"/>
  <c r="C23"/>
  <c r="B23"/>
  <c r="A23"/>
  <c r="I22"/>
  <c r="H22"/>
  <c r="G22"/>
  <c r="F22"/>
  <c r="E22"/>
  <c r="D22"/>
  <c r="C22"/>
  <c r="B22"/>
  <c r="A22"/>
  <c r="I21"/>
  <c r="H21"/>
  <c r="G21"/>
  <c r="F21"/>
  <c r="E21"/>
  <c r="D21"/>
  <c r="C21"/>
  <c r="B21"/>
  <c r="A21"/>
  <c r="I20"/>
  <c r="H20"/>
  <c r="G20"/>
  <c r="F20"/>
  <c r="E20"/>
  <c r="D20"/>
  <c r="C20"/>
  <c r="B20"/>
  <c r="A20"/>
  <c r="I19"/>
  <c r="H19"/>
  <c r="G19"/>
  <c r="F19"/>
  <c r="E19"/>
  <c r="D19"/>
  <c r="C19"/>
  <c r="B19"/>
  <c r="A19"/>
  <c r="I18"/>
  <c r="H18"/>
  <c r="G18"/>
  <c r="F18"/>
  <c r="E18"/>
  <c r="D18"/>
  <c r="C18"/>
  <c r="B18"/>
  <c r="A18"/>
  <c r="I17"/>
  <c r="H17"/>
  <c r="G17"/>
  <c r="F17"/>
  <c r="E17"/>
  <c r="D17"/>
  <c r="C17"/>
  <c r="B17"/>
  <c r="A17"/>
  <c r="I16"/>
  <c r="H16"/>
  <c r="G16"/>
  <c r="F16"/>
  <c r="E16"/>
  <c r="D16"/>
  <c r="C16"/>
  <c r="B16"/>
  <c r="A16"/>
  <c r="I15"/>
  <c r="H15"/>
  <c r="G15"/>
  <c r="F15"/>
  <c r="E15"/>
  <c r="D15"/>
  <c r="C15"/>
  <c r="B15"/>
  <c r="A15"/>
  <c r="I14"/>
  <c r="H14"/>
  <c r="G14"/>
  <c r="F14"/>
  <c r="E14"/>
  <c r="D14"/>
  <c r="C14"/>
  <c r="B14"/>
  <c r="A14"/>
  <c r="I13"/>
  <c r="H13"/>
  <c r="G13"/>
  <c r="F13"/>
  <c r="E13"/>
  <c r="D13"/>
  <c r="C13"/>
  <c r="B13"/>
  <c r="A13"/>
  <c r="I12"/>
  <c r="H12"/>
  <c r="G12"/>
  <c r="F12"/>
  <c r="E12"/>
  <c r="D12"/>
  <c r="C12"/>
  <c r="B12"/>
  <c r="A12"/>
  <c r="I11"/>
  <c r="H11"/>
  <c r="G11"/>
  <c r="F11"/>
  <c r="E11"/>
  <c r="D11"/>
  <c r="C11"/>
  <c r="B11"/>
  <c r="A11"/>
  <c r="I10"/>
  <c r="H10"/>
  <c r="G10"/>
  <c r="F10"/>
  <c r="E10"/>
  <c r="D10"/>
  <c r="C10"/>
  <c r="B10"/>
  <c r="A10"/>
  <c r="I9"/>
  <c r="H9"/>
  <c r="G9"/>
  <c r="F9"/>
  <c r="E9"/>
  <c r="D9"/>
  <c r="C9"/>
  <c r="B9"/>
  <c r="A9"/>
  <c r="I8"/>
  <c r="H8"/>
  <c r="G8"/>
  <c r="F8"/>
  <c r="E8"/>
  <c r="D8"/>
  <c r="C8"/>
  <c r="B8"/>
  <c r="A8"/>
  <c r="I7"/>
  <c r="H7"/>
  <c r="G7"/>
  <c r="F7"/>
  <c r="E7"/>
  <c r="D7"/>
  <c r="C7"/>
  <c r="B7"/>
  <c r="A7"/>
  <c r="I6"/>
  <c r="H6"/>
  <c r="G6"/>
  <c r="F6"/>
  <c r="E6"/>
  <c r="D6"/>
  <c r="C6"/>
  <c r="B6"/>
  <c r="A6"/>
  <c r="I5"/>
  <c r="H5"/>
  <c r="G5"/>
  <c r="F5"/>
  <c r="E5"/>
  <c r="D5"/>
  <c r="C5"/>
  <c r="B5"/>
  <c r="A5"/>
  <c r="I4"/>
  <c r="H4"/>
  <c r="G4"/>
  <c r="F4"/>
  <c r="E4"/>
  <c r="D4"/>
  <c r="C4"/>
  <c r="B4"/>
  <c r="A4"/>
  <c r="I3"/>
  <c r="H3"/>
  <c r="G3"/>
  <c r="F3"/>
  <c r="E3"/>
  <c r="D3"/>
  <c r="C3"/>
  <c r="B3"/>
  <c r="A3"/>
  <c r="I2"/>
  <c r="H2"/>
  <c r="G2"/>
  <c r="F2"/>
  <c r="E2"/>
  <c r="D2"/>
  <c r="C2"/>
  <c r="B2"/>
  <c r="A2"/>
  <c r="A1"/>
  <c r="A25" i="1"/>
  <c r="A1"/>
  <c r="I23"/>
  <c r="H23"/>
  <c r="G23"/>
  <c r="F23"/>
  <c r="E23"/>
  <c r="D23"/>
  <c r="C23"/>
  <c r="B23"/>
  <c r="A23"/>
  <c r="I22"/>
  <c r="H22"/>
  <c r="G22"/>
  <c r="F22"/>
  <c r="E22"/>
  <c r="D22"/>
  <c r="C22"/>
  <c r="B22"/>
  <c r="A22"/>
  <c r="I21"/>
  <c r="H21"/>
  <c r="G21"/>
  <c r="F21"/>
  <c r="E21"/>
  <c r="D21"/>
  <c r="C21"/>
  <c r="B21"/>
  <c r="A21"/>
  <c r="I20"/>
  <c r="H20"/>
  <c r="G20"/>
  <c r="F20"/>
  <c r="E20"/>
  <c r="D20"/>
  <c r="C20"/>
  <c r="B20"/>
  <c r="A20"/>
  <c r="I19"/>
  <c r="H19"/>
  <c r="G19"/>
  <c r="F19"/>
  <c r="E19"/>
  <c r="D19"/>
  <c r="C19"/>
  <c r="B19"/>
  <c r="A19"/>
  <c r="I18"/>
  <c r="H18"/>
  <c r="G18"/>
  <c r="F18"/>
  <c r="E18"/>
  <c r="D18"/>
  <c r="C18"/>
  <c r="B18"/>
  <c r="A18"/>
  <c r="I17"/>
  <c r="H17"/>
  <c r="G17"/>
  <c r="F17"/>
  <c r="E17"/>
  <c r="D17"/>
  <c r="C17"/>
  <c r="B17"/>
  <c r="A17"/>
  <c r="I16"/>
  <c r="H16"/>
  <c r="G16"/>
  <c r="F16"/>
  <c r="E16"/>
  <c r="D16"/>
  <c r="C16"/>
  <c r="B16"/>
  <c r="A16"/>
  <c r="I15"/>
  <c r="H15"/>
  <c r="G15"/>
  <c r="F15"/>
  <c r="E15"/>
  <c r="D15"/>
  <c r="C15"/>
  <c r="B15"/>
  <c r="A15"/>
  <c r="I14"/>
  <c r="H14"/>
  <c r="G14"/>
  <c r="F14"/>
  <c r="E14"/>
  <c r="D14"/>
  <c r="C14"/>
  <c r="B14"/>
  <c r="A14"/>
  <c r="I13"/>
  <c r="H13"/>
  <c r="G13"/>
  <c r="F13"/>
  <c r="E13"/>
  <c r="D13"/>
  <c r="C13"/>
  <c r="B13"/>
  <c r="A13"/>
  <c r="I12"/>
  <c r="H12"/>
  <c r="G12"/>
  <c r="F12"/>
  <c r="E12"/>
  <c r="D12"/>
  <c r="C12"/>
  <c r="B12"/>
  <c r="A12"/>
  <c r="I11"/>
  <c r="H11"/>
  <c r="G11"/>
  <c r="F11"/>
  <c r="E11"/>
  <c r="D11"/>
  <c r="C11"/>
  <c r="B11"/>
  <c r="A11"/>
  <c r="I10"/>
  <c r="H10"/>
  <c r="G10"/>
  <c r="F10"/>
  <c r="E10"/>
  <c r="D10"/>
  <c r="C10"/>
  <c r="B10"/>
  <c r="A10"/>
  <c r="I9"/>
  <c r="H9"/>
  <c r="G9"/>
  <c r="F9"/>
  <c r="E9"/>
  <c r="D9"/>
  <c r="C9"/>
  <c r="B9"/>
  <c r="A9"/>
  <c r="I8"/>
  <c r="H8"/>
  <c r="G8"/>
  <c r="F8"/>
  <c r="E8"/>
  <c r="D8"/>
  <c r="C8"/>
  <c r="B8"/>
  <c r="A8"/>
  <c r="I7"/>
  <c r="H7"/>
  <c r="G7"/>
  <c r="F7"/>
  <c r="E7"/>
  <c r="D7"/>
  <c r="C7"/>
  <c r="B7"/>
  <c r="A7"/>
  <c r="I6"/>
  <c r="H6"/>
  <c r="G6"/>
  <c r="F6"/>
  <c r="E6"/>
  <c r="D6"/>
  <c r="C6"/>
  <c r="B6"/>
  <c r="A6"/>
  <c r="I5"/>
  <c r="H5"/>
  <c r="G5"/>
  <c r="F5"/>
  <c r="E5"/>
  <c r="D5"/>
  <c r="C5"/>
  <c r="B5"/>
  <c r="A5"/>
  <c r="I4"/>
  <c r="H4"/>
  <c r="G4"/>
  <c r="F4"/>
  <c r="E4"/>
  <c r="D4"/>
  <c r="C4"/>
  <c r="B4"/>
  <c r="A4"/>
  <c r="I3"/>
  <c r="H3"/>
  <c r="G3"/>
  <c r="F3"/>
  <c r="E3"/>
  <c r="D3"/>
  <c r="C3"/>
  <c r="B3"/>
  <c r="A3"/>
  <c r="I2"/>
  <c r="H2"/>
  <c r="G2"/>
  <c r="F2"/>
  <c r="E2"/>
  <c r="D2"/>
  <c r="C2"/>
  <c r="B2"/>
  <c r="A2"/>
</calcChain>
</file>

<file path=xl/sharedStrings.xml><?xml version="1.0" encoding="utf-8"?>
<sst xmlns="http://schemas.openxmlformats.org/spreadsheetml/2006/main" count="6" uniqueCount="3">
  <si>
    <t>* p&lt;0.05</t>
  </si>
  <si>
    <t>** p&lt;0.01</t>
  </si>
  <si>
    <t>*** p&lt;0.001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</si>
</sst>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C24" sqref="C24"/>
    </sheetView>
  </sheetViews>
  <sheetFormatPr defaultRowHeight="15"/>
  <cols>
    <col min="2" max="2" width="9.42578125" customWidth="1"/>
  </cols>
  <sheetData>
    <row r="1" spans="1:9">
      <c r="A1" t="str">
        <f>"Cox Survival Model: Estimated Hazard Ratios for Race = Black"</f>
        <v>Cox Survival Model: Estimated Hazard Ratios for Race = Black</v>
      </c>
    </row>
    <row r="2" spans="1:9">
      <c r="A2" t="str">
        <f>""</f>
        <v/>
      </c>
      <c r="B2" t="str">
        <f>"Men: Unconditioned"</f>
        <v>Men: Unconditioned</v>
      </c>
      <c r="C2" t="str">
        <f>""</f>
        <v/>
      </c>
      <c r="D2" t="str">
        <f>"Men: 5-year age group controls"</f>
        <v>Men: 5-year age group controls</v>
      </c>
      <c r="E2" t="str">
        <f>""</f>
        <v/>
      </c>
      <c r="F2" t="str">
        <f>"Men: Quadratic age control"</f>
        <v>Men: Quadratic age control</v>
      </c>
      <c r="G2" t="str">
        <f>""</f>
        <v/>
      </c>
      <c r="H2" t="str">
        <f>"Men: Fractional poly control"</f>
        <v>Men: Fractional poly control</v>
      </c>
      <c r="I2" t="str">
        <f>""</f>
        <v/>
      </c>
    </row>
    <row r="3" spans="1:9">
      <c r="A3" t="str">
        <f>"1993"</f>
        <v>1993</v>
      </c>
      <c r="B3" t="str">
        <f>"1.204***"</f>
        <v>1.204***</v>
      </c>
      <c r="C3" t="str">
        <f>"(0.0164)"</f>
        <v>(0.0164)</v>
      </c>
      <c r="D3" t="str">
        <f>"1.210***"</f>
        <v>1.210***</v>
      </c>
      <c r="E3" t="str">
        <f>"(0.0165)"</f>
        <v>(0.0165)</v>
      </c>
      <c r="F3" t="str">
        <f>"1.211***"</f>
        <v>1.211***</v>
      </c>
      <c r="G3" t="str">
        <f>"(0.0165)"</f>
        <v>(0.0165)</v>
      </c>
      <c r="H3" t="str">
        <f>"1.211***"</f>
        <v>1.211***</v>
      </c>
      <c r="I3" t="str">
        <f>"(0.0165)"</f>
        <v>(0.0165)</v>
      </c>
    </row>
    <row r="4" spans="1:9">
      <c r="A4" t="str">
        <f>"1994"</f>
        <v>1994</v>
      </c>
      <c r="B4" t="str">
        <f>"1.192***"</f>
        <v>1.192***</v>
      </c>
      <c r="C4" t="str">
        <f>"(0.0159)"</f>
        <v>(0.0159)</v>
      </c>
      <c r="D4" t="str">
        <f>"1.187***"</f>
        <v>1.187***</v>
      </c>
      <c r="E4" t="str">
        <f>"(0.0158)"</f>
        <v>(0.0158)</v>
      </c>
      <c r="F4" t="str">
        <f>"1.194***"</f>
        <v>1.194***</v>
      </c>
      <c r="G4" t="str">
        <f>"(0.0159)"</f>
        <v>(0.0159)</v>
      </c>
      <c r="H4" t="str">
        <f>"1.194***"</f>
        <v>1.194***</v>
      </c>
      <c r="I4" t="str">
        <f>"(0.0159)"</f>
        <v>(0.0159)</v>
      </c>
    </row>
    <row r="5" spans="1:9">
      <c r="A5" t="str">
        <f>"1995"</f>
        <v>1995</v>
      </c>
      <c r="B5" t="str">
        <f>"1.191***"</f>
        <v>1.191***</v>
      </c>
      <c r="C5" t="str">
        <f>"(0.0161)"</f>
        <v>(0.0161)</v>
      </c>
      <c r="D5" t="str">
        <f>"1.189***"</f>
        <v>1.189***</v>
      </c>
      <c r="E5" t="str">
        <f>"(0.0160)"</f>
        <v>(0.0160)</v>
      </c>
      <c r="F5" t="str">
        <f>"1.192***"</f>
        <v>1.192***</v>
      </c>
      <c r="G5" t="str">
        <f>"(0.0161)"</f>
        <v>(0.0161)</v>
      </c>
      <c r="H5" t="str">
        <f>"1.193***"</f>
        <v>1.193***</v>
      </c>
      <c r="I5" t="str">
        <f>"(0.0161)"</f>
        <v>(0.0161)</v>
      </c>
    </row>
    <row r="6" spans="1:9">
      <c r="A6" t="str">
        <f>"1996"</f>
        <v>1996</v>
      </c>
      <c r="B6" t="str">
        <f>"1.218***"</f>
        <v>1.218***</v>
      </c>
      <c r="C6" t="str">
        <f>"(0.0163)"</f>
        <v>(0.0163)</v>
      </c>
      <c r="D6" t="str">
        <f>"1.227***"</f>
        <v>1.227***</v>
      </c>
      <c r="E6" t="str">
        <f>"(0.0164)"</f>
        <v>(0.0164)</v>
      </c>
      <c r="F6" t="str">
        <f>"1.232***"</f>
        <v>1.232***</v>
      </c>
      <c r="G6" t="str">
        <f>"(0.0165)"</f>
        <v>(0.0165)</v>
      </c>
      <c r="H6" t="str">
        <f>"1.232***"</f>
        <v>1.232***</v>
      </c>
      <c r="I6" t="str">
        <f>"(0.0165)"</f>
        <v>(0.0165)</v>
      </c>
    </row>
    <row r="7" spans="1:9">
      <c r="A7" t="str">
        <f>"1997"</f>
        <v>1997</v>
      </c>
      <c r="B7" t="str">
        <f>"1.222***"</f>
        <v>1.222***</v>
      </c>
      <c r="C7" t="str">
        <f>"(0.0165)"</f>
        <v>(0.0165)</v>
      </c>
      <c r="D7" t="str">
        <f>"1.255***"</f>
        <v>1.255***</v>
      </c>
      <c r="E7" t="str">
        <f>"(0.0169)"</f>
        <v>(0.0169)</v>
      </c>
      <c r="F7" t="str">
        <f>"1.261***"</f>
        <v>1.261***</v>
      </c>
      <c r="G7" t="str">
        <f>"(0.0170)"</f>
        <v>(0.0170)</v>
      </c>
      <c r="H7" t="str">
        <f>"1.262***"</f>
        <v>1.262***</v>
      </c>
      <c r="I7" t="str">
        <f>"(0.0170)"</f>
        <v>(0.0170)</v>
      </c>
    </row>
    <row r="8" spans="1:9">
      <c r="A8" t="str">
        <f>"1998"</f>
        <v>1998</v>
      </c>
      <c r="B8" t="str">
        <f>"1.229***"</f>
        <v>1.229***</v>
      </c>
      <c r="C8" t="str">
        <f>"(0.0167)"</f>
        <v>(0.0167)</v>
      </c>
      <c r="D8" t="str">
        <f>"1.275***"</f>
        <v>1.275***</v>
      </c>
      <c r="E8" t="str">
        <f>"(0.0174)"</f>
        <v>(0.0174)</v>
      </c>
      <c r="F8" t="str">
        <f>"1.280***"</f>
        <v>1.280***</v>
      </c>
      <c r="G8" t="str">
        <f>"(0.0174)"</f>
        <v>(0.0174)</v>
      </c>
      <c r="H8" t="str">
        <f>"1.281***"</f>
        <v>1.281***</v>
      </c>
      <c r="I8" t="str">
        <f>"(0.0174)"</f>
        <v>(0.0174)</v>
      </c>
    </row>
    <row r="9" spans="1:9">
      <c r="A9" t="str">
        <f>"1999"</f>
        <v>1999</v>
      </c>
      <c r="B9" t="str">
        <f>"1.191***"</f>
        <v>1.191***</v>
      </c>
      <c r="C9" t="str">
        <f>"(0.0162)"</f>
        <v>(0.0162)</v>
      </c>
      <c r="D9" t="str">
        <f>"1.266***"</f>
        <v>1.266***</v>
      </c>
      <c r="E9" t="str">
        <f>"(0.0173)"</f>
        <v>(0.0173)</v>
      </c>
      <c r="F9" t="str">
        <f>"1.271***"</f>
        <v>1.271***</v>
      </c>
      <c r="G9" t="str">
        <f>"(0.0173)"</f>
        <v>(0.0173)</v>
      </c>
      <c r="H9" t="str">
        <f>"1.271***"</f>
        <v>1.271***</v>
      </c>
      <c r="I9" t="str">
        <f>"(0.0173)"</f>
        <v>(0.0173)</v>
      </c>
    </row>
    <row r="10" spans="1:9">
      <c r="A10" t="str">
        <f>"2000"</f>
        <v>2000</v>
      </c>
      <c r="B10" t="str">
        <f>"1.232***"</f>
        <v>1.232***</v>
      </c>
      <c r="C10" t="str">
        <f>"(0.0165)"</f>
        <v>(0.0165)</v>
      </c>
      <c r="D10" t="str">
        <f>"1.280***"</f>
        <v>1.280***</v>
      </c>
      <c r="E10" t="str">
        <f>"(0.0172)"</f>
        <v>(0.0172)</v>
      </c>
      <c r="F10" t="str">
        <f>"1.286***"</f>
        <v>1.286***</v>
      </c>
      <c r="G10" t="str">
        <f>"(0.0173)"</f>
        <v>(0.0173)</v>
      </c>
      <c r="H10" t="str">
        <f>"1.287***"</f>
        <v>1.287***</v>
      </c>
      <c r="I10" t="str">
        <f>"(0.0173)"</f>
        <v>(0.0173)</v>
      </c>
    </row>
    <row r="11" spans="1:9">
      <c r="A11" t="str">
        <f>"2001"</f>
        <v>2001</v>
      </c>
      <c r="B11" t="str">
        <f>"1.234***"</f>
        <v>1.234***</v>
      </c>
      <c r="C11" t="str">
        <f>"(0.0165)"</f>
        <v>(0.0165)</v>
      </c>
      <c r="D11" t="str">
        <f>"1.295***"</f>
        <v>1.295***</v>
      </c>
      <c r="E11" t="str">
        <f>"(0.0173)"</f>
        <v>(0.0173)</v>
      </c>
      <c r="F11" t="str">
        <f>"1.299***"</f>
        <v>1.299***</v>
      </c>
      <c r="G11" t="str">
        <f>"(0.0173)"</f>
        <v>(0.0173)</v>
      </c>
      <c r="H11" t="str">
        <f>"1.300***"</f>
        <v>1.300***</v>
      </c>
      <c r="I11" t="str">
        <f>"(0.0173)"</f>
        <v>(0.0173)</v>
      </c>
    </row>
    <row r="12" spans="1:9">
      <c r="A12" t="str">
        <f>"2002"</f>
        <v>2002</v>
      </c>
      <c r="B12" t="str">
        <f>"1.236***"</f>
        <v>1.236***</v>
      </c>
      <c r="C12" t="str">
        <f>"(0.0165)"</f>
        <v>(0.0165)</v>
      </c>
      <c r="D12" t="str">
        <f>"1.319***"</f>
        <v>1.319***</v>
      </c>
      <c r="E12" t="str">
        <f>"(0.0176)"</f>
        <v>(0.0176)</v>
      </c>
      <c r="F12" t="str">
        <f>"1.327***"</f>
        <v>1.327***</v>
      </c>
      <c r="G12" t="str">
        <f>"(0.0177)"</f>
        <v>(0.0177)</v>
      </c>
      <c r="H12" t="str">
        <f>"1.327***"</f>
        <v>1.327***</v>
      </c>
      <c r="I12" t="str">
        <f>"(0.0177)"</f>
        <v>(0.0177)</v>
      </c>
    </row>
    <row r="13" spans="1:9">
      <c r="A13" t="str">
        <f>"2003"</f>
        <v>2003</v>
      </c>
      <c r="B13" t="str">
        <f>"1.219***"</f>
        <v>1.219***</v>
      </c>
      <c r="C13" t="str">
        <f>"(0.0161)"</f>
        <v>(0.0161)</v>
      </c>
      <c r="D13" t="str">
        <f>"1.308***"</f>
        <v>1.308***</v>
      </c>
      <c r="E13" t="str">
        <f>"(0.0173)"</f>
        <v>(0.0173)</v>
      </c>
      <c r="F13" t="str">
        <f>"1.310***"</f>
        <v>1.310***</v>
      </c>
      <c r="G13" t="str">
        <f>"(0.0173)"</f>
        <v>(0.0173)</v>
      </c>
      <c r="H13" t="str">
        <f>"1.311***"</f>
        <v>1.311***</v>
      </c>
      <c r="I13" t="str">
        <f>"(0.0174)"</f>
        <v>(0.0174)</v>
      </c>
    </row>
    <row r="14" spans="1:9">
      <c r="A14" t="str">
        <f>"2004"</f>
        <v>2004</v>
      </c>
      <c r="B14" t="str">
        <f>"1.199***"</f>
        <v>1.199***</v>
      </c>
      <c r="C14" t="str">
        <f>"(0.0165)"</f>
        <v>(0.0165)</v>
      </c>
      <c r="D14" t="str">
        <f>"1.311***"</f>
        <v>1.311***</v>
      </c>
      <c r="E14" t="str">
        <f>"(0.0181)"</f>
        <v>(0.0181)</v>
      </c>
      <c r="F14" t="str">
        <f>"1.316***"</f>
        <v>1.316***</v>
      </c>
      <c r="G14" t="str">
        <f>"(0.0181)"</f>
        <v>(0.0181)</v>
      </c>
      <c r="H14" t="str">
        <f>"1.316***"</f>
        <v>1.316***</v>
      </c>
      <c r="I14" t="str">
        <f>"(0.0181)"</f>
        <v>(0.0181)</v>
      </c>
    </row>
    <row r="15" spans="1:9">
      <c r="A15" t="str">
        <f>"2005"</f>
        <v>2005</v>
      </c>
      <c r="B15" t="str">
        <f>"1.187***"</f>
        <v>1.187***</v>
      </c>
      <c r="C15" t="str">
        <f>"(0.0171)"</f>
        <v>(0.0171)</v>
      </c>
      <c r="D15" t="str">
        <f>"1.298***"</f>
        <v>1.298***</v>
      </c>
      <c r="E15" t="str">
        <f>"(0.0187)"</f>
        <v>(0.0187)</v>
      </c>
      <c r="F15" t="str">
        <f>"1.306***"</f>
        <v>1.306***</v>
      </c>
      <c r="G15" t="str">
        <f>"(0.0188)"</f>
        <v>(0.0188)</v>
      </c>
      <c r="H15" t="str">
        <f>"1.306***"</f>
        <v>1.306***</v>
      </c>
      <c r="I15" t="str">
        <f>"(0.0188)"</f>
        <v>(0.0188)</v>
      </c>
    </row>
    <row r="16" spans="1:9">
      <c r="A16" t="str">
        <f>"2006"</f>
        <v>2006</v>
      </c>
      <c r="B16" t="str">
        <f>"1.237***"</f>
        <v>1.237***</v>
      </c>
      <c r="C16" t="str">
        <f>"(0.0188)"</f>
        <v>(0.0188)</v>
      </c>
      <c r="D16" t="str">
        <f>"1.371***"</f>
        <v>1.371***</v>
      </c>
      <c r="E16" t="str">
        <f>"(0.0209)"</f>
        <v>(0.0209)</v>
      </c>
      <c r="F16" t="str">
        <f>"1.374***"</f>
        <v>1.374***</v>
      </c>
      <c r="G16" t="str">
        <f>"(0.0209)"</f>
        <v>(0.0209)</v>
      </c>
      <c r="H16" t="str">
        <f>"1.373***"</f>
        <v>1.373***</v>
      </c>
      <c r="I16" t="str">
        <f>"(0.0209)"</f>
        <v>(0.0209)</v>
      </c>
    </row>
    <row r="17" spans="1:9">
      <c r="A17" t="str">
        <f>"2007"</f>
        <v>2007</v>
      </c>
      <c r="B17" t="str">
        <f>"1.192***"</f>
        <v>1.192***</v>
      </c>
      <c r="C17" t="str">
        <f>"(0.0195)"</f>
        <v>(0.0195)</v>
      </c>
      <c r="D17" t="str">
        <f>"1.324***"</f>
        <v>1.324***</v>
      </c>
      <c r="E17" t="str">
        <f>"(0.0217)"</f>
        <v>(0.0217)</v>
      </c>
      <c r="F17" t="str">
        <f>"1.328***"</f>
        <v>1.328***</v>
      </c>
      <c r="G17" t="str">
        <f>"(0.0218)"</f>
        <v>(0.0218)</v>
      </c>
      <c r="H17" t="str">
        <f>"1.328***"</f>
        <v>1.328***</v>
      </c>
      <c r="I17" t="str">
        <f>"(0.0218)"</f>
        <v>(0.0218)</v>
      </c>
    </row>
    <row r="18" spans="1:9">
      <c r="A18" t="str">
        <f>"2008"</f>
        <v>2008</v>
      </c>
      <c r="B18" t="str">
        <f>"1.140***"</f>
        <v>1.140***</v>
      </c>
      <c r="C18" t="str">
        <f>"(0.0196)"</f>
        <v>(0.0196)</v>
      </c>
      <c r="D18" t="str">
        <f>"1.274***"</f>
        <v>1.274***</v>
      </c>
      <c r="E18" t="str">
        <f>"(0.0219)"</f>
        <v>(0.0219)</v>
      </c>
      <c r="F18" t="str">
        <f>"1.275***"</f>
        <v>1.275***</v>
      </c>
      <c r="G18" t="str">
        <f>"(0.0220)"</f>
        <v>(0.0220)</v>
      </c>
      <c r="H18" t="str">
        <f>"1.275***"</f>
        <v>1.275***</v>
      </c>
      <c r="I18" t="str">
        <f>"(0.0220)"</f>
        <v>(0.0220)</v>
      </c>
    </row>
    <row r="19" spans="1:9">
      <c r="A19" t="str">
        <f>"2009"</f>
        <v>2009</v>
      </c>
      <c r="B19" t="str">
        <f>"1.151***"</f>
        <v>1.151***</v>
      </c>
      <c r="C19" t="str">
        <f>"(0.0210)"</f>
        <v>(0.0210)</v>
      </c>
      <c r="D19" t="str">
        <f>"1.306***"</f>
        <v>1.306***</v>
      </c>
      <c r="E19" t="str">
        <f>"(0.0239)"</f>
        <v>(0.0239)</v>
      </c>
      <c r="F19" t="str">
        <f>"1.307***"</f>
        <v>1.307***</v>
      </c>
      <c r="G19" t="str">
        <f>"(0.0239)"</f>
        <v>(0.0239)</v>
      </c>
      <c r="H19" t="str">
        <f>"1.308***"</f>
        <v>1.308***</v>
      </c>
      <c r="I19" t="str">
        <f>"(0.0240)"</f>
        <v>(0.0240)</v>
      </c>
    </row>
    <row r="20" spans="1:9">
      <c r="A20" t="str">
        <f>"2010"</f>
        <v>2010</v>
      </c>
      <c r="B20" t="str">
        <f>"1.147***"</f>
        <v>1.147***</v>
      </c>
      <c r="C20" t="str">
        <f>"(0.0223)"</f>
        <v>(0.0223)</v>
      </c>
      <c r="D20" t="str">
        <f>"1.302***"</f>
        <v>1.302***</v>
      </c>
      <c r="E20" t="str">
        <f>"(0.0253)"</f>
        <v>(0.0253)</v>
      </c>
      <c r="F20" t="str">
        <f>"1.304***"</f>
        <v>1.304***</v>
      </c>
      <c r="G20" t="str">
        <f>"(0.0254)"</f>
        <v>(0.0254)</v>
      </c>
      <c r="H20" t="str">
        <f>"1.305***"</f>
        <v>1.305***</v>
      </c>
      <c r="I20" t="str">
        <f>"(0.0254)"</f>
        <v>(0.0254)</v>
      </c>
    </row>
    <row r="21" spans="1:9">
      <c r="A21" t="str">
        <f>"2011"</f>
        <v>2011</v>
      </c>
      <c r="B21" t="str">
        <f>"1.109***"</f>
        <v>1.109***</v>
      </c>
      <c r="C21" t="str">
        <f>"(0.0230)"</f>
        <v>(0.0230)</v>
      </c>
      <c r="D21" t="str">
        <f>"1.273***"</f>
        <v>1.273***</v>
      </c>
      <c r="E21" t="str">
        <f>"(0.0265)"</f>
        <v>(0.0265)</v>
      </c>
      <c r="F21" t="str">
        <f>"1.277***"</f>
        <v>1.277***</v>
      </c>
      <c r="G21" t="str">
        <f>"(0.0266)"</f>
        <v>(0.0266)</v>
      </c>
      <c r="H21" t="str">
        <f>"1.278***"</f>
        <v>1.278***</v>
      </c>
      <c r="I21" t="str">
        <f>"(0.0266)"</f>
        <v>(0.0266)</v>
      </c>
    </row>
    <row r="22" spans="1:9">
      <c r="A22" t="str">
        <f>"2012"</f>
        <v>2012</v>
      </c>
      <c r="B22" t="str">
        <f>"1.090***"</f>
        <v>1.090***</v>
      </c>
      <c r="C22" t="str">
        <f>"(0.0257)"</f>
        <v>(0.0257)</v>
      </c>
      <c r="D22" t="str">
        <f>"1.222***"</f>
        <v>1.222***</v>
      </c>
      <c r="E22" t="str">
        <f>"(0.0289)"</f>
        <v>(0.0289)</v>
      </c>
      <c r="F22" t="str">
        <f>"1.224***"</f>
        <v>1.224***</v>
      </c>
      <c r="G22" t="str">
        <f>"(0.0289)"</f>
        <v>(0.0289)</v>
      </c>
      <c r="H22" t="str">
        <f>"1.225***"</f>
        <v>1.225***</v>
      </c>
      <c r="I22" t="str">
        <f>"(0.0289)"</f>
        <v>(0.0289)</v>
      </c>
    </row>
    <row r="23" spans="1:9">
      <c r="A23" t="str">
        <f>"2013"</f>
        <v>2013</v>
      </c>
      <c r="B23" t="str">
        <f>"1.043"</f>
        <v>1.043</v>
      </c>
      <c r="C23" t="str">
        <f>"(0.0355)"</f>
        <v>(0.0355)</v>
      </c>
      <c r="D23" t="str">
        <f>"1.181***"</f>
        <v>1.181***</v>
      </c>
      <c r="E23" t="str">
        <f>"(0.0402)"</f>
        <v>(0.0402)</v>
      </c>
      <c r="F23" t="str">
        <f>"1.183***"</f>
        <v>1.183***</v>
      </c>
      <c r="G23" t="str">
        <f>"(0.0403)"</f>
        <v>(0.0403)</v>
      </c>
      <c r="H23" t="str">
        <f>"1.183***"</f>
        <v>1.183***</v>
      </c>
      <c r="I23" t="str">
        <f>"(0.0403)"</f>
        <v>(0.0403)</v>
      </c>
    </row>
    <row r="25" spans="1:9">
      <c r="A25" t="str">
        <f>"Exponentiated coefficients; Standard errors in parentheses"</f>
        <v>Exponentiated coefficients; Standard errors in parentheses</v>
      </c>
      <c r="G25" t="s">
        <v>0</v>
      </c>
      <c r="H25" t="s">
        <v>1</v>
      </c>
      <c r="I25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C26" sqref="C26"/>
    </sheetView>
  </sheetViews>
  <sheetFormatPr defaultRowHeight="15"/>
  <cols>
    <col min="2" max="2" width="9.42578125" customWidth="1"/>
  </cols>
  <sheetData>
    <row r="1" spans="1:9">
      <c r="A1" t="str">
        <f>"Cox Survival Model: Estimated Hazard Ratios for Race = Black"</f>
        <v>Cox Survival Model: Estimated Hazard Ratios for Race = Black</v>
      </c>
    </row>
    <row r="2" spans="1:9">
      <c r="A2" t="str">
        <f>""</f>
        <v/>
      </c>
      <c r="B2" t="str">
        <f>"Women: Unconditioned"</f>
        <v>Women: Unconditioned</v>
      </c>
      <c r="C2" t="str">
        <f>""</f>
        <v/>
      </c>
      <c r="D2" t="str">
        <f>"Women: 5-year age group controls"</f>
        <v>Women: 5-year age group controls</v>
      </c>
      <c r="E2" t="str">
        <f>""</f>
        <v/>
      </c>
      <c r="F2" t="str">
        <f>"Women: Quadratic age control"</f>
        <v>Women: Quadratic age control</v>
      </c>
      <c r="G2" t="str">
        <f>""</f>
        <v/>
      </c>
      <c r="H2" t="str">
        <f>"Women: Fractional poly control"</f>
        <v>Women: Fractional poly control</v>
      </c>
      <c r="I2" t="str">
        <f>""</f>
        <v/>
      </c>
    </row>
    <row r="3" spans="1:9">
      <c r="A3" t="str">
        <f>"1993"</f>
        <v>1993</v>
      </c>
      <c r="B3" t="str">
        <f>"1.071***"</f>
        <v>1.071***</v>
      </c>
      <c r="C3" t="str">
        <f>"(0.0126)"</f>
        <v>(0.0126)</v>
      </c>
      <c r="D3" t="str">
        <f>"1.128***"</f>
        <v>1.128***</v>
      </c>
      <c r="E3" t="str">
        <f>"(0.0133)"</f>
        <v>(0.0133)</v>
      </c>
      <c r="F3" t="str">
        <f>"1.133***"</f>
        <v>1.133***</v>
      </c>
      <c r="G3" t="str">
        <f>"(0.0133)"</f>
        <v>(0.0133)</v>
      </c>
      <c r="H3" t="str">
        <f>"1.133***"</f>
        <v>1.133***</v>
      </c>
      <c r="I3" t="str">
        <f>"(0.0133)"</f>
        <v>(0.0133)</v>
      </c>
    </row>
    <row r="4" spans="1:9">
      <c r="A4" t="str">
        <f>"1994"</f>
        <v>1994</v>
      </c>
      <c r="B4" t="str">
        <f>"1.064***"</f>
        <v>1.064***</v>
      </c>
      <c r="C4" t="str">
        <f>"(0.0123)"</f>
        <v>(0.0123)</v>
      </c>
      <c r="D4" t="str">
        <f>"1.113***"</f>
        <v>1.113***</v>
      </c>
      <c r="E4" t="str">
        <f>"(0.0128)"</f>
        <v>(0.0128)</v>
      </c>
      <c r="F4" t="str">
        <f>"1.116***"</f>
        <v>1.116***</v>
      </c>
      <c r="G4" t="str">
        <f>"(0.0129)"</f>
        <v>(0.0129)</v>
      </c>
      <c r="H4" t="str">
        <f>"1.117***"</f>
        <v>1.117***</v>
      </c>
      <c r="I4" t="str">
        <f>"(0.0129)"</f>
        <v>(0.0129)</v>
      </c>
    </row>
    <row r="5" spans="1:9">
      <c r="A5" t="str">
        <f>"1995"</f>
        <v>1995</v>
      </c>
      <c r="B5" t="str">
        <f>"1.083***"</f>
        <v>1.083***</v>
      </c>
      <c r="C5" t="str">
        <f>"(0.0123)"</f>
        <v>(0.0123)</v>
      </c>
      <c r="D5" t="str">
        <f>"1.136***"</f>
        <v>1.136***</v>
      </c>
      <c r="E5" t="str">
        <f>"(0.0129)"</f>
        <v>(0.0129)</v>
      </c>
      <c r="F5" t="str">
        <f>"1.138***"</f>
        <v>1.138***</v>
      </c>
      <c r="G5" t="str">
        <f>"(0.0130)"</f>
        <v>(0.0130)</v>
      </c>
      <c r="H5" t="str">
        <f>"1.139***"</f>
        <v>1.139***</v>
      </c>
      <c r="I5" t="str">
        <f>"(0.0130)"</f>
        <v>(0.0130)</v>
      </c>
    </row>
    <row r="6" spans="1:9">
      <c r="A6" t="str">
        <f>"1996"</f>
        <v>1996</v>
      </c>
      <c r="B6" t="str">
        <f>"1.108***"</f>
        <v>1.108***</v>
      </c>
      <c r="C6" t="str">
        <f>"(0.0125)"</f>
        <v>(0.0125)</v>
      </c>
      <c r="D6" t="str">
        <f>"1.165***"</f>
        <v>1.165***</v>
      </c>
      <c r="E6" t="str">
        <f>"(0.0132)"</f>
        <v>(0.0132)</v>
      </c>
      <c r="F6" t="str">
        <f>"1.166***"</f>
        <v>1.166***</v>
      </c>
      <c r="G6" t="str">
        <f>"(0.0132)"</f>
        <v>(0.0132)</v>
      </c>
      <c r="H6" t="str">
        <f>"1.165***"</f>
        <v>1.165***</v>
      </c>
      <c r="I6" t="str">
        <f>"(0.0132)"</f>
        <v>(0.0132)</v>
      </c>
    </row>
    <row r="7" spans="1:9">
      <c r="A7" t="str">
        <f>"1997"</f>
        <v>1997</v>
      </c>
      <c r="B7" t="str">
        <f>"1.092***"</f>
        <v>1.092***</v>
      </c>
      <c r="C7" t="str">
        <f>"(0.0124)"</f>
        <v>(0.0124)</v>
      </c>
      <c r="D7" t="str">
        <f>"1.163***"</f>
        <v>1.163***</v>
      </c>
      <c r="E7" t="str">
        <f>"(0.0132)"</f>
        <v>(0.0132)</v>
      </c>
      <c r="F7" t="str">
        <f>"1.168***"</f>
        <v>1.168***</v>
      </c>
      <c r="G7" t="str">
        <f>"(0.0133)"</f>
        <v>(0.0133)</v>
      </c>
      <c r="H7" t="str">
        <f>"1.167***"</f>
        <v>1.167***</v>
      </c>
      <c r="I7" t="str">
        <f>"(0.0133)"</f>
        <v>(0.0133)</v>
      </c>
    </row>
    <row r="8" spans="1:9">
      <c r="A8" t="str">
        <f>"1998"</f>
        <v>1998</v>
      </c>
      <c r="B8" t="str">
        <f>"1.109***"</f>
        <v>1.109***</v>
      </c>
      <c r="C8" t="str">
        <f>"(0.0125)"</f>
        <v>(0.0125)</v>
      </c>
      <c r="D8" t="str">
        <f>"1.170***"</f>
        <v>1.170***</v>
      </c>
      <c r="E8" t="str">
        <f>"(0.0132)"</f>
        <v>(0.0132)</v>
      </c>
      <c r="F8" t="str">
        <f>"1.173***"</f>
        <v>1.173***</v>
      </c>
      <c r="G8" t="str">
        <f>"(0.0133)"</f>
        <v>(0.0133)</v>
      </c>
      <c r="H8" t="str">
        <f>"1.175***"</f>
        <v>1.175***</v>
      </c>
      <c r="I8" t="str">
        <f>"(0.0133)"</f>
        <v>(0.0133)</v>
      </c>
    </row>
    <row r="9" spans="1:9">
      <c r="A9" t="str">
        <f>"1999"</f>
        <v>1999</v>
      </c>
      <c r="B9" t="str">
        <f>"1.117***"</f>
        <v>1.117***</v>
      </c>
      <c r="C9" t="str">
        <f>"(0.0122)"</f>
        <v>(0.0122)</v>
      </c>
      <c r="D9" t="str">
        <f>"1.191***"</f>
        <v>1.191***</v>
      </c>
      <c r="E9" t="str">
        <f>"(0.0130)"</f>
        <v>(0.0130)</v>
      </c>
      <c r="F9" t="str">
        <f>"1.196***"</f>
        <v>1.196***</v>
      </c>
      <c r="G9" t="str">
        <f>"(0.0131)"</f>
        <v>(0.0131)</v>
      </c>
      <c r="H9" t="str">
        <f>"1.197***"</f>
        <v>1.197***</v>
      </c>
      <c r="I9" t="str">
        <f>"(0.0131)"</f>
        <v>(0.0131)</v>
      </c>
    </row>
    <row r="10" spans="1:9">
      <c r="A10" t="str">
        <f>"2000"</f>
        <v>2000</v>
      </c>
      <c r="B10" t="str">
        <f>"1.121***"</f>
        <v>1.121***</v>
      </c>
      <c r="C10" t="str">
        <f>"(0.0122)"</f>
        <v>(0.0122)</v>
      </c>
      <c r="D10" t="str">
        <f>"1.188***"</f>
        <v>1.188***</v>
      </c>
      <c r="E10" t="str">
        <f>"(0.0129)"</f>
        <v>(0.0129)</v>
      </c>
      <c r="F10" t="str">
        <f>"1.192***"</f>
        <v>1.192***</v>
      </c>
      <c r="G10" t="str">
        <f>"(0.0130)"</f>
        <v>(0.0130)</v>
      </c>
      <c r="H10" t="str">
        <f>"1.191***"</f>
        <v>1.191***</v>
      </c>
      <c r="I10" t="str">
        <f>"(0.0130)"</f>
        <v>(0.0130)</v>
      </c>
    </row>
    <row r="11" spans="1:9">
      <c r="A11" t="str">
        <f>"2001"</f>
        <v>2001</v>
      </c>
      <c r="B11" t="str">
        <f>"1.120***"</f>
        <v>1.120***</v>
      </c>
      <c r="C11" t="str">
        <f>"(0.0121)"</f>
        <v>(0.0121)</v>
      </c>
      <c r="D11" t="str">
        <f>"1.193***"</f>
        <v>1.193***</v>
      </c>
      <c r="E11" t="str">
        <f>"(0.0128)"</f>
        <v>(0.0128)</v>
      </c>
      <c r="F11" t="str">
        <f>"1.194***"</f>
        <v>1.194***</v>
      </c>
      <c r="G11" t="str">
        <f>"(0.0129)"</f>
        <v>(0.0129)</v>
      </c>
      <c r="H11" t="str">
        <f>"1.194***"</f>
        <v>1.194***</v>
      </c>
      <c r="I11" t="str">
        <f>"(0.0129)"</f>
        <v>(0.0129)</v>
      </c>
    </row>
    <row r="12" spans="1:9">
      <c r="A12" t="str">
        <f>"2002"</f>
        <v>2002</v>
      </c>
      <c r="B12" t="str">
        <f>"1.106***"</f>
        <v>1.106***</v>
      </c>
      <c r="C12" t="str">
        <f>"(0.0119)"</f>
        <v>(0.0119)</v>
      </c>
      <c r="D12" t="str">
        <f>"1.218***"</f>
        <v>1.218***</v>
      </c>
      <c r="E12" t="str">
        <f>"(0.0131)"</f>
        <v>(0.0131)</v>
      </c>
      <c r="F12" t="str">
        <f>"1.216***"</f>
        <v>1.216***</v>
      </c>
      <c r="G12" t="str">
        <f>"(0.0131)"</f>
        <v>(0.0131)</v>
      </c>
      <c r="H12" t="str">
        <f>"1.216***"</f>
        <v>1.216***</v>
      </c>
      <c r="I12" t="str">
        <f>"(0.0131)"</f>
        <v>(0.0131)</v>
      </c>
    </row>
    <row r="13" spans="1:9">
      <c r="A13" t="str">
        <f>"2003"</f>
        <v>2003</v>
      </c>
      <c r="B13" t="str">
        <f>"1.098***"</f>
        <v>1.098***</v>
      </c>
      <c r="C13" t="str">
        <f>"(0.0119)"</f>
        <v>(0.0119)</v>
      </c>
      <c r="D13" t="str">
        <f>"1.182***"</f>
        <v>1.182***</v>
      </c>
      <c r="E13" t="str">
        <f>"(0.0128)"</f>
        <v>(0.0128)</v>
      </c>
      <c r="F13" t="str">
        <f>"1.179***"</f>
        <v>1.179***</v>
      </c>
      <c r="G13" t="str">
        <f>"(0.0128)"</f>
        <v>(0.0128)</v>
      </c>
      <c r="H13" t="str">
        <f>"1.179***"</f>
        <v>1.179***</v>
      </c>
      <c r="I13" t="str">
        <f>"(0.0128)"</f>
        <v>(0.0128)</v>
      </c>
    </row>
    <row r="14" spans="1:9">
      <c r="A14" t="str">
        <f>"2004"</f>
        <v>2004</v>
      </c>
      <c r="B14" t="str">
        <f>"1.095***"</f>
        <v>1.095***</v>
      </c>
      <c r="C14" t="str">
        <f>"(0.0124)"</f>
        <v>(0.0124)</v>
      </c>
      <c r="D14" t="str">
        <f>"1.180***"</f>
        <v>1.180***</v>
      </c>
      <c r="E14" t="str">
        <f>"(0.0134)"</f>
        <v>(0.0134)</v>
      </c>
      <c r="F14" t="str">
        <f>"1.178***"</f>
        <v>1.178***</v>
      </c>
      <c r="G14" t="str">
        <f>"(0.0134)"</f>
        <v>(0.0134)</v>
      </c>
      <c r="H14" t="str">
        <f>"1.179***"</f>
        <v>1.179***</v>
      </c>
      <c r="I14" t="str">
        <f>"(0.0134)"</f>
        <v>(0.0134)</v>
      </c>
    </row>
    <row r="15" spans="1:9">
      <c r="A15" t="str">
        <f>"2005"</f>
        <v>2005</v>
      </c>
      <c r="B15" t="str">
        <f>"1.104***"</f>
        <v>1.104***</v>
      </c>
      <c r="C15" t="str">
        <f>"(0.0131)"</f>
        <v>(0.0131)</v>
      </c>
      <c r="D15" t="str">
        <f>"1.212***"</f>
        <v>1.212***</v>
      </c>
      <c r="E15" t="str">
        <f>"(0.0144)"</f>
        <v>(0.0144)</v>
      </c>
      <c r="F15" t="str">
        <f>"1.213***"</f>
        <v>1.213***</v>
      </c>
      <c r="G15" t="str">
        <f>"(0.0144)"</f>
        <v>(0.0144)</v>
      </c>
      <c r="H15" t="str">
        <f>"1.214***"</f>
        <v>1.214***</v>
      </c>
      <c r="I15" t="str">
        <f>"(0.0144)"</f>
        <v>(0.0144)</v>
      </c>
    </row>
    <row r="16" spans="1:9">
      <c r="A16" t="str">
        <f>"2006"</f>
        <v>2006</v>
      </c>
      <c r="B16" t="str">
        <f>"1.095***"</f>
        <v>1.095***</v>
      </c>
      <c r="C16" t="str">
        <f>"(0.0137)"</f>
        <v>(0.0137)</v>
      </c>
      <c r="D16" t="str">
        <f>"1.197***"</f>
        <v>1.197***</v>
      </c>
      <c r="E16" t="str">
        <f>"(0.0150)"</f>
        <v>(0.0150)</v>
      </c>
      <c r="F16" t="str">
        <f>"1.195***"</f>
        <v>1.195***</v>
      </c>
      <c r="G16" t="str">
        <f>"(0.0150)"</f>
        <v>(0.0150)</v>
      </c>
      <c r="H16" t="str">
        <f>"1.196***"</f>
        <v>1.196***</v>
      </c>
      <c r="I16" t="str">
        <f>"(0.0150)"</f>
        <v>(0.0150)</v>
      </c>
    </row>
    <row r="17" spans="1:9">
      <c r="A17" t="str">
        <f>"2007"</f>
        <v>2007</v>
      </c>
      <c r="B17" t="str">
        <f>"1.119***"</f>
        <v>1.119***</v>
      </c>
      <c r="C17" t="str">
        <f>"(0.0149)"</f>
        <v>(0.0149)</v>
      </c>
      <c r="D17" t="str">
        <f>"1.220***"</f>
        <v>1.220***</v>
      </c>
      <c r="E17" t="str">
        <f>"(0.0162)"</f>
        <v>(0.0162)</v>
      </c>
      <c r="F17" t="str">
        <f>"1.214***"</f>
        <v>1.214***</v>
      </c>
      <c r="G17" t="str">
        <f>"(0.0162)"</f>
        <v>(0.0162)</v>
      </c>
      <c r="H17" t="str">
        <f>"1.215***"</f>
        <v>1.215***</v>
      </c>
      <c r="I17" t="str">
        <f>"(0.0162)"</f>
        <v>(0.0162)</v>
      </c>
    </row>
    <row r="18" spans="1:9">
      <c r="A18" t="str">
        <f>"2008"</f>
        <v>2008</v>
      </c>
      <c r="B18" t="str">
        <f>"1.093***"</f>
        <v>1.093***</v>
      </c>
      <c r="C18" t="str">
        <f>"(0.0153)"</f>
        <v>(0.0153)</v>
      </c>
      <c r="D18" t="str">
        <f>"1.208***"</f>
        <v>1.208***</v>
      </c>
      <c r="E18" t="str">
        <f>"(0.0169)"</f>
        <v>(0.0169)</v>
      </c>
      <c r="F18" t="str">
        <f>"1.202***"</f>
        <v>1.202***</v>
      </c>
      <c r="G18" t="str">
        <f>"(0.0168)"</f>
        <v>(0.0168)</v>
      </c>
      <c r="H18" t="str">
        <f>"1.204***"</f>
        <v>1.204***</v>
      </c>
      <c r="I18" t="str">
        <f>"(0.0168)"</f>
        <v>(0.0168)</v>
      </c>
    </row>
    <row r="19" spans="1:9">
      <c r="A19" t="str">
        <f>"2009"</f>
        <v>2009</v>
      </c>
      <c r="B19" t="str">
        <f>"1.099***"</f>
        <v>1.099***</v>
      </c>
      <c r="C19" t="str">
        <f>"(0.0164)"</f>
        <v>(0.0164)</v>
      </c>
      <c r="D19" t="str">
        <f>"1.202***"</f>
        <v>1.202***</v>
      </c>
      <c r="E19" t="str">
        <f>"(0.0180)"</f>
        <v>(0.0180)</v>
      </c>
      <c r="F19" t="str">
        <f>"1.197***"</f>
        <v>1.197***</v>
      </c>
      <c r="G19" t="str">
        <f>"(0.0179)"</f>
        <v>(0.0179)</v>
      </c>
      <c r="H19" t="str">
        <f>"1.199***"</f>
        <v>1.199***</v>
      </c>
      <c r="I19" t="str">
        <f>"(0.0179)"</f>
        <v>(0.0179)</v>
      </c>
    </row>
    <row r="20" spans="1:9">
      <c r="A20" t="str">
        <f>"2010"</f>
        <v>2010</v>
      </c>
      <c r="B20" t="str">
        <f>"1.086***"</f>
        <v>1.086***</v>
      </c>
      <c r="C20" t="str">
        <f>"(0.0174)"</f>
        <v>(0.0174)</v>
      </c>
      <c r="D20" t="str">
        <f>"1.210***"</f>
        <v>1.210***</v>
      </c>
      <c r="E20" t="str">
        <f>"(0.0194)"</f>
        <v>(0.0194)</v>
      </c>
      <c r="F20" t="str">
        <f>"1.201***"</f>
        <v>1.201***</v>
      </c>
      <c r="G20" t="str">
        <f>"(0.0193)"</f>
        <v>(0.0193)</v>
      </c>
      <c r="H20" t="str">
        <f>"1.203***"</f>
        <v>1.203***</v>
      </c>
      <c r="I20" t="str">
        <f>"(0.0193)"</f>
        <v>(0.0193)</v>
      </c>
    </row>
    <row r="21" spans="1:9">
      <c r="A21" t="str">
        <f>"2011"</f>
        <v>2011</v>
      </c>
      <c r="B21" t="str">
        <f>"1.065***"</f>
        <v>1.065***</v>
      </c>
      <c r="C21" t="str">
        <f>"(0.0183)"</f>
        <v>(0.0183)</v>
      </c>
      <c r="D21" t="str">
        <f>"1.179***"</f>
        <v>1.179***</v>
      </c>
      <c r="E21" t="str">
        <f>"(0.0203)"</f>
        <v>(0.0203)</v>
      </c>
      <c r="F21" t="str">
        <f>"1.175***"</f>
        <v>1.175***</v>
      </c>
      <c r="G21" t="str">
        <f>"(0.0202)"</f>
        <v>(0.0202)</v>
      </c>
      <c r="H21" t="str">
        <f>"1.176***"</f>
        <v>1.176***</v>
      </c>
      <c r="I21" t="str">
        <f>"(0.0203)"</f>
        <v>(0.0203)</v>
      </c>
    </row>
    <row r="22" spans="1:9">
      <c r="A22" t="str">
        <f>"2012"</f>
        <v>2012</v>
      </c>
      <c r="B22" t="str">
        <f>"1.075***"</f>
        <v>1.075***</v>
      </c>
      <c r="C22" t="str">
        <f>"(0.0207)"</f>
        <v>(0.0207)</v>
      </c>
      <c r="D22" t="str">
        <f>"1.192***"</f>
        <v>1.192***</v>
      </c>
      <c r="E22" t="str">
        <f>"(0.0230)"</f>
        <v>(0.0230)</v>
      </c>
      <c r="F22" t="str">
        <f>"1.189***"</f>
        <v>1.189***</v>
      </c>
      <c r="G22" t="str">
        <f>"(0.0230)"</f>
        <v>(0.0230)</v>
      </c>
      <c r="H22" t="str">
        <f>"1.190***"</f>
        <v>1.190***</v>
      </c>
      <c r="I22" t="str">
        <f>"(0.0230)"</f>
        <v>(0.0230)</v>
      </c>
    </row>
    <row r="23" spans="1:9">
      <c r="A23" t="str">
        <f>"2013"</f>
        <v>2013</v>
      </c>
      <c r="B23" t="str">
        <f>"1.042"</f>
        <v>1.042</v>
      </c>
      <c r="C23" t="str">
        <f>"(0.0283)"</f>
        <v>(0.0283)</v>
      </c>
      <c r="D23" t="str">
        <f>"1.171***"</f>
        <v>1.171***</v>
      </c>
      <c r="E23" t="str">
        <f>"(0.0319)"</f>
        <v>(0.0319)</v>
      </c>
      <c r="F23" t="str">
        <f>"1.167***"</f>
        <v>1.167***</v>
      </c>
      <c r="G23" t="str">
        <f>"(0.0318)"</f>
        <v>(0.0318)</v>
      </c>
      <c r="H23" t="str">
        <f>"1.168***"</f>
        <v>1.168***</v>
      </c>
      <c r="I23" t="str">
        <f>"(0.0318)"</f>
        <v>(0.0318)</v>
      </c>
    </row>
    <row r="25" spans="1:9">
      <c r="A25" t="str">
        <f>"Exponentiated coefficients; Standard errors in parentheses"</f>
        <v>Exponentiated coefficients; Standard errors in parentheses</v>
      </c>
      <c r="G25" t="s">
        <v>0</v>
      </c>
      <c r="H25" t="s">
        <v>1</v>
      </c>
      <c r="I2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</vt:lpstr>
      <vt:lpstr>Women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bergerb</dc:creator>
  <cp:lastModifiedBy>bergerb</cp:lastModifiedBy>
  <cp:lastPrinted>2017-06-15T13:46:40Z</cp:lastPrinted>
  <dcterms:created xsi:type="dcterms:W3CDTF">2017-06-15T13:46:21Z</dcterms:created>
  <dcterms:modified xsi:type="dcterms:W3CDTF">2017-06-15T13:47:24Z</dcterms:modified>
</cp:coreProperties>
</file>